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mmings\OneDrive\Documents\Personal\COVID-19\SomeCovidAnalyses\"/>
    </mc:Choice>
  </mc:AlternateContent>
  <xr:revisionPtr revIDLastSave="2830" documentId="11_E0DBB201481B1C811047287C66E952F5F4A270EB" xr6:coauthVersionLast="44" xr6:coauthVersionMax="44" xr10:uidLastSave="{EFEC6F34-29C4-45E3-A9A1-D056D5164523}"/>
  <bookViews>
    <workbookView xWindow="16690" yWindow="-350" windowWidth="19420" windowHeight="10420" tabRatio="500" activeTab="1" xr2:uid="{00000000-000D-0000-FFFF-FFFF00000000}"/>
  </bookViews>
  <sheets>
    <sheet name="International" sheetId="1" r:id="rId1"/>
    <sheet name="USA" sheetId="2" r:id="rId2"/>
    <sheet name="USA Analysis" sheetId="3" r:id="rId3"/>
    <sheet name="NH 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9" i="4" l="1"/>
  <c r="I137" i="4"/>
  <c r="D150" i="4"/>
  <c r="E151" i="4"/>
  <c r="E143" i="4"/>
  <c r="E144" i="4"/>
  <c r="E145" i="4"/>
  <c r="E146" i="4"/>
  <c r="C152" i="4" s="1"/>
  <c r="E147" i="4"/>
  <c r="E148" i="4"/>
  <c r="E149" i="4"/>
  <c r="E150" i="4"/>
  <c r="D142" i="4"/>
  <c r="D143" i="4"/>
  <c r="D144" i="4"/>
  <c r="D145" i="4"/>
  <c r="D146" i="4"/>
  <c r="D147" i="4"/>
  <c r="D148" i="4"/>
  <c r="D149" i="4"/>
  <c r="J172" i="3"/>
  <c r="J158" i="3"/>
  <c r="J149" i="3"/>
  <c r="F143" i="3"/>
  <c r="F144" i="3"/>
  <c r="D151" i="3" s="1"/>
  <c r="F145" i="3"/>
  <c r="F146" i="3"/>
  <c r="F147" i="3"/>
  <c r="F148" i="3"/>
  <c r="F149" i="3"/>
  <c r="F150" i="3"/>
  <c r="E142" i="3"/>
  <c r="E143" i="3"/>
  <c r="E144" i="3"/>
  <c r="E145" i="3"/>
  <c r="E146" i="3"/>
  <c r="E147" i="3"/>
  <c r="E148" i="3"/>
  <c r="E149" i="3"/>
  <c r="C153" i="4" l="1"/>
  <c r="C154" i="4" s="1"/>
  <c r="D152" i="3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E140" i="4"/>
  <c r="E141" i="4"/>
  <c r="E142" i="4"/>
  <c r="D139" i="4"/>
  <c r="D140" i="4"/>
  <c r="D141" i="4"/>
  <c r="F140" i="3"/>
  <c r="F141" i="3"/>
  <c r="F142" i="3"/>
  <c r="E139" i="3"/>
  <c r="E140" i="3"/>
  <c r="E141" i="3"/>
  <c r="D174" i="3" l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J173" i="3"/>
  <c r="C155" i="4"/>
  <c r="C156" i="4" s="1"/>
  <c r="C157" i="4" s="1"/>
  <c r="D135" i="4"/>
  <c r="D136" i="4"/>
  <c r="D137" i="4"/>
  <c r="D138" i="4"/>
  <c r="E136" i="4"/>
  <c r="E137" i="4"/>
  <c r="E138" i="4"/>
  <c r="E139" i="4"/>
  <c r="F136" i="3"/>
  <c r="F137" i="3"/>
  <c r="F138" i="3"/>
  <c r="F139" i="3"/>
  <c r="E135" i="3"/>
  <c r="E136" i="3"/>
  <c r="E137" i="3"/>
  <c r="E138" i="3"/>
  <c r="J38" i="1"/>
  <c r="K38" i="1"/>
  <c r="M38" i="1"/>
  <c r="L38" i="1" s="1"/>
  <c r="Q38" i="1" s="1"/>
  <c r="N38" i="1"/>
  <c r="O38" i="1"/>
  <c r="P38" i="1"/>
  <c r="R38" i="1"/>
  <c r="J66" i="1"/>
  <c r="K66" i="1"/>
  <c r="M66" i="1"/>
  <c r="L66" i="1" s="1"/>
  <c r="Q66" i="1" s="1"/>
  <c r="N66" i="1"/>
  <c r="O66" i="1"/>
  <c r="P66" i="1"/>
  <c r="R66" i="1"/>
  <c r="D151" i="4" l="1"/>
  <c r="B159" i="4" s="1"/>
  <c r="J174" i="3"/>
  <c r="D205" i="3"/>
  <c r="D206" i="3" s="1"/>
  <c r="C158" i="4"/>
  <c r="D207" i="3"/>
  <c r="E150" i="3"/>
  <c r="S38" i="1"/>
  <c r="T38" i="1" s="1"/>
  <c r="S66" i="1"/>
  <c r="T66" i="1" s="1"/>
  <c r="E130" i="4"/>
  <c r="E131" i="4"/>
  <c r="E132" i="4"/>
  <c r="E133" i="4"/>
  <c r="E134" i="4"/>
  <c r="E135" i="4"/>
  <c r="D129" i="4"/>
  <c r="D130" i="4"/>
  <c r="D131" i="4"/>
  <c r="D132" i="4"/>
  <c r="D133" i="4"/>
  <c r="D134" i="4"/>
  <c r="F130" i="3"/>
  <c r="F131" i="3"/>
  <c r="F132" i="3"/>
  <c r="F133" i="3"/>
  <c r="F134" i="3"/>
  <c r="F135" i="3"/>
  <c r="E129" i="3"/>
  <c r="E130" i="3"/>
  <c r="E131" i="3"/>
  <c r="E132" i="3"/>
  <c r="E133" i="3"/>
  <c r="E134" i="3"/>
  <c r="R35" i="1"/>
  <c r="R94" i="1"/>
  <c r="R203" i="1"/>
  <c r="R177" i="1"/>
  <c r="R151" i="1"/>
  <c r="R116" i="1"/>
  <c r="R69" i="1"/>
  <c r="R61" i="1"/>
  <c r="R174" i="1"/>
  <c r="R143" i="1"/>
  <c r="R90" i="1"/>
  <c r="R135" i="1"/>
  <c r="R171" i="1"/>
  <c r="R193" i="1"/>
  <c r="R25" i="1"/>
  <c r="R45" i="1"/>
  <c r="R60" i="1"/>
  <c r="R155" i="1"/>
  <c r="R102" i="1"/>
  <c r="R206" i="1"/>
  <c r="R176" i="1"/>
  <c r="R182" i="1"/>
  <c r="R71" i="1"/>
  <c r="R188" i="1"/>
  <c r="R186" i="1"/>
  <c r="R89" i="1"/>
  <c r="R189" i="1"/>
  <c r="R134" i="1"/>
  <c r="R57" i="1"/>
  <c r="R74" i="1"/>
  <c r="R165" i="1"/>
  <c r="R104" i="1"/>
  <c r="R3" i="1"/>
  <c r="R72" i="1"/>
  <c r="R76" i="1"/>
  <c r="R22" i="1"/>
  <c r="R33" i="1"/>
  <c r="R81" i="1"/>
  <c r="R30" i="1"/>
  <c r="R5" i="1"/>
  <c r="R59" i="1"/>
  <c r="R58" i="1"/>
  <c r="R19" i="1"/>
  <c r="R7" i="1"/>
  <c r="R91" i="1"/>
  <c r="R123" i="1"/>
  <c r="R118" i="1"/>
  <c r="R200" i="1"/>
  <c r="R146" i="1"/>
  <c r="R113" i="1"/>
  <c r="R26" i="1"/>
  <c r="R201" i="1"/>
  <c r="R79" i="1"/>
  <c r="R23" i="1"/>
  <c r="R24" i="1"/>
  <c r="R136" i="1"/>
  <c r="R117" i="1"/>
  <c r="R170" i="1"/>
  <c r="R144" i="1"/>
  <c r="R178" i="1"/>
  <c r="R101" i="1"/>
  <c r="R179" i="1"/>
  <c r="R47" i="1"/>
  <c r="R55" i="1"/>
  <c r="R202" i="1"/>
  <c r="R198" i="1"/>
  <c r="R68" i="1"/>
  <c r="R150" i="1"/>
  <c r="R196" i="1"/>
  <c r="R138" i="1"/>
  <c r="R88" i="1"/>
  <c r="R181" i="1"/>
  <c r="R204" i="1"/>
  <c r="R20" i="1"/>
  <c r="R97" i="1"/>
  <c r="R62" i="1"/>
  <c r="R51" i="1"/>
  <c r="R46" i="1"/>
  <c r="R96" i="1"/>
  <c r="R145" i="1"/>
  <c r="R9" i="1"/>
  <c r="R107" i="1"/>
  <c r="R31" i="1"/>
  <c r="R149" i="1"/>
  <c r="R191" i="1"/>
  <c r="R21" i="1"/>
  <c r="R190" i="1"/>
  <c r="R163" i="1"/>
  <c r="R209" i="1"/>
  <c r="R87" i="1"/>
  <c r="R84" i="1"/>
  <c r="R63" i="1"/>
  <c r="R67" i="1"/>
  <c r="R214" i="1"/>
  <c r="R175" i="1"/>
  <c r="R147" i="1"/>
  <c r="R29" i="1"/>
  <c r="R131" i="1"/>
  <c r="R164" i="1"/>
  <c r="R213" i="1"/>
  <c r="R211" i="1"/>
  <c r="R159" i="1"/>
  <c r="R142" i="1"/>
  <c r="R180" i="1"/>
  <c r="R93" i="1"/>
  <c r="R103" i="1"/>
  <c r="R4" i="1"/>
  <c r="R109" i="1"/>
  <c r="R99" i="1"/>
  <c r="R73" i="1"/>
  <c r="R195" i="1"/>
  <c r="R157" i="1"/>
  <c r="R132" i="1"/>
  <c r="R16" i="1"/>
  <c r="R122" i="1"/>
  <c r="R129" i="1"/>
  <c r="R119" i="1"/>
  <c r="R158" i="1"/>
  <c r="R111" i="1"/>
  <c r="R100" i="1"/>
  <c r="R32" i="1"/>
  <c r="R192" i="1"/>
  <c r="R154" i="1"/>
  <c r="R70" i="1"/>
  <c r="R208" i="1"/>
  <c r="R183" i="1"/>
  <c r="R39" i="1"/>
  <c r="R108" i="1"/>
  <c r="R139" i="1"/>
  <c r="R42" i="1"/>
  <c r="R17" i="1"/>
  <c r="R162" i="1"/>
  <c r="R160" i="1"/>
  <c r="R140" i="1"/>
  <c r="R8" i="1"/>
  <c r="R125" i="1"/>
  <c r="R28" i="1"/>
  <c r="R112" i="1"/>
  <c r="R85" i="1"/>
  <c r="R27" i="1"/>
  <c r="R10" i="1"/>
  <c r="R184" i="1"/>
  <c r="R95" i="1"/>
  <c r="R92" i="1"/>
  <c r="R130" i="1"/>
  <c r="R168" i="1"/>
  <c r="R105" i="1"/>
  <c r="R124" i="1"/>
  <c r="R197" i="1"/>
  <c r="R120" i="1"/>
  <c r="R54" i="1"/>
  <c r="R50" i="1"/>
  <c r="R78" i="1"/>
  <c r="R34" i="1"/>
  <c r="R49" i="1"/>
  <c r="R133" i="1"/>
  <c r="R148" i="1"/>
  <c r="R12" i="1"/>
  <c r="R86" i="1"/>
  <c r="R167" i="1"/>
  <c r="R210" i="1"/>
  <c r="R194" i="1"/>
  <c r="R173" i="1"/>
  <c r="R53" i="1"/>
  <c r="R43" i="1"/>
  <c r="R41" i="1"/>
  <c r="R161" i="1"/>
  <c r="R110" i="1"/>
  <c r="R185" i="1"/>
  <c r="R48" i="1"/>
  <c r="R64" i="1"/>
  <c r="R153" i="1"/>
  <c r="R199" i="1"/>
  <c r="R137" i="1"/>
  <c r="R205" i="1"/>
  <c r="R169" i="1"/>
  <c r="R80" i="1"/>
  <c r="R37" i="1"/>
  <c r="R114" i="1"/>
  <c r="R187" i="1"/>
  <c r="R36" i="1"/>
  <c r="R128" i="1"/>
  <c r="R82" i="1"/>
  <c r="R6" i="1"/>
  <c r="R15" i="1"/>
  <c r="R115" i="1"/>
  <c r="R56" i="1"/>
  <c r="R13" i="1"/>
  <c r="R121" i="1"/>
  <c r="R18" i="1"/>
  <c r="R172" i="1"/>
  <c r="R127" i="1"/>
  <c r="R141" i="1"/>
  <c r="R2" i="1"/>
  <c r="R44" i="1"/>
  <c r="R65" i="1"/>
  <c r="R98" i="1"/>
  <c r="R126" i="1"/>
  <c r="R83" i="1"/>
  <c r="R11" i="1"/>
  <c r="R52" i="1"/>
  <c r="R40" i="1"/>
  <c r="R75" i="1"/>
  <c r="R14" i="1"/>
  <c r="R106" i="1"/>
  <c r="R207" i="1"/>
  <c r="R152" i="1"/>
  <c r="R212" i="1"/>
  <c r="R166" i="1"/>
  <c r="R77" i="1"/>
  <c r="R156" i="1"/>
  <c r="B158" i="4" l="1"/>
  <c r="C209" i="3"/>
  <c r="C210" i="3"/>
  <c r="C205" i="3"/>
  <c r="C206" i="3"/>
  <c r="C211" i="3"/>
  <c r="C215" i="3"/>
  <c r="C207" i="3"/>
  <c r="C212" i="3"/>
  <c r="C216" i="3"/>
  <c r="C214" i="3"/>
  <c r="C208" i="3"/>
  <c r="C204" i="3"/>
  <c r="C213" i="3"/>
  <c r="C217" i="3"/>
  <c r="C219" i="3"/>
  <c r="C159" i="4"/>
  <c r="B160" i="4" s="1"/>
  <c r="C220" i="3"/>
  <c r="C218" i="3"/>
  <c r="B153" i="4"/>
  <c r="B154" i="4"/>
  <c r="B152" i="4"/>
  <c r="B156" i="4"/>
  <c r="B155" i="4"/>
  <c r="B157" i="4"/>
  <c r="C160" i="4"/>
  <c r="C161" i="4" s="1"/>
  <c r="B161" i="4"/>
  <c r="D208" i="3"/>
  <c r="C221" i="3"/>
  <c r="C156" i="3"/>
  <c r="C164" i="3"/>
  <c r="C163" i="3"/>
  <c r="C157" i="3"/>
  <c r="C151" i="3"/>
  <c r="C155" i="3"/>
  <c r="C158" i="3"/>
  <c r="C159" i="3"/>
  <c r="C162" i="3"/>
  <c r="C152" i="3"/>
  <c r="C160" i="3"/>
  <c r="C153" i="3"/>
  <c r="C161" i="3"/>
  <c r="C154" i="3"/>
  <c r="C165" i="3"/>
  <c r="F128" i="3"/>
  <c r="F129" i="3"/>
  <c r="E127" i="3"/>
  <c r="E128" i="3"/>
  <c r="J62" i="1"/>
  <c r="K62" i="1"/>
  <c r="M62" i="1"/>
  <c r="L62" i="1" s="1"/>
  <c r="Q62" i="1" s="1"/>
  <c r="N62" i="1"/>
  <c r="O62" i="1"/>
  <c r="P62" i="1"/>
  <c r="J106" i="1"/>
  <c r="K106" i="1"/>
  <c r="M106" i="1"/>
  <c r="L106" i="1" s="1"/>
  <c r="Q106" i="1" s="1"/>
  <c r="N106" i="1"/>
  <c r="O106" i="1"/>
  <c r="P106" i="1"/>
  <c r="E128" i="4"/>
  <c r="E129" i="4"/>
  <c r="D127" i="4"/>
  <c r="D128" i="4"/>
  <c r="B163" i="4" l="1"/>
  <c r="C162" i="4"/>
  <c r="B162" i="4"/>
  <c r="C222" i="3"/>
  <c r="D209" i="3"/>
  <c r="S106" i="1"/>
  <c r="T106" i="1" s="1"/>
  <c r="S62" i="1"/>
  <c r="T62" i="1" s="1"/>
  <c r="E125" i="4"/>
  <c r="E126" i="4"/>
  <c r="E127" i="4"/>
  <c r="D124" i="4"/>
  <c r="D125" i="4"/>
  <c r="D126" i="4"/>
  <c r="F126" i="3"/>
  <c r="F127" i="3"/>
  <c r="E125" i="3"/>
  <c r="E126" i="3"/>
  <c r="J64" i="1"/>
  <c r="K64" i="1"/>
  <c r="M64" i="1"/>
  <c r="L64" i="1" s="1"/>
  <c r="Q64" i="1" s="1"/>
  <c r="N64" i="1"/>
  <c r="O64" i="1"/>
  <c r="P64" i="1"/>
  <c r="J150" i="1"/>
  <c r="K150" i="1"/>
  <c r="M150" i="1"/>
  <c r="L150" i="1" s="1"/>
  <c r="Q150" i="1" s="1"/>
  <c r="N150" i="1"/>
  <c r="O150" i="1"/>
  <c r="P150" i="1"/>
  <c r="J169" i="1"/>
  <c r="K169" i="1"/>
  <c r="M169" i="1"/>
  <c r="L169" i="1" s="1"/>
  <c r="Q169" i="1" s="1"/>
  <c r="N169" i="1"/>
  <c r="O169" i="1"/>
  <c r="P169" i="1"/>
  <c r="J210" i="1"/>
  <c r="K210" i="1"/>
  <c r="M210" i="1"/>
  <c r="L210" i="1" s="1"/>
  <c r="Q210" i="1" s="1"/>
  <c r="N210" i="1"/>
  <c r="O210" i="1"/>
  <c r="P210" i="1"/>
  <c r="J168" i="1"/>
  <c r="K168" i="1"/>
  <c r="M168" i="1"/>
  <c r="L168" i="1" s="1"/>
  <c r="Q168" i="1" s="1"/>
  <c r="N168" i="1"/>
  <c r="O168" i="1"/>
  <c r="P168" i="1"/>
  <c r="C163" i="4" l="1"/>
  <c r="D210" i="3"/>
  <c r="C223" i="3"/>
  <c r="S64" i="1"/>
  <c r="T64" i="1" s="1"/>
  <c r="S150" i="1"/>
  <c r="T150" i="1" s="1"/>
  <c r="S169" i="1"/>
  <c r="T169" i="1" s="1"/>
  <c r="S210" i="1"/>
  <c r="T210" i="1" s="1"/>
  <c r="S168" i="1"/>
  <c r="T168" i="1" s="1"/>
  <c r="D121" i="4"/>
  <c r="D122" i="4"/>
  <c r="D123" i="4"/>
  <c r="E122" i="4"/>
  <c r="E123" i="4"/>
  <c r="E124" i="4"/>
  <c r="F122" i="3"/>
  <c r="F123" i="3"/>
  <c r="F124" i="3"/>
  <c r="F125" i="3"/>
  <c r="E121" i="3"/>
  <c r="E122" i="3"/>
  <c r="E123" i="3"/>
  <c r="E124" i="3"/>
  <c r="C164" i="4" l="1"/>
  <c r="B164" i="4"/>
  <c r="C224" i="3"/>
  <c r="D211" i="3"/>
  <c r="E118" i="4"/>
  <c r="E119" i="4"/>
  <c r="E120" i="4"/>
  <c r="E121" i="4"/>
  <c r="D117" i="4"/>
  <c r="D118" i="4"/>
  <c r="D119" i="4"/>
  <c r="D120" i="4"/>
  <c r="F120" i="3"/>
  <c r="F121" i="3"/>
  <c r="E119" i="3"/>
  <c r="E120" i="3"/>
  <c r="C165" i="4" l="1"/>
  <c r="B166" i="4" s="1"/>
  <c r="B165" i="4"/>
  <c r="C166" i="4"/>
  <c r="D212" i="3"/>
  <c r="C225" i="3"/>
  <c r="F118" i="3"/>
  <c r="F119" i="3"/>
  <c r="E117" i="3"/>
  <c r="E118" i="3"/>
  <c r="P62" i="2"/>
  <c r="W62" i="2"/>
  <c r="X62" i="2" s="1"/>
  <c r="K70" i="1"/>
  <c r="K20" i="1"/>
  <c r="K137" i="1"/>
  <c r="K73" i="1"/>
  <c r="K96" i="1"/>
  <c r="K94" i="1"/>
  <c r="K134" i="1"/>
  <c r="K209" i="1"/>
  <c r="K167" i="1"/>
  <c r="K206" i="1"/>
  <c r="K201" i="1"/>
  <c r="K25" i="1"/>
  <c r="K160" i="1"/>
  <c r="K211" i="1"/>
  <c r="K175" i="1"/>
  <c r="K193" i="1"/>
  <c r="K42" i="1"/>
  <c r="K164" i="1"/>
  <c r="K47" i="1"/>
  <c r="K33" i="1"/>
  <c r="K108" i="1"/>
  <c r="K158" i="1"/>
  <c r="K184" i="1"/>
  <c r="K118" i="1"/>
  <c r="K141" i="1"/>
  <c r="K95" i="1"/>
  <c r="K198" i="1"/>
  <c r="K185" i="1"/>
  <c r="K163" i="1"/>
  <c r="K11" i="1"/>
  <c r="K53" i="1"/>
  <c r="K213" i="1"/>
  <c r="K52" i="1"/>
  <c r="K188" i="1"/>
  <c r="K214" i="1"/>
  <c r="K126" i="1"/>
  <c r="K161" i="1"/>
  <c r="K89" i="1"/>
  <c r="K29" i="1"/>
  <c r="K9" i="1"/>
  <c r="K93" i="1"/>
  <c r="K109" i="1"/>
  <c r="K204" i="1"/>
  <c r="K159" i="1"/>
  <c r="K55" i="1"/>
  <c r="K139" i="1"/>
  <c r="K133" i="1"/>
  <c r="K152" i="1"/>
  <c r="K7" i="1"/>
  <c r="K144" i="1"/>
  <c r="K172" i="1"/>
  <c r="K111" i="1"/>
  <c r="K129" i="1"/>
  <c r="K61" i="1"/>
  <c r="K17" i="1"/>
  <c r="K151" i="1"/>
  <c r="K176" i="1"/>
  <c r="K142" i="1"/>
  <c r="K149" i="1"/>
  <c r="K22" i="1"/>
  <c r="K102" i="1"/>
  <c r="K107" i="1"/>
  <c r="K103" i="1"/>
  <c r="K192" i="1"/>
  <c r="K170" i="1"/>
  <c r="K124" i="1"/>
  <c r="K135" i="1"/>
  <c r="K165" i="1"/>
  <c r="K13" i="1"/>
  <c r="K197" i="1"/>
  <c r="K19" i="1"/>
  <c r="K156" i="1"/>
  <c r="K200" i="1"/>
  <c r="K21" i="1"/>
  <c r="K127" i="1"/>
  <c r="K81" i="1"/>
  <c r="K10" i="1"/>
  <c r="K8" i="1"/>
  <c r="K37" i="1"/>
  <c r="K190" i="1"/>
  <c r="K120" i="1"/>
  <c r="K28" i="1"/>
  <c r="K4" i="1"/>
  <c r="K24" i="1"/>
  <c r="K104" i="1"/>
  <c r="K41" i="1"/>
  <c r="K78" i="1"/>
  <c r="K63" i="1"/>
  <c r="K57" i="1"/>
  <c r="K54" i="1"/>
  <c r="K59" i="1"/>
  <c r="K157" i="1"/>
  <c r="K148" i="1"/>
  <c r="K60" i="1"/>
  <c r="K3" i="1"/>
  <c r="K101" i="1"/>
  <c r="K51" i="1"/>
  <c r="K154" i="1"/>
  <c r="K122" i="1"/>
  <c r="K145" i="1"/>
  <c r="K105" i="1"/>
  <c r="K155" i="1"/>
  <c r="K68" i="1"/>
  <c r="K130" i="1"/>
  <c r="K195" i="1"/>
  <c r="K82" i="1"/>
  <c r="K71" i="1"/>
  <c r="K5" i="1"/>
  <c r="K16" i="1"/>
  <c r="K44" i="1"/>
  <c r="K32" i="1"/>
  <c r="K12" i="1"/>
  <c r="K177" i="1"/>
  <c r="K72" i="1"/>
  <c r="K131" i="1"/>
  <c r="K87" i="1"/>
  <c r="K174" i="1"/>
  <c r="K83" i="1"/>
  <c r="K100" i="1"/>
  <c r="K85" i="1"/>
  <c r="K179" i="1"/>
  <c r="K171" i="1"/>
  <c r="K114" i="1"/>
  <c r="K125" i="1"/>
  <c r="K205" i="1"/>
  <c r="K43" i="1"/>
  <c r="K97" i="1"/>
  <c r="K58" i="1"/>
  <c r="K180" i="1"/>
  <c r="K187" i="1"/>
  <c r="K121" i="1"/>
  <c r="K191" i="1"/>
  <c r="K34" i="1"/>
  <c r="K35" i="1"/>
  <c r="K75" i="1"/>
  <c r="K80" i="1"/>
  <c r="K212" i="1"/>
  <c r="K123" i="1"/>
  <c r="K173" i="1"/>
  <c r="K98" i="1"/>
  <c r="K86" i="1"/>
  <c r="K30" i="1"/>
  <c r="K117" i="1"/>
  <c r="K74" i="1"/>
  <c r="K153" i="1"/>
  <c r="K48" i="1"/>
  <c r="K113" i="1"/>
  <c r="K143" i="1"/>
  <c r="K50" i="1"/>
  <c r="K99" i="1"/>
  <c r="K128" i="1"/>
  <c r="K31" i="1"/>
  <c r="K147" i="1"/>
  <c r="K207" i="1"/>
  <c r="K178" i="1"/>
  <c r="K199" i="1"/>
  <c r="K183" i="1"/>
  <c r="K65" i="1"/>
  <c r="K91" i="1"/>
  <c r="K76" i="1"/>
  <c r="K181" i="1"/>
  <c r="K56" i="1"/>
  <c r="K166" i="1"/>
  <c r="K186" i="1"/>
  <c r="K208" i="1"/>
  <c r="K2" i="1"/>
  <c r="K132" i="1"/>
  <c r="K84" i="1"/>
  <c r="K110" i="1"/>
  <c r="K162" i="1"/>
  <c r="K23" i="1"/>
  <c r="K45" i="1"/>
  <c r="K88" i="1"/>
  <c r="K39" i="1"/>
  <c r="K36" i="1"/>
  <c r="K189" i="1"/>
  <c r="K202" i="1"/>
  <c r="K14" i="1"/>
  <c r="K27" i="1"/>
  <c r="K15" i="1"/>
  <c r="K194" i="1"/>
  <c r="K119" i="1"/>
  <c r="K49" i="1"/>
  <c r="K79" i="1"/>
  <c r="K40" i="1"/>
  <c r="K196" i="1"/>
  <c r="K136" i="1"/>
  <c r="K6" i="1"/>
  <c r="K116" i="1"/>
  <c r="K203" i="1"/>
  <c r="K115" i="1"/>
  <c r="K112" i="1"/>
  <c r="K26" i="1"/>
  <c r="K77" i="1"/>
  <c r="K182" i="1"/>
  <c r="K69" i="1"/>
  <c r="K146" i="1"/>
  <c r="K67" i="1"/>
  <c r="K90" i="1"/>
  <c r="K18" i="1"/>
  <c r="K140" i="1"/>
  <c r="K138" i="1"/>
  <c r="K46" i="1"/>
  <c r="B167" i="4" l="1"/>
  <c r="C167" i="4"/>
  <c r="C226" i="3"/>
  <c r="D213" i="3"/>
  <c r="F118" i="4"/>
  <c r="E111" i="4"/>
  <c r="F111" i="4" s="1"/>
  <c r="E112" i="4"/>
  <c r="F112" i="4" s="1"/>
  <c r="E113" i="4"/>
  <c r="F113" i="4" s="1"/>
  <c r="E114" i="4"/>
  <c r="F114" i="4" s="1"/>
  <c r="E115" i="4"/>
  <c r="E116" i="4"/>
  <c r="F116" i="4" s="1"/>
  <c r="E117" i="4"/>
  <c r="D110" i="4"/>
  <c r="D111" i="4"/>
  <c r="D112" i="4"/>
  <c r="D113" i="4"/>
  <c r="D114" i="4"/>
  <c r="D115" i="4"/>
  <c r="D116" i="4"/>
  <c r="F113" i="3"/>
  <c r="F114" i="3"/>
  <c r="F115" i="3"/>
  <c r="F116" i="3"/>
  <c r="F117" i="3"/>
  <c r="E112" i="3"/>
  <c r="E113" i="3"/>
  <c r="E114" i="3"/>
  <c r="E115" i="3"/>
  <c r="E116" i="3"/>
  <c r="M61" i="2"/>
  <c r="N61" i="2"/>
  <c r="O61" i="2"/>
  <c r="Q61" i="2"/>
  <c r="P61" i="2" s="1"/>
  <c r="U61" i="2" s="1"/>
  <c r="R61" i="2"/>
  <c r="S61" i="2"/>
  <c r="T61" i="2"/>
  <c r="V61" i="2"/>
  <c r="C168" i="4" l="1"/>
  <c r="B168" i="4"/>
  <c r="D214" i="3"/>
  <c r="C227" i="3"/>
  <c r="C166" i="3"/>
  <c r="F115" i="4"/>
  <c r="W61" i="2"/>
  <c r="X61" i="2" s="1"/>
  <c r="F117" i="4"/>
  <c r="K173" i="3"/>
  <c r="F112" i="3"/>
  <c r="E111" i="3"/>
  <c r="M60" i="2"/>
  <c r="N60" i="2"/>
  <c r="O60" i="2"/>
  <c r="Q60" i="2"/>
  <c r="P60" i="2" s="1"/>
  <c r="U60" i="2" s="1"/>
  <c r="R60" i="2"/>
  <c r="S60" i="2"/>
  <c r="T60" i="2"/>
  <c r="V60" i="2"/>
  <c r="C169" i="4" l="1"/>
  <c r="B169" i="4"/>
  <c r="B170" i="4"/>
  <c r="C228" i="3"/>
  <c r="D215" i="3"/>
  <c r="C167" i="3"/>
  <c r="W60" i="2"/>
  <c r="X60" i="2" s="1"/>
  <c r="L173" i="3"/>
  <c r="M173" i="3" s="1"/>
  <c r="J204" i="1"/>
  <c r="M204" i="1"/>
  <c r="L204" i="1" s="1"/>
  <c r="Q204" i="1" s="1"/>
  <c r="N204" i="1"/>
  <c r="O204" i="1"/>
  <c r="P204" i="1"/>
  <c r="J186" i="1"/>
  <c r="M186" i="1"/>
  <c r="L186" i="1" s="1"/>
  <c r="Q186" i="1" s="1"/>
  <c r="N186" i="1"/>
  <c r="O186" i="1"/>
  <c r="P186" i="1"/>
  <c r="J203" i="1"/>
  <c r="M203" i="1"/>
  <c r="L203" i="1" s="1"/>
  <c r="Q203" i="1" s="1"/>
  <c r="N203" i="1"/>
  <c r="O203" i="1"/>
  <c r="P203" i="1"/>
  <c r="J28" i="1"/>
  <c r="M28" i="1"/>
  <c r="L28" i="1" s="1"/>
  <c r="Q28" i="1" s="1"/>
  <c r="N28" i="1"/>
  <c r="O28" i="1"/>
  <c r="P28" i="1"/>
  <c r="J70" i="1"/>
  <c r="M70" i="1"/>
  <c r="L70" i="1" s="1"/>
  <c r="Q70" i="1" s="1"/>
  <c r="N70" i="1"/>
  <c r="O70" i="1"/>
  <c r="P70" i="1"/>
  <c r="J73" i="1"/>
  <c r="M73" i="1"/>
  <c r="L73" i="1" s="1"/>
  <c r="Q73" i="1" s="1"/>
  <c r="N73" i="1"/>
  <c r="O73" i="1"/>
  <c r="P73" i="1"/>
  <c r="J171" i="1"/>
  <c r="M171" i="1"/>
  <c r="L171" i="1" s="1"/>
  <c r="Q171" i="1" s="1"/>
  <c r="N171" i="1"/>
  <c r="O171" i="1"/>
  <c r="P171" i="1"/>
  <c r="J16" i="1"/>
  <c r="M16" i="1"/>
  <c r="L16" i="1" s="1"/>
  <c r="Q16" i="1" s="1"/>
  <c r="N16" i="1"/>
  <c r="O16" i="1"/>
  <c r="P16" i="1"/>
  <c r="J29" i="1"/>
  <c r="M29" i="1"/>
  <c r="L29" i="1" s="1"/>
  <c r="Q29" i="1" s="1"/>
  <c r="N29" i="1"/>
  <c r="O29" i="1"/>
  <c r="P29" i="1"/>
  <c r="J199" i="1"/>
  <c r="M199" i="1"/>
  <c r="L199" i="1" s="1"/>
  <c r="Q199" i="1" s="1"/>
  <c r="N199" i="1"/>
  <c r="O199" i="1"/>
  <c r="P199" i="1"/>
  <c r="J113" i="1"/>
  <c r="M113" i="1"/>
  <c r="L113" i="1" s="1"/>
  <c r="Q113" i="1" s="1"/>
  <c r="N113" i="1"/>
  <c r="O113" i="1"/>
  <c r="P113" i="1"/>
  <c r="J128" i="1"/>
  <c r="M128" i="1"/>
  <c r="L128" i="1" s="1"/>
  <c r="Q128" i="1" s="1"/>
  <c r="N128" i="1"/>
  <c r="O128" i="1"/>
  <c r="P128" i="1"/>
  <c r="J182" i="1"/>
  <c r="M182" i="1"/>
  <c r="L182" i="1" s="1"/>
  <c r="Q182" i="1" s="1"/>
  <c r="N182" i="1"/>
  <c r="O182" i="1"/>
  <c r="P182" i="1"/>
  <c r="J173" i="1"/>
  <c r="M173" i="1"/>
  <c r="L173" i="1" s="1"/>
  <c r="Q173" i="1" s="1"/>
  <c r="N173" i="1"/>
  <c r="O173" i="1"/>
  <c r="P173" i="1"/>
  <c r="J213" i="1"/>
  <c r="M213" i="1"/>
  <c r="L213" i="1" s="1"/>
  <c r="N213" i="1"/>
  <c r="O213" i="1"/>
  <c r="J57" i="1"/>
  <c r="M57" i="1"/>
  <c r="L57" i="1" s="1"/>
  <c r="N57" i="1"/>
  <c r="O57" i="1"/>
  <c r="J42" i="1"/>
  <c r="M42" i="1"/>
  <c r="L42" i="1" s="1"/>
  <c r="N42" i="1"/>
  <c r="O42" i="1"/>
  <c r="J33" i="1"/>
  <c r="M33" i="1"/>
  <c r="L33" i="1" s="1"/>
  <c r="N33" i="1"/>
  <c r="O33" i="1"/>
  <c r="J152" i="1"/>
  <c r="M152" i="1"/>
  <c r="L152" i="1" s="1"/>
  <c r="N152" i="1"/>
  <c r="O152" i="1"/>
  <c r="J41" i="1"/>
  <c r="M41" i="1"/>
  <c r="L41" i="1" s="1"/>
  <c r="N41" i="1"/>
  <c r="O41" i="1"/>
  <c r="J25" i="1"/>
  <c r="M25" i="1"/>
  <c r="L25" i="1" s="1"/>
  <c r="N25" i="1"/>
  <c r="O25" i="1"/>
  <c r="J108" i="1"/>
  <c r="M108" i="1"/>
  <c r="L108" i="1" s="1"/>
  <c r="N108" i="1"/>
  <c r="O108" i="1"/>
  <c r="J120" i="1"/>
  <c r="M120" i="1"/>
  <c r="L120" i="1" s="1"/>
  <c r="N120" i="1"/>
  <c r="O120" i="1"/>
  <c r="J156" i="1"/>
  <c r="M156" i="1"/>
  <c r="L156" i="1" s="1"/>
  <c r="N156" i="1"/>
  <c r="O156" i="1"/>
  <c r="J195" i="1"/>
  <c r="M195" i="1"/>
  <c r="L195" i="1" s="1"/>
  <c r="N195" i="1"/>
  <c r="O195" i="1"/>
  <c r="J155" i="1"/>
  <c r="M155" i="1"/>
  <c r="L155" i="1" s="1"/>
  <c r="N155" i="1"/>
  <c r="O155" i="1"/>
  <c r="J92" i="1"/>
  <c r="K92" i="1"/>
  <c r="M92" i="1"/>
  <c r="L92" i="1" s="1"/>
  <c r="N92" i="1"/>
  <c r="O92" i="1"/>
  <c r="J142" i="1"/>
  <c r="M142" i="1"/>
  <c r="L142" i="1" s="1"/>
  <c r="N142" i="1"/>
  <c r="O142" i="1"/>
  <c r="J137" i="1"/>
  <c r="M137" i="1"/>
  <c r="L137" i="1" s="1"/>
  <c r="N137" i="1"/>
  <c r="O137" i="1"/>
  <c r="J81" i="1"/>
  <c r="M81" i="1"/>
  <c r="L81" i="1" s="1"/>
  <c r="N81" i="1"/>
  <c r="O81" i="1"/>
  <c r="J20" i="1"/>
  <c r="M20" i="1"/>
  <c r="L20" i="1" s="1"/>
  <c r="N20" i="1"/>
  <c r="O20" i="1"/>
  <c r="J177" i="1"/>
  <c r="M177" i="1"/>
  <c r="L177" i="1" s="1"/>
  <c r="N177" i="1"/>
  <c r="O177" i="1"/>
  <c r="J209" i="1"/>
  <c r="M209" i="1"/>
  <c r="L209" i="1" s="1"/>
  <c r="N209" i="1"/>
  <c r="O209" i="1"/>
  <c r="J201" i="1"/>
  <c r="M201" i="1"/>
  <c r="L201" i="1" s="1"/>
  <c r="N201" i="1"/>
  <c r="O201" i="1"/>
  <c r="J112" i="1"/>
  <c r="M112" i="1"/>
  <c r="L112" i="1" s="1"/>
  <c r="N112" i="1"/>
  <c r="O112" i="1"/>
  <c r="J85" i="1"/>
  <c r="M85" i="1"/>
  <c r="L85" i="1" s="1"/>
  <c r="N85" i="1"/>
  <c r="O85" i="1"/>
  <c r="J61" i="1"/>
  <c r="M61" i="1"/>
  <c r="L61" i="1" s="1"/>
  <c r="N61" i="1"/>
  <c r="O61" i="1"/>
  <c r="J129" i="1"/>
  <c r="M129" i="1"/>
  <c r="L129" i="1" s="1"/>
  <c r="N129" i="1"/>
  <c r="O129" i="1"/>
  <c r="J79" i="1"/>
  <c r="M79" i="1"/>
  <c r="L79" i="1" s="1"/>
  <c r="N79" i="1"/>
  <c r="O79" i="1"/>
  <c r="J4" i="1"/>
  <c r="M4" i="1"/>
  <c r="L4" i="1" s="1"/>
  <c r="N4" i="1"/>
  <c r="O4" i="1"/>
  <c r="J211" i="1"/>
  <c r="M211" i="1"/>
  <c r="L211" i="1" s="1"/>
  <c r="N211" i="1"/>
  <c r="O211" i="1"/>
  <c r="J98" i="1"/>
  <c r="M98" i="1"/>
  <c r="L98" i="1" s="1"/>
  <c r="N98" i="1"/>
  <c r="O98" i="1"/>
  <c r="J161" i="1"/>
  <c r="M161" i="1"/>
  <c r="L161" i="1" s="1"/>
  <c r="N161" i="1"/>
  <c r="O161" i="1"/>
  <c r="J30" i="1"/>
  <c r="M30" i="1"/>
  <c r="L30" i="1" s="1"/>
  <c r="N30" i="1"/>
  <c r="O30" i="1"/>
  <c r="J47" i="1"/>
  <c r="M47" i="1"/>
  <c r="L47" i="1" s="1"/>
  <c r="N47" i="1"/>
  <c r="O47" i="1"/>
  <c r="J148" i="1"/>
  <c r="M148" i="1"/>
  <c r="L148" i="1" s="1"/>
  <c r="N148" i="1"/>
  <c r="O148" i="1"/>
  <c r="J17" i="1"/>
  <c r="M17" i="1"/>
  <c r="L17" i="1" s="1"/>
  <c r="N17" i="1"/>
  <c r="O17" i="1"/>
  <c r="J91" i="1"/>
  <c r="M91" i="1"/>
  <c r="L91" i="1" s="1"/>
  <c r="N91" i="1"/>
  <c r="O91" i="1"/>
  <c r="J53" i="1"/>
  <c r="M53" i="1"/>
  <c r="L53" i="1" s="1"/>
  <c r="N53" i="1"/>
  <c r="O53" i="1"/>
  <c r="J133" i="1"/>
  <c r="M133" i="1"/>
  <c r="L133" i="1" s="1"/>
  <c r="N133" i="1"/>
  <c r="O133" i="1"/>
  <c r="J7" i="1"/>
  <c r="M7" i="1"/>
  <c r="L7" i="1" s="1"/>
  <c r="N7" i="1"/>
  <c r="O7" i="1"/>
  <c r="J101" i="1"/>
  <c r="M101" i="1"/>
  <c r="L101" i="1" s="1"/>
  <c r="N101" i="1"/>
  <c r="O101" i="1"/>
  <c r="J63" i="1"/>
  <c r="M63" i="1"/>
  <c r="L63" i="1" s="1"/>
  <c r="N63" i="1"/>
  <c r="O63" i="1"/>
  <c r="J164" i="1"/>
  <c r="M164" i="1"/>
  <c r="L164" i="1" s="1"/>
  <c r="N164" i="1"/>
  <c r="O164" i="1"/>
  <c r="J89" i="1"/>
  <c r="M89" i="1"/>
  <c r="L89" i="1" s="1"/>
  <c r="N89" i="1"/>
  <c r="O89" i="1"/>
  <c r="J175" i="1"/>
  <c r="M175" i="1"/>
  <c r="L175" i="1" s="1"/>
  <c r="N175" i="1"/>
  <c r="O175" i="1"/>
  <c r="J139" i="1"/>
  <c r="M139" i="1"/>
  <c r="L139" i="1" s="1"/>
  <c r="N139" i="1"/>
  <c r="O139" i="1"/>
  <c r="J19" i="1"/>
  <c r="M19" i="1"/>
  <c r="L19" i="1" s="1"/>
  <c r="N19" i="1"/>
  <c r="O19" i="1"/>
  <c r="J188" i="1"/>
  <c r="M188" i="1"/>
  <c r="L188" i="1" s="1"/>
  <c r="N188" i="1"/>
  <c r="O188" i="1"/>
  <c r="J44" i="1"/>
  <c r="M44" i="1"/>
  <c r="L44" i="1" s="1"/>
  <c r="N44" i="1"/>
  <c r="O44" i="1"/>
  <c r="J55" i="1"/>
  <c r="M55" i="1"/>
  <c r="L55" i="1" s="1"/>
  <c r="N55" i="1"/>
  <c r="O55" i="1"/>
  <c r="J15" i="1"/>
  <c r="M15" i="1"/>
  <c r="L15" i="1" s="1"/>
  <c r="N15" i="1"/>
  <c r="O15" i="1"/>
  <c r="J193" i="1"/>
  <c r="M193" i="1"/>
  <c r="L193" i="1" s="1"/>
  <c r="N193" i="1"/>
  <c r="O193" i="1"/>
  <c r="J179" i="1"/>
  <c r="M179" i="1"/>
  <c r="L179" i="1" s="1"/>
  <c r="N179" i="1"/>
  <c r="O179" i="1"/>
  <c r="J9" i="1"/>
  <c r="M9" i="1"/>
  <c r="L9" i="1" s="1"/>
  <c r="N9" i="1"/>
  <c r="O9" i="1"/>
  <c r="J149" i="1"/>
  <c r="M149" i="1"/>
  <c r="L149" i="1" s="1"/>
  <c r="N149" i="1"/>
  <c r="O149" i="1"/>
  <c r="J43" i="1"/>
  <c r="M43" i="1"/>
  <c r="L43" i="1" s="1"/>
  <c r="N43" i="1"/>
  <c r="O43" i="1"/>
  <c r="J127" i="1"/>
  <c r="M127" i="1"/>
  <c r="L127" i="1" s="1"/>
  <c r="N127" i="1"/>
  <c r="O127" i="1"/>
  <c r="J153" i="1"/>
  <c r="M153" i="1"/>
  <c r="L153" i="1" s="1"/>
  <c r="N153" i="1"/>
  <c r="O153" i="1"/>
  <c r="J158" i="1"/>
  <c r="M158" i="1"/>
  <c r="L158" i="1" s="1"/>
  <c r="N158" i="1"/>
  <c r="O158" i="1"/>
  <c r="J83" i="1"/>
  <c r="M83" i="1"/>
  <c r="L83" i="1" s="1"/>
  <c r="N83" i="1"/>
  <c r="O83" i="1"/>
  <c r="J110" i="1"/>
  <c r="M110" i="1"/>
  <c r="L110" i="1" s="1"/>
  <c r="N110" i="1"/>
  <c r="O110" i="1"/>
  <c r="J6" i="1"/>
  <c r="M6" i="1"/>
  <c r="L6" i="1" s="1"/>
  <c r="N6" i="1"/>
  <c r="O6" i="1"/>
  <c r="J34" i="1"/>
  <c r="M34" i="1"/>
  <c r="L34" i="1" s="1"/>
  <c r="N34" i="1"/>
  <c r="O34" i="1"/>
  <c r="J134" i="1"/>
  <c r="M134" i="1"/>
  <c r="L134" i="1" s="1"/>
  <c r="N134" i="1"/>
  <c r="O134" i="1"/>
  <c r="J185" i="1"/>
  <c r="M185" i="1"/>
  <c r="L185" i="1" s="1"/>
  <c r="N185" i="1"/>
  <c r="O185" i="1"/>
  <c r="J23" i="1"/>
  <c r="M23" i="1"/>
  <c r="L23" i="1" s="1"/>
  <c r="N23" i="1"/>
  <c r="O23" i="1"/>
  <c r="J39" i="1"/>
  <c r="M39" i="1"/>
  <c r="L39" i="1" s="1"/>
  <c r="N39" i="1"/>
  <c r="O39" i="1"/>
  <c r="J147" i="1"/>
  <c r="M147" i="1"/>
  <c r="L147" i="1" s="1"/>
  <c r="N147" i="1"/>
  <c r="O147" i="1"/>
  <c r="J109" i="1"/>
  <c r="M109" i="1"/>
  <c r="L109" i="1" s="1"/>
  <c r="N109" i="1"/>
  <c r="O109" i="1"/>
  <c r="J200" i="1"/>
  <c r="M200" i="1"/>
  <c r="L200" i="1" s="1"/>
  <c r="N200" i="1"/>
  <c r="O200" i="1"/>
  <c r="J143" i="1"/>
  <c r="M143" i="1"/>
  <c r="L143" i="1" s="1"/>
  <c r="N143" i="1"/>
  <c r="O143" i="1"/>
  <c r="J212" i="1"/>
  <c r="M212" i="1"/>
  <c r="L212" i="1" s="1"/>
  <c r="N212" i="1"/>
  <c r="O212" i="1"/>
  <c r="J84" i="1"/>
  <c r="M84" i="1"/>
  <c r="L84" i="1" s="1"/>
  <c r="N84" i="1"/>
  <c r="O84" i="1"/>
  <c r="J157" i="1"/>
  <c r="M157" i="1"/>
  <c r="L157" i="1" s="1"/>
  <c r="N157" i="1"/>
  <c r="O157" i="1"/>
  <c r="J37" i="1"/>
  <c r="M37" i="1"/>
  <c r="L37" i="1" s="1"/>
  <c r="N37" i="1"/>
  <c r="O37" i="1"/>
  <c r="J80" i="1"/>
  <c r="M80" i="1"/>
  <c r="L80" i="1" s="1"/>
  <c r="N80" i="1"/>
  <c r="O80" i="1"/>
  <c r="J82" i="1"/>
  <c r="M82" i="1"/>
  <c r="L82" i="1" s="1"/>
  <c r="N82" i="1"/>
  <c r="O82" i="1"/>
  <c r="J121" i="1"/>
  <c r="M121" i="1"/>
  <c r="L121" i="1" s="1"/>
  <c r="N121" i="1"/>
  <c r="O121" i="1"/>
  <c r="J206" i="1"/>
  <c r="M206" i="1"/>
  <c r="L206" i="1" s="1"/>
  <c r="N206" i="1"/>
  <c r="O206" i="1"/>
  <c r="J190" i="1"/>
  <c r="M190" i="1"/>
  <c r="L190" i="1" s="1"/>
  <c r="N190" i="1"/>
  <c r="O190" i="1"/>
  <c r="J117" i="1"/>
  <c r="M117" i="1"/>
  <c r="L117" i="1" s="1"/>
  <c r="N117" i="1"/>
  <c r="O117" i="1"/>
  <c r="J75" i="1"/>
  <c r="M75" i="1"/>
  <c r="L75" i="1" s="1"/>
  <c r="N75" i="1"/>
  <c r="O75" i="1"/>
  <c r="J2" i="1"/>
  <c r="M2" i="1"/>
  <c r="L2" i="1" s="1"/>
  <c r="N2" i="1"/>
  <c r="O2" i="1"/>
  <c r="J14" i="1"/>
  <c r="M14" i="1"/>
  <c r="L14" i="1" s="1"/>
  <c r="N14" i="1"/>
  <c r="O14" i="1"/>
  <c r="J118" i="1"/>
  <c r="M118" i="1"/>
  <c r="L118" i="1" s="1"/>
  <c r="N118" i="1"/>
  <c r="O118" i="1"/>
  <c r="J154" i="1"/>
  <c r="M154" i="1"/>
  <c r="L154" i="1" s="1"/>
  <c r="N154" i="1"/>
  <c r="O154" i="1"/>
  <c r="J136" i="1"/>
  <c r="M136" i="1"/>
  <c r="L136" i="1" s="1"/>
  <c r="N136" i="1"/>
  <c r="O136" i="1"/>
  <c r="J10" i="1"/>
  <c r="M10" i="1"/>
  <c r="L10" i="1" s="1"/>
  <c r="N10" i="1"/>
  <c r="O10" i="1"/>
  <c r="J13" i="1"/>
  <c r="M13" i="1"/>
  <c r="L13" i="1" s="1"/>
  <c r="N13" i="1"/>
  <c r="O13" i="1"/>
  <c r="J135" i="1"/>
  <c r="M135" i="1"/>
  <c r="L135" i="1" s="1"/>
  <c r="N135" i="1"/>
  <c r="O135" i="1"/>
  <c r="J95" i="1"/>
  <c r="M95" i="1"/>
  <c r="L95" i="1" s="1"/>
  <c r="N95" i="1"/>
  <c r="O95" i="1"/>
  <c r="J176" i="1"/>
  <c r="M176" i="1"/>
  <c r="L176" i="1" s="1"/>
  <c r="N176" i="1"/>
  <c r="O176" i="1"/>
  <c r="J130" i="1"/>
  <c r="M130" i="1"/>
  <c r="L130" i="1" s="1"/>
  <c r="N130" i="1"/>
  <c r="O130" i="1"/>
  <c r="J122" i="1"/>
  <c r="M122" i="1"/>
  <c r="L122" i="1" s="1"/>
  <c r="N122" i="1"/>
  <c r="O122" i="1"/>
  <c r="J58" i="1"/>
  <c r="M58" i="1"/>
  <c r="L58" i="1" s="1"/>
  <c r="N58" i="1"/>
  <c r="O58" i="1"/>
  <c r="J132" i="1"/>
  <c r="M132" i="1"/>
  <c r="L132" i="1" s="1"/>
  <c r="N132" i="1"/>
  <c r="O132" i="1"/>
  <c r="J114" i="1"/>
  <c r="M114" i="1"/>
  <c r="L114" i="1" s="1"/>
  <c r="N114" i="1"/>
  <c r="O114" i="1"/>
  <c r="J189" i="1"/>
  <c r="M189" i="1"/>
  <c r="L189" i="1" s="1"/>
  <c r="N189" i="1"/>
  <c r="O189" i="1"/>
  <c r="J124" i="1"/>
  <c r="M124" i="1"/>
  <c r="L124" i="1" s="1"/>
  <c r="N124" i="1"/>
  <c r="O124" i="1"/>
  <c r="J103" i="1"/>
  <c r="M103" i="1"/>
  <c r="L103" i="1" s="1"/>
  <c r="N103" i="1"/>
  <c r="O103" i="1"/>
  <c r="J26" i="1"/>
  <c r="M26" i="1"/>
  <c r="L26" i="1" s="1"/>
  <c r="N26" i="1"/>
  <c r="O26" i="1"/>
  <c r="J111" i="1"/>
  <c r="M111" i="1"/>
  <c r="L111" i="1" s="1"/>
  <c r="N111" i="1"/>
  <c r="O111" i="1"/>
  <c r="J107" i="1"/>
  <c r="M107" i="1"/>
  <c r="L107" i="1" s="1"/>
  <c r="N107" i="1"/>
  <c r="O107" i="1"/>
  <c r="J3" i="1"/>
  <c r="M3" i="1"/>
  <c r="L3" i="1" s="1"/>
  <c r="N3" i="1"/>
  <c r="O3" i="1"/>
  <c r="J45" i="1"/>
  <c r="M45" i="1"/>
  <c r="L45" i="1" s="1"/>
  <c r="N45" i="1"/>
  <c r="O45" i="1"/>
  <c r="J93" i="1"/>
  <c r="M93" i="1"/>
  <c r="L93" i="1" s="1"/>
  <c r="N93" i="1"/>
  <c r="O93" i="1"/>
  <c r="J71" i="1"/>
  <c r="M71" i="1"/>
  <c r="L71" i="1" s="1"/>
  <c r="N71" i="1"/>
  <c r="O71" i="1"/>
  <c r="J54" i="1"/>
  <c r="M54" i="1"/>
  <c r="L54" i="1" s="1"/>
  <c r="N54" i="1"/>
  <c r="O54" i="1"/>
  <c r="J67" i="1"/>
  <c r="M67" i="1"/>
  <c r="L67" i="1" s="1"/>
  <c r="N67" i="1"/>
  <c r="O67" i="1"/>
  <c r="J191" i="1"/>
  <c r="M191" i="1"/>
  <c r="L191" i="1" s="1"/>
  <c r="N191" i="1"/>
  <c r="O191" i="1"/>
  <c r="J138" i="1"/>
  <c r="M138" i="1"/>
  <c r="L138" i="1" s="1"/>
  <c r="N138" i="1"/>
  <c r="O138" i="1"/>
  <c r="J8" i="1"/>
  <c r="M8" i="1"/>
  <c r="L8" i="1" s="1"/>
  <c r="N8" i="1"/>
  <c r="O8" i="1"/>
  <c r="J170" i="1"/>
  <c r="M170" i="1"/>
  <c r="L170" i="1" s="1"/>
  <c r="N170" i="1"/>
  <c r="O170" i="1"/>
  <c r="J196" i="1"/>
  <c r="M196" i="1"/>
  <c r="L196" i="1" s="1"/>
  <c r="N196" i="1"/>
  <c r="O196" i="1"/>
  <c r="J167" i="1"/>
  <c r="M167" i="1"/>
  <c r="L167" i="1" s="1"/>
  <c r="N167" i="1"/>
  <c r="O167" i="1"/>
  <c r="J5" i="1"/>
  <c r="M5" i="1"/>
  <c r="L5" i="1" s="1"/>
  <c r="N5" i="1"/>
  <c r="O5" i="1"/>
  <c r="J141" i="1"/>
  <c r="M141" i="1"/>
  <c r="L141" i="1" s="1"/>
  <c r="N141" i="1"/>
  <c r="O141" i="1"/>
  <c r="J181" i="1"/>
  <c r="M181" i="1"/>
  <c r="L181" i="1" s="1"/>
  <c r="N181" i="1"/>
  <c r="O181" i="1"/>
  <c r="J144" i="1"/>
  <c r="M144" i="1"/>
  <c r="L144" i="1" s="1"/>
  <c r="N144" i="1"/>
  <c r="O144" i="1"/>
  <c r="J116" i="1"/>
  <c r="M116" i="1"/>
  <c r="L116" i="1" s="1"/>
  <c r="N116" i="1"/>
  <c r="O116" i="1"/>
  <c r="J102" i="1"/>
  <c r="M102" i="1"/>
  <c r="L102" i="1" s="1"/>
  <c r="N102" i="1"/>
  <c r="O102" i="1"/>
  <c r="J48" i="1"/>
  <c r="M48" i="1"/>
  <c r="L48" i="1" s="1"/>
  <c r="N48" i="1"/>
  <c r="O48" i="1"/>
  <c r="J172" i="1"/>
  <c r="M172" i="1"/>
  <c r="L172" i="1" s="1"/>
  <c r="N172" i="1"/>
  <c r="O172" i="1"/>
  <c r="J52" i="1"/>
  <c r="M52" i="1"/>
  <c r="L52" i="1" s="1"/>
  <c r="N52" i="1"/>
  <c r="O52" i="1"/>
  <c r="J115" i="1"/>
  <c r="M115" i="1"/>
  <c r="L115" i="1" s="1"/>
  <c r="N115" i="1"/>
  <c r="O115" i="1"/>
  <c r="J151" i="1"/>
  <c r="M151" i="1"/>
  <c r="L151" i="1" s="1"/>
  <c r="N151" i="1"/>
  <c r="O151" i="1"/>
  <c r="J87" i="1"/>
  <c r="M87" i="1"/>
  <c r="L87" i="1" s="1"/>
  <c r="N87" i="1"/>
  <c r="O87" i="1"/>
  <c r="J214" i="1"/>
  <c r="M214" i="1"/>
  <c r="L214" i="1" s="1"/>
  <c r="N214" i="1"/>
  <c r="O214" i="1"/>
  <c r="J65" i="1"/>
  <c r="M65" i="1"/>
  <c r="L65" i="1" s="1"/>
  <c r="N65" i="1"/>
  <c r="O65" i="1"/>
  <c r="J74" i="1"/>
  <c r="M74" i="1"/>
  <c r="L74" i="1" s="1"/>
  <c r="N74" i="1"/>
  <c r="O74" i="1"/>
  <c r="J123" i="1"/>
  <c r="M123" i="1"/>
  <c r="L123" i="1" s="1"/>
  <c r="N123" i="1"/>
  <c r="O123" i="1"/>
  <c r="J100" i="1"/>
  <c r="M100" i="1"/>
  <c r="L100" i="1" s="1"/>
  <c r="N100" i="1"/>
  <c r="O100" i="1"/>
  <c r="J104" i="1"/>
  <c r="M104" i="1"/>
  <c r="L104" i="1" s="1"/>
  <c r="N104" i="1"/>
  <c r="O104" i="1"/>
  <c r="J145" i="1"/>
  <c r="M145" i="1"/>
  <c r="L145" i="1" s="1"/>
  <c r="N145" i="1"/>
  <c r="O145" i="1"/>
  <c r="J36" i="1"/>
  <c r="M36" i="1"/>
  <c r="L36" i="1" s="1"/>
  <c r="N36" i="1"/>
  <c r="O36" i="1"/>
  <c r="J69" i="1"/>
  <c r="M69" i="1"/>
  <c r="L69" i="1" s="1"/>
  <c r="N69" i="1"/>
  <c r="O69" i="1"/>
  <c r="J202" i="1"/>
  <c r="M202" i="1"/>
  <c r="L202" i="1" s="1"/>
  <c r="N202" i="1"/>
  <c r="O202" i="1"/>
  <c r="J24" i="1"/>
  <c r="M24" i="1"/>
  <c r="L24" i="1" s="1"/>
  <c r="N24" i="1"/>
  <c r="O24" i="1"/>
  <c r="J27" i="1"/>
  <c r="M27" i="1"/>
  <c r="L27" i="1" s="1"/>
  <c r="N27" i="1"/>
  <c r="O27" i="1"/>
  <c r="J99" i="1"/>
  <c r="M99" i="1"/>
  <c r="L99" i="1" s="1"/>
  <c r="N99" i="1"/>
  <c r="O99" i="1"/>
  <c r="J11" i="1"/>
  <c r="M11" i="1"/>
  <c r="L11" i="1" s="1"/>
  <c r="N11" i="1"/>
  <c r="O11" i="1"/>
  <c r="J140" i="1"/>
  <c r="M140" i="1"/>
  <c r="L140" i="1" s="1"/>
  <c r="N140" i="1"/>
  <c r="O140" i="1"/>
  <c r="J126" i="1"/>
  <c r="M126" i="1"/>
  <c r="L126" i="1" s="1"/>
  <c r="N126" i="1"/>
  <c r="O126" i="1"/>
  <c r="J160" i="1"/>
  <c r="M160" i="1"/>
  <c r="L160" i="1" s="1"/>
  <c r="N160" i="1"/>
  <c r="O160" i="1"/>
  <c r="J125" i="1"/>
  <c r="M125" i="1"/>
  <c r="L125" i="1" s="1"/>
  <c r="N125" i="1"/>
  <c r="O125" i="1"/>
  <c r="J187" i="1"/>
  <c r="M187" i="1"/>
  <c r="L187" i="1" s="1"/>
  <c r="N187" i="1"/>
  <c r="O187" i="1"/>
  <c r="J32" i="1"/>
  <c r="M32" i="1"/>
  <c r="L32" i="1" s="1"/>
  <c r="N32" i="1"/>
  <c r="O32" i="1"/>
  <c r="J76" i="1"/>
  <c r="M76" i="1"/>
  <c r="L76" i="1" s="1"/>
  <c r="N76" i="1"/>
  <c r="O76" i="1"/>
  <c r="J163" i="1"/>
  <c r="M163" i="1"/>
  <c r="L163" i="1" s="1"/>
  <c r="N163" i="1"/>
  <c r="O163" i="1"/>
  <c r="J78" i="1"/>
  <c r="M78" i="1"/>
  <c r="L78" i="1" s="1"/>
  <c r="N78" i="1"/>
  <c r="O78" i="1"/>
  <c r="J208" i="1"/>
  <c r="M208" i="1"/>
  <c r="L208" i="1" s="1"/>
  <c r="N208" i="1"/>
  <c r="O208" i="1"/>
  <c r="J46" i="1"/>
  <c r="M46" i="1"/>
  <c r="L46" i="1" s="1"/>
  <c r="N46" i="1"/>
  <c r="O46" i="1"/>
  <c r="J86" i="1"/>
  <c r="M86" i="1"/>
  <c r="L86" i="1" s="1"/>
  <c r="N86" i="1"/>
  <c r="O86" i="1"/>
  <c r="J205" i="1"/>
  <c r="M205" i="1"/>
  <c r="L205" i="1" s="1"/>
  <c r="N205" i="1"/>
  <c r="O205" i="1"/>
  <c r="J77" i="1"/>
  <c r="M77" i="1"/>
  <c r="L77" i="1" s="1"/>
  <c r="N77" i="1"/>
  <c r="O77" i="1"/>
  <c r="J94" i="1"/>
  <c r="M94" i="1"/>
  <c r="L94" i="1" s="1"/>
  <c r="N94" i="1"/>
  <c r="O94" i="1"/>
  <c r="J22" i="1"/>
  <c r="M22" i="1"/>
  <c r="L22" i="1" s="1"/>
  <c r="N22" i="1"/>
  <c r="O22" i="1"/>
  <c r="J183" i="1"/>
  <c r="M183" i="1"/>
  <c r="L183" i="1" s="1"/>
  <c r="N183" i="1"/>
  <c r="O183" i="1"/>
  <c r="J198" i="1"/>
  <c r="M198" i="1"/>
  <c r="L198" i="1" s="1"/>
  <c r="N198" i="1"/>
  <c r="O198" i="1"/>
  <c r="J18" i="1"/>
  <c r="M18" i="1"/>
  <c r="L18" i="1" s="1"/>
  <c r="N18" i="1"/>
  <c r="O18" i="1"/>
  <c r="J68" i="1"/>
  <c r="M68" i="1"/>
  <c r="L68" i="1" s="1"/>
  <c r="N68" i="1"/>
  <c r="O68" i="1"/>
  <c r="J197" i="1"/>
  <c r="M197" i="1"/>
  <c r="L197" i="1" s="1"/>
  <c r="N197" i="1"/>
  <c r="O197" i="1"/>
  <c r="J59" i="1"/>
  <c r="M59" i="1"/>
  <c r="L59" i="1" s="1"/>
  <c r="N59" i="1"/>
  <c r="O59" i="1"/>
  <c r="J72" i="1"/>
  <c r="M72" i="1"/>
  <c r="L72" i="1" s="1"/>
  <c r="N72" i="1"/>
  <c r="O72" i="1"/>
  <c r="J180" i="1"/>
  <c r="M180" i="1"/>
  <c r="L180" i="1" s="1"/>
  <c r="N180" i="1"/>
  <c r="O180" i="1"/>
  <c r="J105" i="1"/>
  <c r="M105" i="1"/>
  <c r="L105" i="1" s="1"/>
  <c r="N105" i="1"/>
  <c r="O105" i="1"/>
  <c r="J96" i="1"/>
  <c r="M96" i="1"/>
  <c r="L96" i="1" s="1"/>
  <c r="N96" i="1"/>
  <c r="O96" i="1"/>
  <c r="J192" i="1"/>
  <c r="M192" i="1"/>
  <c r="L192" i="1" s="1"/>
  <c r="N192" i="1"/>
  <c r="O192" i="1"/>
  <c r="J88" i="1"/>
  <c r="M88" i="1"/>
  <c r="L88" i="1" s="1"/>
  <c r="N88" i="1"/>
  <c r="O88" i="1"/>
  <c r="J146" i="1"/>
  <c r="M146" i="1"/>
  <c r="L146" i="1" s="1"/>
  <c r="N146" i="1"/>
  <c r="O146" i="1"/>
  <c r="J194" i="1"/>
  <c r="M194" i="1"/>
  <c r="L194" i="1" s="1"/>
  <c r="N194" i="1"/>
  <c r="O194" i="1"/>
  <c r="J56" i="1"/>
  <c r="M56" i="1"/>
  <c r="L56" i="1" s="1"/>
  <c r="N56" i="1"/>
  <c r="O56" i="1"/>
  <c r="J119" i="1"/>
  <c r="M119" i="1"/>
  <c r="L119" i="1" s="1"/>
  <c r="N119" i="1"/>
  <c r="O119" i="1"/>
  <c r="J174" i="1"/>
  <c r="M174" i="1"/>
  <c r="L174" i="1" s="1"/>
  <c r="N174" i="1"/>
  <c r="O174" i="1"/>
  <c r="J207" i="1"/>
  <c r="M207" i="1"/>
  <c r="L207" i="1" s="1"/>
  <c r="N207" i="1"/>
  <c r="O207" i="1"/>
  <c r="J12" i="1"/>
  <c r="M12" i="1"/>
  <c r="L12" i="1" s="1"/>
  <c r="N12" i="1"/>
  <c r="O12" i="1"/>
  <c r="J51" i="1"/>
  <c r="M51" i="1"/>
  <c r="L51" i="1" s="1"/>
  <c r="N51" i="1"/>
  <c r="O51" i="1"/>
  <c r="J97" i="1"/>
  <c r="M97" i="1"/>
  <c r="L97" i="1" s="1"/>
  <c r="N97" i="1"/>
  <c r="O97" i="1"/>
  <c r="J184" i="1"/>
  <c r="M184" i="1"/>
  <c r="L184" i="1" s="1"/>
  <c r="N184" i="1"/>
  <c r="O184" i="1"/>
  <c r="J178" i="1"/>
  <c r="M178" i="1"/>
  <c r="L178" i="1" s="1"/>
  <c r="N178" i="1"/>
  <c r="O178" i="1"/>
  <c r="J21" i="1"/>
  <c r="M21" i="1"/>
  <c r="L21" i="1" s="1"/>
  <c r="N21" i="1"/>
  <c r="O21" i="1"/>
  <c r="J31" i="1"/>
  <c r="M31" i="1"/>
  <c r="L31" i="1" s="1"/>
  <c r="N31" i="1"/>
  <c r="O31" i="1"/>
  <c r="J162" i="1"/>
  <c r="M162" i="1"/>
  <c r="L162" i="1" s="1"/>
  <c r="N162" i="1"/>
  <c r="O162" i="1"/>
  <c r="J131" i="1"/>
  <c r="M131" i="1"/>
  <c r="L131" i="1" s="1"/>
  <c r="N131" i="1"/>
  <c r="O131" i="1"/>
  <c r="J49" i="1"/>
  <c r="M49" i="1"/>
  <c r="L49" i="1" s="1"/>
  <c r="N49" i="1"/>
  <c r="O49" i="1"/>
  <c r="J50" i="1"/>
  <c r="M50" i="1"/>
  <c r="L50" i="1" s="1"/>
  <c r="N50" i="1"/>
  <c r="O50" i="1"/>
  <c r="J40" i="1"/>
  <c r="M40" i="1"/>
  <c r="L40" i="1" s="1"/>
  <c r="N40" i="1"/>
  <c r="O40" i="1"/>
  <c r="J165" i="1"/>
  <c r="M165" i="1"/>
  <c r="L165" i="1" s="1"/>
  <c r="N165" i="1"/>
  <c r="O165" i="1"/>
  <c r="J35" i="1"/>
  <c r="M35" i="1"/>
  <c r="L35" i="1" s="1"/>
  <c r="N35" i="1"/>
  <c r="O35" i="1"/>
  <c r="J166" i="1"/>
  <c r="M166" i="1"/>
  <c r="L166" i="1" s="1"/>
  <c r="N166" i="1"/>
  <c r="O166" i="1"/>
  <c r="J90" i="1"/>
  <c r="M90" i="1"/>
  <c r="L90" i="1" s="1"/>
  <c r="N90" i="1"/>
  <c r="O90" i="1"/>
  <c r="J159" i="1"/>
  <c r="M159" i="1"/>
  <c r="L159" i="1" s="1"/>
  <c r="N159" i="1"/>
  <c r="O159" i="1"/>
  <c r="J60" i="1"/>
  <c r="M60" i="1"/>
  <c r="L60" i="1" s="1"/>
  <c r="N60" i="1"/>
  <c r="O60" i="1"/>
  <c r="C170" i="4" l="1"/>
  <c r="D216" i="3"/>
  <c r="C229" i="3"/>
  <c r="C168" i="3"/>
  <c r="E155" i="3"/>
  <c r="E152" i="3"/>
  <c r="E153" i="3"/>
  <c r="E154" i="3"/>
  <c r="S199" i="1"/>
  <c r="T199" i="1" s="1"/>
  <c r="S203" i="1"/>
  <c r="T203" i="1" s="1"/>
  <c r="S182" i="1"/>
  <c r="T182" i="1" s="1"/>
  <c r="S29" i="1"/>
  <c r="T29" i="1" s="1"/>
  <c r="S186" i="1"/>
  <c r="T186" i="1" s="1"/>
  <c r="S173" i="1"/>
  <c r="T173" i="1" s="1"/>
  <c r="S128" i="1"/>
  <c r="T128" i="1" s="1"/>
  <c r="S73" i="1"/>
  <c r="T73" i="1" s="1"/>
  <c r="S16" i="1"/>
  <c r="T16" i="1" s="1"/>
  <c r="S28" i="1"/>
  <c r="T28" i="1" s="1"/>
  <c r="S171" i="1"/>
  <c r="T171" i="1" s="1"/>
  <c r="S113" i="1"/>
  <c r="T113" i="1" s="1"/>
  <c r="S70" i="1"/>
  <c r="T70" i="1" s="1"/>
  <c r="S204" i="1"/>
  <c r="T204" i="1" s="1"/>
  <c r="M49" i="2"/>
  <c r="N49" i="2"/>
  <c r="O49" i="2"/>
  <c r="Q49" i="2"/>
  <c r="P49" i="2" s="1"/>
  <c r="U49" i="2" s="1"/>
  <c r="R49" i="2"/>
  <c r="S49" i="2"/>
  <c r="T49" i="2"/>
  <c r="V49" i="2"/>
  <c r="M50" i="2"/>
  <c r="N50" i="2"/>
  <c r="O50" i="2"/>
  <c r="Q50" i="2"/>
  <c r="P50" i="2" s="1"/>
  <c r="U50" i="2" s="1"/>
  <c r="R50" i="2"/>
  <c r="S50" i="2"/>
  <c r="T50" i="2"/>
  <c r="V50" i="2"/>
  <c r="M51" i="2"/>
  <c r="N51" i="2"/>
  <c r="O51" i="2"/>
  <c r="Q51" i="2"/>
  <c r="P51" i="2" s="1"/>
  <c r="U51" i="2" s="1"/>
  <c r="R51" i="2"/>
  <c r="S51" i="2"/>
  <c r="T51" i="2"/>
  <c r="V51" i="2"/>
  <c r="M52" i="2"/>
  <c r="N52" i="2"/>
  <c r="O52" i="2"/>
  <c r="Q52" i="2"/>
  <c r="P52" i="2" s="1"/>
  <c r="U52" i="2" s="1"/>
  <c r="R52" i="2"/>
  <c r="S52" i="2"/>
  <c r="T52" i="2"/>
  <c r="V52" i="2"/>
  <c r="M53" i="2"/>
  <c r="N53" i="2"/>
  <c r="O53" i="2"/>
  <c r="Q53" i="2"/>
  <c r="P53" i="2" s="1"/>
  <c r="U53" i="2" s="1"/>
  <c r="R53" i="2"/>
  <c r="S53" i="2"/>
  <c r="T53" i="2"/>
  <c r="V53" i="2"/>
  <c r="M54" i="2"/>
  <c r="N54" i="2"/>
  <c r="O54" i="2"/>
  <c r="Q54" i="2"/>
  <c r="P54" i="2" s="1"/>
  <c r="U54" i="2" s="1"/>
  <c r="R54" i="2"/>
  <c r="S54" i="2"/>
  <c r="T54" i="2"/>
  <c r="V54" i="2"/>
  <c r="M55" i="2"/>
  <c r="N55" i="2"/>
  <c r="O55" i="2"/>
  <c r="Q55" i="2"/>
  <c r="P55" i="2" s="1"/>
  <c r="U55" i="2" s="1"/>
  <c r="R55" i="2"/>
  <c r="S55" i="2"/>
  <c r="T55" i="2"/>
  <c r="V55" i="2"/>
  <c r="M56" i="2"/>
  <c r="N56" i="2"/>
  <c r="O56" i="2"/>
  <c r="Q56" i="2"/>
  <c r="P56" i="2" s="1"/>
  <c r="U56" i="2" s="1"/>
  <c r="R56" i="2"/>
  <c r="S56" i="2"/>
  <c r="T56" i="2"/>
  <c r="V56" i="2"/>
  <c r="M57" i="2"/>
  <c r="N57" i="2"/>
  <c r="O57" i="2"/>
  <c r="Q57" i="2"/>
  <c r="P57" i="2" s="1"/>
  <c r="U57" i="2" s="1"/>
  <c r="R57" i="2"/>
  <c r="S57" i="2"/>
  <c r="T57" i="2"/>
  <c r="V57" i="2"/>
  <c r="M58" i="2"/>
  <c r="N58" i="2"/>
  <c r="O58" i="2"/>
  <c r="Q58" i="2"/>
  <c r="P58" i="2" s="1"/>
  <c r="U58" i="2" s="1"/>
  <c r="R58" i="2"/>
  <c r="S58" i="2"/>
  <c r="T58" i="2"/>
  <c r="V58" i="2"/>
  <c r="M59" i="2"/>
  <c r="N59" i="2"/>
  <c r="O59" i="2"/>
  <c r="Q59" i="2"/>
  <c r="P59" i="2" s="1"/>
  <c r="U59" i="2" s="1"/>
  <c r="R59" i="2"/>
  <c r="S59" i="2"/>
  <c r="T59" i="2"/>
  <c r="V59" i="2"/>
  <c r="C172" i="4" l="1"/>
  <c r="B171" i="4"/>
  <c r="C171" i="4"/>
  <c r="C230" i="3"/>
  <c r="D217" i="3"/>
  <c r="C169" i="3"/>
  <c r="W51" i="2"/>
  <c r="X51" i="2" s="1"/>
  <c r="W58" i="2"/>
  <c r="X58" i="2" s="1"/>
  <c r="W54" i="2"/>
  <c r="X54" i="2" s="1"/>
  <c r="W56" i="2"/>
  <c r="X56" i="2" s="1"/>
  <c r="W50" i="2"/>
  <c r="X50" i="2" s="1"/>
  <c r="W59" i="2"/>
  <c r="X59" i="2" s="1"/>
  <c r="W52" i="2"/>
  <c r="X52" i="2" s="1"/>
  <c r="W53" i="2"/>
  <c r="X53" i="2" s="1"/>
  <c r="W49" i="2"/>
  <c r="X49" i="2" s="1"/>
  <c r="W55" i="2"/>
  <c r="X55" i="2" s="1"/>
  <c r="W57" i="2"/>
  <c r="X57" i="2" s="1"/>
  <c r="J157" i="3"/>
  <c r="J171" i="3"/>
  <c r="F111" i="3"/>
  <c r="E110" i="3"/>
  <c r="B173" i="4" l="1"/>
  <c r="C173" i="4"/>
  <c r="B172" i="4"/>
  <c r="D218" i="3"/>
  <c r="C231" i="3"/>
  <c r="C170" i="3"/>
  <c r="E157" i="3"/>
  <c r="E156" i="3"/>
  <c r="E106" i="4"/>
  <c r="F106" i="4" s="1"/>
  <c r="E107" i="4"/>
  <c r="F107" i="4" s="1"/>
  <c r="E108" i="4"/>
  <c r="F108" i="4" s="1"/>
  <c r="E109" i="4"/>
  <c r="F109" i="4" s="1"/>
  <c r="E110" i="4"/>
  <c r="F110" i="4" s="1"/>
  <c r="D105" i="4"/>
  <c r="D106" i="4"/>
  <c r="D107" i="4"/>
  <c r="D108" i="4"/>
  <c r="D109" i="4"/>
  <c r="F106" i="3"/>
  <c r="F107" i="3"/>
  <c r="F108" i="3"/>
  <c r="F109" i="3"/>
  <c r="F110" i="3"/>
  <c r="E105" i="3"/>
  <c r="E106" i="3"/>
  <c r="E107" i="3"/>
  <c r="E108" i="3"/>
  <c r="E109" i="3"/>
  <c r="C174" i="4" l="1"/>
  <c r="C175" i="4"/>
  <c r="B174" i="4"/>
  <c r="C232" i="3"/>
  <c r="D219" i="3"/>
  <c r="C171" i="3"/>
  <c r="E102" i="4"/>
  <c r="F102" i="4" s="1"/>
  <c r="E103" i="4"/>
  <c r="F103" i="4" s="1"/>
  <c r="E104" i="4"/>
  <c r="F104" i="4" s="1"/>
  <c r="E105" i="4"/>
  <c r="F105" i="4" s="1"/>
  <c r="D101" i="4"/>
  <c r="D102" i="4"/>
  <c r="D103" i="4"/>
  <c r="D104" i="4"/>
  <c r="F103" i="3"/>
  <c r="F104" i="3"/>
  <c r="F105" i="3"/>
  <c r="E102" i="3"/>
  <c r="E103" i="3"/>
  <c r="E104" i="3"/>
  <c r="B175" i="4" l="1"/>
  <c r="B176" i="4"/>
  <c r="C176" i="4"/>
  <c r="D220" i="3"/>
  <c r="C233" i="3"/>
  <c r="C172" i="3"/>
  <c r="E159" i="3"/>
  <c r="E158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F101" i="3"/>
  <c r="F102" i="3"/>
  <c r="J159" i="3" l="1"/>
  <c r="B177" i="4"/>
  <c r="C177" i="4"/>
  <c r="C234" i="3"/>
  <c r="D221" i="3"/>
  <c r="C173" i="3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D91" i="4"/>
  <c r="D92" i="4"/>
  <c r="D93" i="4"/>
  <c r="D94" i="4"/>
  <c r="D95" i="4"/>
  <c r="D96" i="4"/>
  <c r="D97" i="4"/>
  <c r="D98" i="4"/>
  <c r="D99" i="4"/>
  <c r="D100" i="4"/>
  <c r="F99" i="3"/>
  <c r="F91" i="3"/>
  <c r="F92" i="3"/>
  <c r="F93" i="3"/>
  <c r="F94" i="3"/>
  <c r="F95" i="3"/>
  <c r="F96" i="3"/>
  <c r="F97" i="3"/>
  <c r="F98" i="3"/>
  <c r="F100" i="3"/>
  <c r="C178" i="4" l="1"/>
  <c r="B178" i="4"/>
  <c r="D222" i="3"/>
  <c r="C235" i="3"/>
  <c r="C174" i="3"/>
  <c r="E153" i="4"/>
  <c r="E160" i="3"/>
  <c r="E161" i="3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D80" i="4"/>
  <c r="D81" i="4"/>
  <c r="D82" i="4"/>
  <c r="D83" i="4"/>
  <c r="D84" i="4"/>
  <c r="D85" i="4"/>
  <c r="D86" i="4"/>
  <c r="D87" i="4"/>
  <c r="D88" i="4"/>
  <c r="D89" i="4"/>
  <c r="D90" i="4"/>
  <c r="F89" i="3"/>
  <c r="F90" i="3"/>
  <c r="J156" i="3"/>
  <c r="F80" i="3"/>
  <c r="F81" i="3"/>
  <c r="F82" i="3"/>
  <c r="F83" i="3"/>
  <c r="F84" i="3"/>
  <c r="F85" i="3"/>
  <c r="F86" i="3"/>
  <c r="F87" i="3"/>
  <c r="F88" i="3"/>
  <c r="D2" i="3"/>
  <c r="F221" i="3" s="1"/>
  <c r="J163" i="3" l="1"/>
  <c r="F204" i="3"/>
  <c r="F205" i="3"/>
  <c r="F206" i="3"/>
  <c r="F207" i="3"/>
  <c r="F208" i="3"/>
  <c r="F209" i="3"/>
  <c r="F211" i="3"/>
  <c r="F210" i="3"/>
  <c r="F212" i="3"/>
  <c r="F213" i="3"/>
  <c r="F214" i="3"/>
  <c r="F215" i="3"/>
  <c r="F216" i="3"/>
  <c r="F217" i="3"/>
  <c r="F218" i="3"/>
  <c r="F219" i="3"/>
  <c r="F220" i="3"/>
  <c r="C179" i="4"/>
  <c r="B181" i="4" s="1"/>
  <c r="C180" i="4"/>
  <c r="B179" i="4"/>
  <c r="C236" i="3"/>
  <c r="D223" i="3"/>
  <c r="F222" i="3"/>
  <c r="C175" i="3"/>
  <c r="D154" i="4"/>
  <c r="D155" i="4"/>
  <c r="D153" i="4"/>
  <c r="E154" i="4"/>
  <c r="E15" i="3"/>
  <c r="E75" i="4"/>
  <c r="F75" i="4" s="1"/>
  <c r="F75" i="3"/>
  <c r="F76" i="3"/>
  <c r="F77" i="3"/>
  <c r="F78" i="3"/>
  <c r="F79" i="3"/>
  <c r="B180" i="4" l="1"/>
  <c r="C181" i="4"/>
  <c r="B182" i="4" s="1"/>
  <c r="D224" i="3"/>
  <c r="C237" i="3"/>
  <c r="F223" i="3"/>
  <c r="C176" i="3"/>
  <c r="D156" i="4"/>
  <c r="E155" i="4"/>
  <c r="E163" i="3"/>
  <c r="E162" i="3"/>
  <c r="E74" i="4"/>
  <c r="F74" i="4" s="1"/>
  <c r="D73" i="4"/>
  <c r="F74" i="3"/>
  <c r="L149" i="3"/>
  <c r="M149" i="3" s="1"/>
  <c r="E73" i="4"/>
  <c r="F73" i="4" s="1"/>
  <c r="E72" i="4"/>
  <c r="F72" i="4" s="1"/>
  <c r="D72" i="4"/>
  <c r="E71" i="4"/>
  <c r="F71" i="4" s="1"/>
  <c r="D71" i="4"/>
  <c r="E70" i="4"/>
  <c r="F70" i="4" s="1"/>
  <c r="D70" i="4"/>
  <c r="E69" i="4"/>
  <c r="F69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E64" i="4"/>
  <c r="F64" i="4" s="1"/>
  <c r="D64" i="4"/>
  <c r="E63" i="4"/>
  <c r="F63" i="4" s="1"/>
  <c r="D63" i="4"/>
  <c r="E62" i="4"/>
  <c r="F62" i="4" s="1"/>
  <c r="D62" i="4"/>
  <c r="E61" i="4"/>
  <c r="F61" i="4" s="1"/>
  <c r="D61" i="4"/>
  <c r="E60" i="4"/>
  <c r="F60" i="4" s="1"/>
  <c r="D60" i="4"/>
  <c r="E59" i="4"/>
  <c r="F59" i="4" s="1"/>
  <c r="D59" i="4"/>
  <c r="E58" i="4"/>
  <c r="F58" i="4" s="1"/>
  <c r="D58" i="4"/>
  <c r="E57" i="4"/>
  <c r="F57" i="4" s="1"/>
  <c r="D57" i="4"/>
  <c r="E56" i="4"/>
  <c r="F56" i="4" s="1"/>
  <c r="D56" i="4"/>
  <c r="E55" i="4"/>
  <c r="F55" i="4" s="1"/>
  <c r="D55" i="4"/>
  <c r="E54" i="4"/>
  <c r="F54" i="4" s="1"/>
  <c r="D54" i="4"/>
  <c r="E53" i="4"/>
  <c r="F53" i="4" s="1"/>
  <c r="D53" i="4"/>
  <c r="E52" i="4"/>
  <c r="F52" i="4" s="1"/>
  <c r="D52" i="4"/>
  <c r="E51" i="4"/>
  <c r="F51" i="4" s="1"/>
  <c r="D51" i="4"/>
  <c r="E50" i="4"/>
  <c r="F50" i="4" s="1"/>
  <c r="D50" i="4"/>
  <c r="E49" i="4"/>
  <c r="F49" i="4" s="1"/>
  <c r="D49" i="4"/>
  <c r="E48" i="4"/>
  <c r="F48" i="4" s="1"/>
  <c r="D48" i="4"/>
  <c r="E47" i="4"/>
  <c r="F47" i="4" s="1"/>
  <c r="D47" i="4"/>
  <c r="E46" i="4"/>
  <c r="F46" i="4" s="1"/>
  <c r="D46" i="4"/>
  <c r="E45" i="4"/>
  <c r="F45" i="4" s="1"/>
  <c r="D45" i="4"/>
  <c r="E44" i="4"/>
  <c r="F44" i="4" s="1"/>
  <c r="D44" i="4"/>
  <c r="E43" i="4"/>
  <c r="F43" i="4" s="1"/>
  <c r="D43" i="4"/>
  <c r="E42" i="4"/>
  <c r="F42" i="4" s="1"/>
  <c r="D42" i="4"/>
  <c r="E41" i="4"/>
  <c r="F41" i="4" s="1"/>
  <c r="D41" i="4"/>
  <c r="E40" i="4"/>
  <c r="F40" i="4" s="1"/>
  <c r="D40" i="4"/>
  <c r="E39" i="4"/>
  <c r="F39" i="4" s="1"/>
  <c r="D39" i="4"/>
  <c r="E38" i="4"/>
  <c r="F38" i="4" s="1"/>
  <c r="D38" i="4"/>
  <c r="E37" i="4"/>
  <c r="F37" i="4" s="1"/>
  <c r="D37" i="4"/>
  <c r="E36" i="4"/>
  <c r="F36" i="4" s="1"/>
  <c r="D36" i="4"/>
  <c r="E35" i="4"/>
  <c r="F35" i="4" s="1"/>
  <c r="D35" i="4"/>
  <c r="E34" i="4"/>
  <c r="F34" i="4" s="1"/>
  <c r="D34" i="4"/>
  <c r="E33" i="4"/>
  <c r="F33" i="4" s="1"/>
  <c r="D33" i="4"/>
  <c r="I155" i="4"/>
  <c r="E32" i="4"/>
  <c r="F32" i="4" s="1"/>
  <c r="D32" i="4"/>
  <c r="I154" i="4"/>
  <c r="E31" i="4"/>
  <c r="F31" i="4" s="1"/>
  <c r="D31" i="4"/>
  <c r="H153" i="4"/>
  <c r="I153" i="4" s="1"/>
  <c r="E30" i="4"/>
  <c r="F30" i="4" s="1"/>
  <c r="D30" i="4"/>
  <c r="H152" i="4"/>
  <c r="I152" i="4" s="1"/>
  <c r="E29" i="4"/>
  <c r="F29" i="4" s="1"/>
  <c r="D29" i="4"/>
  <c r="H151" i="4"/>
  <c r="I151" i="4" s="1"/>
  <c r="E28" i="4"/>
  <c r="F28" i="4" s="1"/>
  <c r="D28" i="4"/>
  <c r="H150" i="4"/>
  <c r="I150" i="4" s="1"/>
  <c r="E27" i="4"/>
  <c r="F27" i="4" s="1"/>
  <c r="D27" i="4"/>
  <c r="K149" i="4"/>
  <c r="L149" i="4" s="1"/>
  <c r="E26" i="4"/>
  <c r="F26" i="4" s="1"/>
  <c r="D26" i="4"/>
  <c r="E25" i="4"/>
  <c r="F25" i="4" s="1"/>
  <c r="D25" i="4"/>
  <c r="E24" i="4"/>
  <c r="F24" i="4" s="1"/>
  <c r="D24" i="4"/>
  <c r="E23" i="4"/>
  <c r="F23" i="4" s="1"/>
  <c r="D23" i="4"/>
  <c r="E22" i="4"/>
  <c r="F22" i="4" s="1"/>
  <c r="D22" i="4"/>
  <c r="E21" i="4"/>
  <c r="F21" i="4" s="1"/>
  <c r="D21" i="4"/>
  <c r="E20" i="4"/>
  <c r="F20" i="4" s="1"/>
  <c r="D20" i="4"/>
  <c r="E19" i="4"/>
  <c r="F19" i="4" s="1"/>
  <c r="D19" i="4"/>
  <c r="E18" i="4"/>
  <c r="F18" i="4" s="1"/>
  <c r="E17" i="4"/>
  <c r="F17" i="4" s="1"/>
  <c r="E16" i="4"/>
  <c r="F16" i="4" s="1"/>
  <c r="E15" i="4"/>
  <c r="F15" i="4" s="1"/>
  <c r="E14" i="4"/>
  <c r="F14" i="4" s="1"/>
  <c r="I143" i="4"/>
  <c r="I142" i="4"/>
  <c r="H141" i="4"/>
  <c r="I141" i="4" s="1"/>
  <c r="H140" i="4"/>
  <c r="I140" i="4" s="1"/>
  <c r="H139" i="4"/>
  <c r="I139" i="4" s="1"/>
  <c r="F6" i="4"/>
  <c r="F8" i="4" s="1"/>
  <c r="E6" i="4"/>
  <c r="H138" i="4"/>
  <c r="I138" i="4" s="1"/>
  <c r="F5" i="4"/>
  <c r="E5" i="4"/>
  <c r="J137" i="4"/>
  <c r="K137" i="4"/>
  <c r="L137" i="4" s="1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J169" i="3"/>
  <c r="F32" i="3"/>
  <c r="F31" i="3"/>
  <c r="I167" i="3"/>
  <c r="J167" i="3" s="1"/>
  <c r="F30" i="3"/>
  <c r="I166" i="3"/>
  <c r="J166" i="3" s="1"/>
  <c r="F29" i="3"/>
  <c r="I165" i="3"/>
  <c r="J165" i="3" s="1"/>
  <c r="F28" i="3"/>
  <c r="I164" i="3"/>
  <c r="J164" i="3" s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J155" i="3"/>
  <c r="J154" i="3"/>
  <c r="I153" i="3"/>
  <c r="J153" i="3" s="1"/>
  <c r="I152" i="3"/>
  <c r="J152" i="3" s="1"/>
  <c r="I151" i="3"/>
  <c r="J151" i="3" s="1"/>
  <c r="G7" i="3"/>
  <c r="G9" i="3" s="1"/>
  <c r="F7" i="3"/>
  <c r="I150" i="3"/>
  <c r="J150" i="3" s="1"/>
  <c r="G6" i="3"/>
  <c r="F6" i="3"/>
  <c r="K149" i="3"/>
  <c r="V43" i="2"/>
  <c r="T43" i="2"/>
  <c r="S43" i="2"/>
  <c r="R43" i="2"/>
  <c r="Q43" i="2"/>
  <c r="P43" i="2" s="1"/>
  <c r="U43" i="2" s="1"/>
  <c r="O43" i="2"/>
  <c r="N43" i="2"/>
  <c r="M43" i="2"/>
  <c r="V41" i="2"/>
  <c r="T41" i="2"/>
  <c r="S41" i="2"/>
  <c r="R41" i="2"/>
  <c r="Q41" i="2"/>
  <c r="P41" i="2" s="1"/>
  <c r="U41" i="2" s="1"/>
  <c r="O41" i="2"/>
  <c r="N41" i="2"/>
  <c r="M41" i="2"/>
  <c r="V34" i="2"/>
  <c r="T34" i="2"/>
  <c r="S34" i="2"/>
  <c r="R34" i="2"/>
  <c r="Q34" i="2"/>
  <c r="P34" i="2" s="1"/>
  <c r="U34" i="2" s="1"/>
  <c r="O34" i="2"/>
  <c r="N34" i="2"/>
  <c r="M34" i="2"/>
  <c r="V38" i="2"/>
  <c r="T38" i="2"/>
  <c r="S38" i="2"/>
  <c r="R38" i="2"/>
  <c r="Q38" i="2"/>
  <c r="P38" i="2" s="1"/>
  <c r="U38" i="2" s="1"/>
  <c r="O38" i="2"/>
  <c r="N38" i="2"/>
  <c r="M38" i="2"/>
  <c r="V42" i="2"/>
  <c r="T42" i="2"/>
  <c r="S42" i="2"/>
  <c r="R42" i="2"/>
  <c r="Q42" i="2"/>
  <c r="P42" i="2" s="1"/>
  <c r="U42" i="2" s="1"/>
  <c r="O42" i="2"/>
  <c r="N42" i="2"/>
  <c r="M42" i="2"/>
  <c r="V28" i="2"/>
  <c r="T28" i="2"/>
  <c r="S28" i="2"/>
  <c r="R28" i="2"/>
  <c r="Q28" i="2"/>
  <c r="P28" i="2" s="1"/>
  <c r="U28" i="2" s="1"/>
  <c r="O28" i="2"/>
  <c r="N28" i="2"/>
  <c r="M28" i="2"/>
  <c r="V14" i="2"/>
  <c r="T14" i="2"/>
  <c r="S14" i="2"/>
  <c r="R14" i="2"/>
  <c r="Q14" i="2"/>
  <c r="P14" i="2" s="1"/>
  <c r="U14" i="2" s="1"/>
  <c r="O14" i="2"/>
  <c r="N14" i="2"/>
  <c r="M14" i="2"/>
  <c r="V39" i="2"/>
  <c r="T39" i="2"/>
  <c r="S39" i="2"/>
  <c r="R39" i="2"/>
  <c r="Q39" i="2"/>
  <c r="P39" i="2" s="1"/>
  <c r="U39" i="2" s="1"/>
  <c r="O39" i="2"/>
  <c r="N39" i="2"/>
  <c r="M39" i="2"/>
  <c r="V15" i="2"/>
  <c r="T15" i="2"/>
  <c r="S15" i="2"/>
  <c r="R15" i="2"/>
  <c r="Q15" i="2"/>
  <c r="P15" i="2" s="1"/>
  <c r="U15" i="2" s="1"/>
  <c r="O15" i="2"/>
  <c r="N15" i="2"/>
  <c r="M15" i="2"/>
  <c r="V16" i="2"/>
  <c r="T16" i="2"/>
  <c r="S16" i="2"/>
  <c r="R16" i="2"/>
  <c r="Q16" i="2"/>
  <c r="P16" i="2" s="1"/>
  <c r="U16" i="2" s="1"/>
  <c r="O16" i="2"/>
  <c r="N16" i="2"/>
  <c r="M16" i="2"/>
  <c r="V18" i="2"/>
  <c r="T18" i="2"/>
  <c r="S18" i="2"/>
  <c r="R18" i="2"/>
  <c r="Q18" i="2"/>
  <c r="P18" i="2" s="1"/>
  <c r="U18" i="2" s="1"/>
  <c r="O18" i="2"/>
  <c r="N18" i="2"/>
  <c r="M18" i="2"/>
  <c r="V9" i="2"/>
  <c r="T9" i="2"/>
  <c r="S9" i="2"/>
  <c r="R9" i="2"/>
  <c r="Q9" i="2"/>
  <c r="P9" i="2" s="1"/>
  <c r="U9" i="2" s="1"/>
  <c r="O9" i="2"/>
  <c r="N9" i="2"/>
  <c r="M9" i="2"/>
  <c r="V27" i="2"/>
  <c r="T27" i="2"/>
  <c r="S27" i="2"/>
  <c r="R27" i="2"/>
  <c r="Q27" i="2"/>
  <c r="P27" i="2" s="1"/>
  <c r="U27" i="2" s="1"/>
  <c r="O27" i="2"/>
  <c r="N27" i="2"/>
  <c r="M27" i="2"/>
  <c r="V29" i="2"/>
  <c r="T29" i="2"/>
  <c r="S29" i="2"/>
  <c r="R29" i="2"/>
  <c r="Q29" i="2"/>
  <c r="P29" i="2" s="1"/>
  <c r="U29" i="2" s="1"/>
  <c r="O29" i="2"/>
  <c r="N29" i="2"/>
  <c r="M29" i="2"/>
  <c r="V5" i="2"/>
  <c r="T5" i="2"/>
  <c r="S5" i="2"/>
  <c r="R5" i="2"/>
  <c r="Q5" i="2"/>
  <c r="P5" i="2" s="1"/>
  <c r="U5" i="2" s="1"/>
  <c r="O5" i="2"/>
  <c r="N5" i="2"/>
  <c r="M5" i="2"/>
  <c r="V23" i="2"/>
  <c r="T23" i="2"/>
  <c r="S23" i="2"/>
  <c r="R23" i="2"/>
  <c r="Q23" i="2"/>
  <c r="P23" i="2" s="1"/>
  <c r="U23" i="2" s="1"/>
  <c r="O23" i="2"/>
  <c r="N23" i="2"/>
  <c r="M23" i="2"/>
  <c r="V20" i="2"/>
  <c r="T20" i="2"/>
  <c r="S20" i="2"/>
  <c r="R20" i="2"/>
  <c r="Q20" i="2"/>
  <c r="P20" i="2" s="1"/>
  <c r="U20" i="2" s="1"/>
  <c r="O20" i="2"/>
  <c r="N20" i="2"/>
  <c r="M20" i="2"/>
  <c r="V37" i="2"/>
  <c r="T37" i="2"/>
  <c r="S37" i="2"/>
  <c r="R37" i="2"/>
  <c r="Q37" i="2"/>
  <c r="P37" i="2" s="1"/>
  <c r="U37" i="2" s="1"/>
  <c r="O37" i="2"/>
  <c r="N37" i="2"/>
  <c r="M37" i="2"/>
  <c r="V10" i="2"/>
  <c r="T10" i="2"/>
  <c r="S10" i="2"/>
  <c r="R10" i="2"/>
  <c r="Q10" i="2"/>
  <c r="P10" i="2" s="1"/>
  <c r="U10" i="2" s="1"/>
  <c r="O10" i="2"/>
  <c r="N10" i="2"/>
  <c r="M10" i="2"/>
  <c r="V4" i="2"/>
  <c r="T4" i="2"/>
  <c r="S4" i="2"/>
  <c r="R4" i="2"/>
  <c r="Q4" i="2"/>
  <c r="P4" i="2" s="1"/>
  <c r="U4" i="2" s="1"/>
  <c r="O4" i="2"/>
  <c r="N4" i="2"/>
  <c r="M4" i="2"/>
  <c r="V33" i="2"/>
  <c r="T33" i="2"/>
  <c r="S33" i="2"/>
  <c r="R33" i="2"/>
  <c r="Q33" i="2"/>
  <c r="P33" i="2" s="1"/>
  <c r="U33" i="2" s="1"/>
  <c r="O33" i="2"/>
  <c r="N33" i="2"/>
  <c r="M33" i="2"/>
  <c r="V11" i="2"/>
  <c r="T11" i="2"/>
  <c r="S11" i="2"/>
  <c r="R11" i="2"/>
  <c r="Q11" i="2"/>
  <c r="P11" i="2" s="1"/>
  <c r="U11" i="2" s="1"/>
  <c r="O11" i="2"/>
  <c r="N11" i="2"/>
  <c r="M11" i="2"/>
  <c r="V24" i="2"/>
  <c r="T24" i="2"/>
  <c r="S24" i="2"/>
  <c r="R24" i="2"/>
  <c r="Q24" i="2"/>
  <c r="P24" i="2" s="1"/>
  <c r="U24" i="2" s="1"/>
  <c r="O24" i="2"/>
  <c r="N24" i="2"/>
  <c r="M24" i="2"/>
  <c r="V45" i="2"/>
  <c r="T45" i="2"/>
  <c r="S45" i="2"/>
  <c r="R45" i="2"/>
  <c r="Q45" i="2"/>
  <c r="P45" i="2" s="1"/>
  <c r="U45" i="2" s="1"/>
  <c r="O45" i="2"/>
  <c r="N45" i="2"/>
  <c r="M45" i="2"/>
  <c r="V44" i="2"/>
  <c r="T44" i="2"/>
  <c r="S44" i="2"/>
  <c r="R44" i="2"/>
  <c r="Q44" i="2"/>
  <c r="P44" i="2" s="1"/>
  <c r="U44" i="2" s="1"/>
  <c r="O44" i="2"/>
  <c r="N44" i="2"/>
  <c r="M44" i="2"/>
  <c r="V3" i="2"/>
  <c r="T3" i="2"/>
  <c r="S3" i="2"/>
  <c r="R3" i="2"/>
  <c r="Q3" i="2"/>
  <c r="P3" i="2" s="1"/>
  <c r="U3" i="2" s="1"/>
  <c r="O3" i="2"/>
  <c r="N3" i="2"/>
  <c r="M3" i="2"/>
  <c r="V31" i="2"/>
  <c r="T31" i="2"/>
  <c r="S31" i="2"/>
  <c r="R31" i="2"/>
  <c r="Q31" i="2"/>
  <c r="P31" i="2" s="1"/>
  <c r="U31" i="2" s="1"/>
  <c r="O31" i="2"/>
  <c r="N31" i="2"/>
  <c r="M31" i="2"/>
  <c r="V25" i="2"/>
  <c r="T25" i="2"/>
  <c r="S25" i="2"/>
  <c r="R25" i="2"/>
  <c r="Q25" i="2"/>
  <c r="P25" i="2" s="1"/>
  <c r="U25" i="2" s="1"/>
  <c r="O25" i="2"/>
  <c r="N25" i="2"/>
  <c r="M25" i="2"/>
  <c r="V21" i="2"/>
  <c r="T21" i="2"/>
  <c r="S21" i="2"/>
  <c r="R21" i="2"/>
  <c r="Q21" i="2"/>
  <c r="P21" i="2" s="1"/>
  <c r="U21" i="2" s="1"/>
  <c r="O21" i="2"/>
  <c r="N21" i="2"/>
  <c r="M21" i="2"/>
  <c r="V22" i="2"/>
  <c r="T22" i="2"/>
  <c r="S22" i="2"/>
  <c r="R22" i="2"/>
  <c r="Q22" i="2"/>
  <c r="P22" i="2" s="1"/>
  <c r="U22" i="2" s="1"/>
  <c r="O22" i="2"/>
  <c r="N22" i="2"/>
  <c r="M22" i="2"/>
  <c r="V46" i="2"/>
  <c r="T46" i="2"/>
  <c r="S46" i="2"/>
  <c r="R46" i="2"/>
  <c r="Q46" i="2"/>
  <c r="P46" i="2" s="1"/>
  <c r="U46" i="2" s="1"/>
  <c r="O46" i="2"/>
  <c r="N46" i="2"/>
  <c r="M46" i="2"/>
  <c r="V48" i="2"/>
  <c r="T48" i="2"/>
  <c r="S48" i="2"/>
  <c r="R48" i="2"/>
  <c r="Q48" i="2"/>
  <c r="P48" i="2" s="1"/>
  <c r="U48" i="2" s="1"/>
  <c r="O48" i="2"/>
  <c r="N48" i="2"/>
  <c r="M48" i="2"/>
  <c r="V13" i="2"/>
  <c r="T13" i="2"/>
  <c r="S13" i="2"/>
  <c r="R13" i="2"/>
  <c r="Q13" i="2"/>
  <c r="P13" i="2" s="1"/>
  <c r="U13" i="2" s="1"/>
  <c r="O13" i="2"/>
  <c r="N13" i="2"/>
  <c r="M13" i="2"/>
  <c r="V19" i="2"/>
  <c r="T19" i="2"/>
  <c r="S19" i="2"/>
  <c r="R19" i="2"/>
  <c r="Q19" i="2"/>
  <c r="P19" i="2" s="1"/>
  <c r="U19" i="2" s="1"/>
  <c r="O19" i="2"/>
  <c r="N19" i="2"/>
  <c r="M19" i="2"/>
  <c r="V36" i="2"/>
  <c r="T36" i="2"/>
  <c r="S36" i="2"/>
  <c r="R36" i="2"/>
  <c r="Q36" i="2"/>
  <c r="P36" i="2" s="1"/>
  <c r="U36" i="2" s="1"/>
  <c r="O36" i="2"/>
  <c r="N36" i="2"/>
  <c r="M36" i="2"/>
  <c r="V17" i="2"/>
  <c r="T17" i="2"/>
  <c r="S17" i="2"/>
  <c r="R17" i="2"/>
  <c r="Q17" i="2"/>
  <c r="P17" i="2" s="1"/>
  <c r="U17" i="2" s="1"/>
  <c r="O17" i="2"/>
  <c r="N17" i="2"/>
  <c r="M17" i="2"/>
  <c r="V8" i="2"/>
  <c r="T8" i="2"/>
  <c r="S8" i="2"/>
  <c r="R8" i="2"/>
  <c r="Q8" i="2"/>
  <c r="P8" i="2" s="1"/>
  <c r="U8" i="2" s="1"/>
  <c r="O8" i="2"/>
  <c r="N8" i="2"/>
  <c r="M8" i="2"/>
  <c r="V30" i="2"/>
  <c r="T30" i="2"/>
  <c r="S30" i="2"/>
  <c r="R30" i="2"/>
  <c r="Q30" i="2"/>
  <c r="P30" i="2" s="1"/>
  <c r="U30" i="2" s="1"/>
  <c r="O30" i="2"/>
  <c r="N30" i="2"/>
  <c r="M30" i="2"/>
  <c r="V6" i="2"/>
  <c r="T6" i="2"/>
  <c r="S6" i="2"/>
  <c r="R6" i="2"/>
  <c r="Q6" i="2"/>
  <c r="P6" i="2" s="1"/>
  <c r="U6" i="2" s="1"/>
  <c r="O6" i="2"/>
  <c r="N6" i="2"/>
  <c r="M6" i="2"/>
  <c r="V12" i="2"/>
  <c r="T12" i="2"/>
  <c r="S12" i="2"/>
  <c r="R12" i="2"/>
  <c r="Q12" i="2"/>
  <c r="P12" i="2" s="1"/>
  <c r="U12" i="2" s="1"/>
  <c r="O12" i="2"/>
  <c r="N12" i="2"/>
  <c r="M12" i="2"/>
  <c r="V26" i="2"/>
  <c r="T26" i="2"/>
  <c r="S26" i="2"/>
  <c r="R26" i="2"/>
  <c r="Q26" i="2"/>
  <c r="P26" i="2" s="1"/>
  <c r="U26" i="2" s="1"/>
  <c r="O26" i="2"/>
  <c r="N26" i="2"/>
  <c r="M26" i="2"/>
  <c r="V7" i="2"/>
  <c r="T7" i="2"/>
  <c r="S7" i="2"/>
  <c r="R7" i="2"/>
  <c r="Q7" i="2"/>
  <c r="P7" i="2" s="1"/>
  <c r="U7" i="2" s="1"/>
  <c r="O7" i="2"/>
  <c r="N7" i="2"/>
  <c r="M7" i="2"/>
  <c r="V2" i="2"/>
  <c r="T2" i="2"/>
  <c r="S2" i="2"/>
  <c r="R2" i="2"/>
  <c r="Q2" i="2"/>
  <c r="P2" i="2" s="1"/>
  <c r="U2" i="2" s="1"/>
  <c r="O2" i="2"/>
  <c r="N2" i="2"/>
  <c r="M2" i="2"/>
  <c r="V40" i="2"/>
  <c r="T40" i="2"/>
  <c r="S40" i="2"/>
  <c r="R40" i="2"/>
  <c r="Q40" i="2"/>
  <c r="P40" i="2" s="1"/>
  <c r="U40" i="2" s="1"/>
  <c r="O40" i="2"/>
  <c r="N40" i="2"/>
  <c r="M40" i="2"/>
  <c r="V47" i="2"/>
  <c r="T47" i="2"/>
  <c r="S47" i="2"/>
  <c r="R47" i="2"/>
  <c r="Q47" i="2"/>
  <c r="P47" i="2" s="1"/>
  <c r="U47" i="2" s="1"/>
  <c r="O47" i="2"/>
  <c r="N47" i="2"/>
  <c r="M47" i="2"/>
  <c r="V32" i="2"/>
  <c r="T32" i="2"/>
  <c r="S32" i="2"/>
  <c r="R32" i="2"/>
  <c r="Q32" i="2"/>
  <c r="P32" i="2" s="1"/>
  <c r="U32" i="2" s="1"/>
  <c r="O32" i="2"/>
  <c r="N32" i="2"/>
  <c r="M32" i="2"/>
  <c r="V35" i="2"/>
  <c r="T35" i="2"/>
  <c r="S35" i="2"/>
  <c r="R35" i="2"/>
  <c r="Q35" i="2"/>
  <c r="P35" i="2" s="1"/>
  <c r="U35" i="2" s="1"/>
  <c r="O35" i="2"/>
  <c r="N35" i="2"/>
  <c r="M35" i="2"/>
  <c r="P11" i="1"/>
  <c r="Q11" i="1"/>
  <c r="P158" i="1"/>
  <c r="Q158" i="1"/>
  <c r="P156" i="1"/>
  <c r="Q156" i="1"/>
  <c r="P49" i="1"/>
  <c r="Q49" i="1"/>
  <c r="P161" i="1"/>
  <c r="Q161" i="1"/>
  <c r="P59" i="1"/>
  <c r="Q59" i="1"/>
  <c r="P23" i="1"/>
  <c r="Q23" i="1"/>
  <c r="P90" i="1"/>
  <c r="Q90" i="1"/>
  <c r="P42" i="1"/>
  <c r="Q42" i="1"/>
  <c r="P60" i="1"/>
  <c r="Q60" i="1"/>
  <c r="P21" i="1"/>
  <c r="Q21" i="1"/>
  <c r="P138" i="1"/>
  <c r="Q138" i="1"/>
  <c r="P176" i="1"/>
  <c r="Q176" i="1"/>
  <c r="P6" i="1"/>
  <c r="Q6" i="1"/>
  <c r="P72" i="1"/>
  <c r="Q72" i="1"/>
  <c r="P179" i="1"/>
  <c r="Q179" i="1"/>
  <c r="P25" i="1"/>
  <c r="Q25" i="1"/>
  <c r="P174" i="1"/>
  <c r="Q174" i="1"/>
  <c r="P157" i="1"/>
  <c r="Q157" i="1"/>
  <c r="P200" i="1"/>
  <c r="Q200" i="1"/>
  <c r="P46" i="1"/>
  <c r="Q46" i="1"/>
  <c r="P187" i="1"/>
  <c r="Q187" i="1"/>
  <c r="P92" i="1"/>
  <c r="Q92" i="1"/>
  <c r="P39" i="1"/>
  <c r="Q39" i="1"/>
  <c r="P103" i="1"/>
  <c r="Q103" i="1"/>
  <c r="P55" i="1"/>
  <c r="Q55" i="1"/>
  <c r="P193" i="1"/>
  <c r="Q193" i="1"/>
  <c r="P69" i="1"/>
  <c r="Q69" i="1"/>
  <c r="P32" i="1"/>
  <c r="Q32" i="1"/>
  <c r="P181" i="1"/>
  <c r="Q181" i="1"/>
  <c r="P116" i="1"/>
  <c r="Q116" i="1"/>
  <c r="P10" i="1"/>
  <c r="Q10" i="1"/>
  <c r="P97" i="1"/>
  <c r="Q97" i="1"/>
  <c r="P95" i="1"/>
  <c r="Q95" i="1"/>
  <c r="P185" i="1"/>
  <c r="Q185" i="1"/>
  <c r="P34" i="1"/>
  <c r="Q34" i="1"/>
  <c r="P160" i="1"/>
  <c r="Q160" i="1"/>
  <c r="P30" i="1"/>
  <c r="Q30" i="1"/>
  <c r="P81" i="1"/>
  <c r="Q81" i="1"/>
  <c r="P146" i="1"/>
  <c r="Q146" i="1"/>
  <c r="P190" i="1"/>
  <c r="Q190" i="1"/>
  <c r="P154" i="1"/>
  <c r="Q154" i="1"/>
  <c r="P175" i="1"/>
  <c r="Q175" i="1"/>
  <c r="P162" i="1"/>
  <c r="Q162" i="1"/>
  <c r="P205" i="1"/>
  <c r="Q205" i="1"/>
  <c r="P120" i="1"/>
  <c r="Q120" i="1"/>
  <c r="P89" i="1"/>
  <c r="Q89" i="1"/>
  <c r="P58" i="1"/>
  <c r="Q58" i="1"/>
  <c r="P110" i="1"/>
  <c r="Q110" i="1"/>
  <c r="P101" i="1"/>
  <c r="Q101" i="1"/>
  <c r="P79" i="1"/>
  <c r="Q79" i="1"/>
  <c r="P208" i="1"/>
  <c r="Q208" i="1"/>
  <c r="P188" i="1"/>
  <c r="Q188" i="1"/>
  <c r="P165" i="1"/>
  <c r="Q165" i="1"/>
  <c r="P184" i="1"/>
  <c r="Q184" i="1"/>
  <c r="P139" i="1"/>
  <c r="Q139" i="1"/>
  <c r="P213" i="1"/>
  <c r="Q213" i="1"/>
  <c r="P127" i="1"/>
  <c r="Q127" i="1"/>
  <c r="P131" i="1"/>
  <c r="Q131" i="1"/>
  <c r="P3" i="1"/>
  <c r="Q3" i="1"/>
  <c r="P112" i="1"/>
  <c r="Q112" i="1"/>
  <c r="P124" i="1"/>
  <c r="Q124" i="1"/>
  <c r="P195" i="1"/>
  <c r="Q195" i="1"/>
  <c r="P17" i="1"/>
  <c r="Q17" i="1"/>
  <c r="P56" i="1"/>
  <c r="Q56" i="1"/>
  <c r="P147" i="1"/>
  <c r="Q147" i="1"/>
  <c r="P82" i="1"/>
  <c r="Q82" i="1"/>
  <c r="P7" i="1"/>
  <c r="Q7" i="1"/>
  <c r="P180" i="1"/>
  <c r="Q180" i="1"/>
  <c r="P125" i="1"/>
  <c r="Q125" i="1"/>
  <c r="P20" i="1"/>
  <c r="Q20" i="1"/>
  <c r="P93" i="1"/>
  <c r="Q93" i="1"/>
  <c r="P197" i="1"/>
  <c r="Q197" i="1"/>
  <c r="P212" i="1"/>
  <c r="Q212" i="1"/>
  <c r="P167" i="1"/>
  <c r="Q167" i="1"/>
  <c r="P80" i="1"/>
  <c r="Q80" i="1"/>
  <c r="P102" i="1"/>
  <c r="Q102" i="1"/>
  <c r="P48" i="1"/>
  <c r="Q48" i="1"/>
  <c r="P130" i="1"/>
  <c r="Q130" i="1"/>
  <c r="P209" i="1"/>
  <c r="Q209" i="1"/>
  <c r="P198" i="1"/>
  <c r="Q198" i="1"/>
  <c r="P4" i="1"/>
  <c r="Q4" i="1"/>
  <c r="P45" i="1"/>
  <c r="Q45" i="1"/>
  <c r="P52" i="1"/>
  <c r="Q52" i="1"/>
  <c r="P155" i="1"/>
  <c r="Q155" i="1"/>
  <c r="P117" i="1"/>
  <c r="Q117" i="1"/>
  <c r="P87" i="1"/>
  <c r="Q87" i="1"/>
  <c r="P41" i="1"/>
  <c r="Q41" i="1"/>
  <c r="P144" i="1"/>
  <c r="Q144" i="1"/>
  <c r="P63" i="1"/>
  <c r="Q63" i="1"/>
  <c r="P201" i="1"/>
  <c r="Q201" i="1"/>
  <c r="P85" i="1"/>
  <c r="P214" i="1"/>
  <c r="Q214" i="1"/>
  <c r="P132" i="1"/>
  <c r="Q132" i="1"/>
  <c r="P15" i="1"/>
  <c r="Q15" i="1"/>
  <c r="P133" i="1"/>
  <c r="Q133" i="1"/>
  <c r="P35" i="1"/>
  <c r="Q35" i="1"/>
  <c r="P105" i="1"/>
  <c r="Q105" i="1"/>
  <c r="P44" i="1"/>
  <c r="Q44" i="1"/>
  <c r="P178" i="1"/>
  <c r="Q178" i="1"/>
  <c r="P137" i="1"/>
  <c r="Q137" i="1"/>
  <c r="P54" i="1"/>
  <c r="Q54" i="1"/>
  <c r="P12" i="1"/>
  <c r="Q12" i="1"/>
  <c r="P61" i="1"/>
  <c r="Q61" i="1"/>
  <c r="P2" i="1"/>
  <c r="Q2" i="1"/>
  <c r="P170" i="1"/>
  <c r="Q170" i="1"/>
  <c r="P206" i="1"/>
  <c r="Q206" i="1"/>
  <c r="P159" i="1"/>
  <c r="Q159" i="1"/>
  <c r="P43" i="1"/>
  <c r="Q43" i="1"/>
  <c r="P166" i="1"/>
  <c r="Q166" i="1"/>
  <c r="P24" i="1"/>
  <c r="Q24" i="1"/>
  <c r="P134" i="1"/>
  <c r="Q134" i="1"/>
  <c r="P98" i="1"/>
  <c r="Q98" i="1"/>
  <c r="P74" i="1"/>
  <c r="Q74" i="1"/>
  <c r="P164" i="1"/>
  <c r="Q164" i="1"/>
  <c r="P75" i="1"/>
  <c r="Q75" i="1"/>
  <c r="P94" i="1"/>
  <c r="Q94" i="1"/>
  <c r="P18" i="1"/>
  <c r="Q18" i="1"/>
  <c r="P68" i="1"/>
  <c r="Q68" i="1"/>
  <c r="P37" i="1"/>
  <c r="Q37" i="1"/>
  <c r="P121" i="1"/>
  <c r="Q121" i="1"/>
  <c r="P129" i="1"/>
  <c r="Q129" i="1"/>
  <c r="P126" i="1"/>
  <c r="Q126" i="1"/>
  <c r="P189" i="1"/>
  <c r="Q189" i="1"/>
  <c r="P152" i="1"/>
  <c r="Q152" i="1"/>
  <c r="P8" i="1"/>
  <c r="Q8" i="1"/>
  <c r="P47" i="1"/>
  <c r="Q47" i="1"/>
  <c r="P76" i="1"/>
  <c r="Q76" i="1"/>
  <c r="P53" i="1"/>
  <c r="Q53" i="1"/>
  <c r="P151" i="1"/>
  <c r="Q151" i="1"/>
  <c r="P13" i="1"/>
  <c r="Q13" i="1"/>
  <c r="P153" i="1"/>
  <c r="Q153" i="1"/>
  <c r="P177" i="1"/>
  <c r="Q177" i="1"/>
  <c r="P84" i="1"/>
  <c r="Q84" i="1"/>
  <c r="P26" i="1"/>
  <c r="Q26" i="1"/>
  <c r="P114" i="1"/>
  <c r="Q114" i="1"/>
  <c r="P118" i="1"/>
  <c r="Q118" i="1"/>
  <c r="P33" i="1"/>
  <c r="Q33" i="1"/>
  <c r="P71" i="1"/>
  <c r="Q71" i="1"/>
  <c r="P207" i="1"/>
  <c r="Q207" i="1"/>
  <c r="P149" i="1"/>
  <c r="Q149" i="1"/>
  <c r="P77" i="1"/>
  <c r="Q77" i="1"/>
  <c r="P86" i="1"/>
  <c r="Q86" i="1"/>
  <c r="P57" i="1"/>
  <c r="Q57" i="1"/>
  <c r="P140" i="1"/>
  <c r="Q140" i="1"/>
  <c r="P78" i="1"/>
  <c r="Q78" i="1"/>
  <c r="P172" i="1"/>
  <c r="Q172" i="1"/>
  <c r="P107" i="1"/>
  <c r="Q107" i="1"/>
  <c r="P109" i="1"/>
  <c r="Q109" i="1"/>
  <c r="P99" i="1"/>
  <c r="Q99" i="1"/>
  <c r="P196" i="1"/>
  <c r="Q196" i="1"/>
  <c r="P96" i="1"/>
  <c r="Q96" i="1"/>
  <c r="P31" i="1"/>
  <c r="Q31" i="1"/>
  <c r="P36" i="1"/>
  <c r="Q36" i="1"/>
  <c r="P27" i="1"/>
  <c r="Q27" i="1"/>
  <c r="P135" i="1"/>
  <c r="Q135" i="1"/>
  <c r="P136" i="1"/>
  <c r="Q136" i="1"/>
  <c r="P67" i="1"/>
  <c r="Q67" i="1"/>
  <c r="P145" i="1"/>
  <c r="Q145" i="1"/>
  <c r="P91" i="1"/>
  <c r="Q91" i="1"/>
  <c r="P191" i="1"/>
  <c r="Q191" i="1"/>
  <c r="P50" i="1"/>
  <c r="Q50" i="1"/>
  <c r="P119" i="1"/>
  <c r="Q119" i="1"/>
  <c r="P143" i="1"/>
  <c r="Q143" i="1"/>
  <c r="P22" i="1"/>
  <c r="Q22" i="1"/>
  <c r="P183" i="1"/>
  <c r="Q183" i="1"/>
  <c r="P88" i="1"/>
  <c r="Q88" i="1"/>
  <c r="P123" i="1"/>
  <c r="Q123" i="1"/>
  <c r="P83" i="1"/>
  <c r="Q83" i="1"/>
  <c r="P163" i="1"/>
  <c r="Q163" i="1"/>
  <c r="P65" i="1"/>
  <c r="Q65" i="1"/>
  <c r="P142" i="1"/>
  <c r="Q142" i="1"/>
  <c r="P19" i="1"/>
  <c r="Q19" i="1"/>
  <c r="P192" i="1"/>
  <c r="Q192" i="1"/>
  <c r="P202" i="1"/>
  <c r="Q202" i="1"/>
  <c r="P148" i="1"/>
  <c r="Q148" i="1"/>
  <c r="P122" i="1"/>
  <c r="Q122" i="1"/>
  <c r="P9" i="1"/>
  <c r="Q9" i="1"/>
  <c r="P5" i="1"/>
  <c r="Q5" i="1"/>
  <c r="P115" i="1"/>
  <c r="Q115" i="1"/>
  <c r="P100" i="1"/>
  <c r="Q100" i="1"/>
  <c r="P108" i="1"/>
  <c r="Q108" i="1"/>
  <c r="P40" i="1"/>
  <c r="Q40" i="1"/>
  <c r="P194" i="1"/>
  <c r="Q194" i="1"/>
  <c r="P111" i="1"/>
  <c r="Q111" i="1"/>
  <c r="P14" i="1"/>
  <c r="Q14" i="1"/>
  <c r="P211" i="1"/>
  <c r="Q211" i="1"/>
  <c r="P51" i="1"/>
  <c r="Q51" i="1"/>
  <c r="P104" i="1"/>
  <c r="Q104" i="1"/>
  <c r="P141" i="1"/>
  <c r="Q141" i="1"/>
  <c r="C182" i="4" l="1"/>
  <c r="C183" i="4" s="1"/>
  <c r="C238" i="3"/>
  <c r="D225" i="3"/>
  <c r="F224" i="3"/>
  <c r="C177" i="3"/>
  <c r="D158" i="4"/>
  <c r="E156" i="4"/>
  <c r="E157" i="4"/>
  <c r="J154" i="4"/>
  <c r="K154" i="4"/>
  <c r="L154" i="4" s="1"/>
  <c r="K142" i="4"/>
  <c r="L142" i="4" s="1"/>
  <c r="J142" i="4"/>
  <c r="J143" i="4"/>
  <c r="K143" i="4"/>
  <c r="L143" i="4" s="1"/>
  <c r="J155" i="4"/>
  <c r="K155" i="4"/>
  <c r="L155" i="4" s="1"/>
  <c r="G10" i="3"/>
  <c r="W2" i="2"/>
  <c r="X2" i="2" s="1"/>
  <c r="W36" i="2"/>
  <c r="X36" i="2" s="1"/>
  <c r="W31" i="2"/>
  <c r="X31" i="2" s="1"/>
  <c r="W33" i="2"/>
  <c r="X33" i="2" s="1"/>
  <c r="W27" i="2"/>
  <c r="X27" i="2" s="1"/>
  <c r="W28" i="2"/>
  <c r="X28" i="2" s="1"/>
  <c r="S141" i="1"/>
  <c r="T141" i="1" s="1"/>
  <c r="S14" i="1"/>
  <c r="T14" i="1" s="1"/>
  <c r="S40" i="1"/>
  <c r="T40" i="1" s="1"/>
  <c r="S5" i="1"/>
  <c r="T5" i="1" s="1"/>
  <c r="S202" i="1"/>
  <c r="T202" i="1" s="1"/>
  <c r="S65" i="1"/>
  <c r="T65" i="1" s="1"/>
  <c r="S88" i="1"/>
  <c r="T88" i="1" s="1"/>
  <c r="S143" i="1"/>
  <c r="T143" i="1" s="1"/>
  <c r="S91" i="1"/>
  <c r="T91" i="1" s="1"/>
  <c r="S67" i="1"/>
  <c r="T67" i="1" s="1"/>
  <c r="S196" i="1"/>
  <c r="T196" i="1" s="1"/>
  <c r="S172" i="1"/>
  <c r="T172" i="1" s="1"/>
  <c r="S86" i="1"/>
  <c r="T86" i="1" s="1"/>
  <c r="S71" i="1"/>
  <c r="T71" i="1" s="1"/>
  <c r="S26" i="1"/>
  <c r="T26" i="1" s="1"/>
  <c r="S13" i="1"/>
  <c r="T13" i="1" s="1"/>
  <c r="S47" i="1"/>
  <c r="T47" i="1" s="1"/>
  <c r="S126" i="1"/>
  <c r="T126" i="1" s="1"/>
  <c r="S68" i="1"/>
  <c r="T68" i="1" s="1"/>
  <c r="S164" i="1"/>
  <c r="T164" i="1" s="1"/>
  <c r="S24" i="1"/>
  <c r="T24" i="1" s="1"/>
  <c r="S61" i="1"/>
  <c r="T61" i="1" s="1"/>
  <c r="S178" i="1"/>
  <c r="T178" i="1" s="1"/>
  <c r="S133" i="1"/>
  <c r="T133" i="1" s="1"/>
  <c r="S85" i="1"/>
  <c r="T85" i="1" s="1"/>
  <c r="S41" i="1"/>
  <c r="T41" i="1" s="1"/>
  <c r="S52" i="1"/>
  <c r="T52" i="1" s="1"/>
  <c r="S209" i="1"/>
  <c r="T209" i="1" s="1"/>
  <c r="S80" i="1"/>
  <c r="T80" i="1" s="1"/>
  <c r="S93" i="1"/>
  <c r="T93" i="1" s="1"/>
  <c r="S7" i="1"/>
  <c r="T7" i="1" s="1"/>
  <c r="S124" i="1"/>
  <c r="T124" i="1" s="1"/>
  <c r="S127" i="1"/>
  <c r="T127" i="1" s="1"/>
  <c r="S79" i="1"/>
  <c r="T79" i="1" s="1"/>
  <c r="S89" i="1"/>
  <c r="T89" i="1" s="1"/>
  <c r="S175" i="1"/>
  <c r="T175" i="1" s="1"/>
  <c r="S81" i="1"/>
  <c r="T81" i="1" s="1"/>
  <c r="S185" i="1"/>
  <c r="T185" i="1" s="1"/>
  <c r="S116" i="1"/>
  <c r="T116" i="1" s="1"/>
  <c r="S193" i="1"/>
  <c r="T193" i="1" s="1"/>
  <c r="S92" i="1"/>
  <c r="T92" i="1" s="1"/>
  <c r="S157" i="1"/>
  <c r="T157" i="1" s="1"/>
  <c r="S72" i="1"/>
  <c r="T72" i="1" s="1"/>
  <c r="S21" i="1"/>
  <c r="T21" i="1" s="1"/>
  <c r="S59" i="1"/>
  <c r="T59" i="1" s="1"/>
  <c r="S158" i="1"/>
  <c r="T158" i="1" s="1"/>
  <c r="S104" i="1"/>
  <c r="T104" i="1" s="1"/>
  <c r="S108" i="1"/>
  <c r="T108" i="1" s="1"/>
  <c r="S9" i="1"/>
  <c r="T9" i="1" s="1"/>
  <c r="S192" i="1"/>
  <c r="T192" i="1" s="1"/>
  <c r="S163" i="1"/>
  <c r="T163" i="1" s="1"/>
  <c r="S183" i="1"/>
  <c r="T183" i="1" s="1"/>
  <c r="S119" i="1"/>
  <c r="T119" i="1" s="1"/>
  <c r="S136" i="1"/>
  <c r="T136" i="1" s="1"/>
  <c r="S36" i="1"/>
  <c r="T36" i="1" s="1"/>
  <c r="S99" i="1"/>
  <c r="T99" i="1" s="1"/>
  <c r="S78" i="1"/>
  <c r="T78" i="1" s="1"/>
  <c r="S77" i="1"/>
  <c r="T77" i="1" s="1"/>
  <c r="S33" i="1"/>
  <c r="T33" i="1" s="1"/>
  <c r="S84" i="1"/>
  <c r="T84" i="1" s="1"/>
  <c r="S151" i="1"/>
  <c r="T151" i="1" s="1"/>
  <c r="S8" i="1"/>
  <c r="T8" i="1" s="1"/>
  <c r="S129" i="1"/>
  <c r="T129" i="1" s="1"/>
  <c r="S18" i="1"/>
  <c r="T18" i="1" s="1"/>
  <c r="S74" i="1"/>
  <c r="T74" i="1" s="1"/>
  <c r="S166" i="1"/>
  <c r="T166" i="1" s="1"/>
  <c r="S206" i="1"/>
  <c r="T206" i="1" s="1"/>
  <c r="S12" i="1"/>
  <c r="T12" i="1" s="1"/>
  <c r="S44" i="1"/>
  <c r="T44" i="1" s="1"/>
  <c r="S15" i="1"/>
  <c r="T15" i="1" s="1"/>
  <c r="S201" i="1"/>
  <c r="T201" i="1" s="1"/>
  <c r="S87" i="1"/>
  <c r="T87" i="1" s="1"/>
  <c r="S45" i="1"/>
  <c r="T45" i="1" s="1"/>
  <c r="S130" i="1"/>
  <c r="T130" i="1" s="1"/>
  <c r="S167" i="1"/>
  <c r="T167" i="1" s="1"/>
  <c r="S20" i="1"/>
  <c r="T20" i="1" s="1"/>
  <c r="S56" i="1"/>
  <c r="T56" i="1" s="1"/>
  <c r="S112" i="1"/>
  <c r="T112" i="1" s="1"/>
  <c r="S213" i="1"/>
  <c r="T213" i="1" s="1"/>
  <c r="S165" i="1"/>
  <c r="T165" i="1" s="1"/>
  <c r="S101" i="1"/>
  <c r="T101" i="1" s="1"/>
  <c r="S120" i="1"/>
  <c r="T120" i="1" s="1"/>
  <c r="S154" i="1"/>
  <c r="T154" i="1" s="1"/>
  <c r="S95" i="1"/>
  <c r="T95" i="1" s="1"/>
  <c r="S181" i="1"/>
  <c r="T181" i="1" s="1"/>
  <c r="S55" i="1"/>
  <c r="T55" i="1" s="1"/>
  <c r="S187" i="1"/>
  <c r="T187" i="1" s="1"/>
  <c r="S174" i="1"/>
  <c r="T174" i="1" s="1"/>
  <c r="S6" i="1"/>
  <c r="T6" i="1" s="1"/>
  <c r="S60" i="1"/>
  <c r="T60" i="1" s="1"/>
  <c r="S161" i="1"/>
  <c r="T161" i="1" s="1"/>
  <c r="S11" i="1"/>
  <c r="T11" i="1" s="1"/>
  <c r="S211" i="1"/>
  <c r="T211" i="1" s="1"/>
  <c r="S194" i="1"/>
  <c r="T194" i="1" s="1"/>
  <c r="S115" i="1"/>
  <c r="T115" i="1" s="1"/>
  <c r="S148" i="1"/>
  <c r="T148" i="1" s="1"/>
  <c r="S142" i="1"/>
  <c r="T142" i="1" s="1"/>
  <c r="S123" i="1"/>
  <c r="T123" i="1" s="1"/>
  <c r="S22" i="1"/>
  <c r="T22" i="1" s="1"/>
  <c r="S191" i="1"/>
  <c r="T191" i="1" s="1"/>
  <c r="S27" i="1"/>
  <c r="T27" i="1" s="1"/>
  <c r="S96" i="1"/>
  <c r="T96" i="1" s="1"/>
  <c r="S107" i="1"/>
  <c r="T107" i="1" s="1"/>
  <c r="S57" i="1"/>
  <c r="T57" i="1" s="1"/>
  <c r="S207" i="1"/>
  <c r="T207" i="1" s="1"/>
  <c r="S114" i="1"/>
  <c r="T114" i="1" s="1"/>
  <c r="S153" i="1"/>
  <c r="T153" i="1" s="1"/>
  <c r="S76" i="1"/>
  <c r="T76" i="1" s="1"/>
  <c r="S189" i="1"/>
  <c r="T189" i="1" s="1"/>
  <c r="S37" i="1"/>
  <c r="T37" i="1" s="1"/>
  <c r="S75" i="1"/>
  <c r="T75" i="1" s="1"/>
  <c r="S134" i="1"/>
  <c r="T134" i="1" s="1"/>
  <c r="S159" i="1"/>
  <c r="T159" i="1" s="1"/>
  <c r="S2" i="1"/>
  <c r="T2" i="1" s="1"/>
  <c r="S137" i="1"/>
  <c r="T137" i="1" s="1"/>
  <c r="S35" i="1"/>
  <c r="T35" i="1" s="1"/>
  <c r="S214" i="1"/>
  <c r="T214" i="1" s="1"/>
  <c r="S144" i="1"/>
  <c r="T144" i="1" s="1"/>
  <c r="S155" i="1"/>
  <c r="T155" i="1" s="1"/>
  <c r="S198" i="1"/>
  <c r="T198" i="1" s="1"/>
  <c r="S102" i="1"/>
  <c r="T102" i="1" s="1"/>
  <c r="S197" i="1"/>
  <c r="T197" i="1" s="1"/>
  <c r="S180" i="1"/>
  <c r="T180" i="1" s="1"/>
  <c r="S147" i="1"/>
  <c r="T147" i="1" s="1"/>
  <c r="S195" i="1"/>
  <c r="T195" i="1" s="1"/>
  <c r="S131" i="1"/>
  <c r="T131" i="1" s="1"/>
  <c r="S184" i="1"/>
  <c r="T184" i="1" s="1"/>
  <c r="S208" i="1"/>
  <c r="T208" i="1" s="1"/>
  <c r="S58" i="1"/>
  <c r="T58" i="1" s="1"/>
  <c r="S162" i="1"/>
  <c r="T162" i="1" s="1"/>
  <c r="S146" i="1"/>
  <c r="T146" i="1" s="1"/>
  <c r="S34" i="1"/>
  <c r="T34" i="1" s="1"/>
  <c r="S10" i="1"/>
  <c r="T10" i="1" s="1"/>
  <c r="S69" i="1"/>
  <c r="T69" i="1" s="1"/>
  <c r="S39" i="1"/>
  <c r="T39" i="1" s="1"/>
  <c r="S200" i="1"/>
  <c r="T200" i="1" s="1"/>
  <c r="S179" i="1"/>
  <c r="T179" i="1" s="1"/>
  <c r="S138" i="1"/>
  <c r="T138" i="1" s="1"/>
  <c r="S42" i="1"/>
  <c r="T42" i="1" s="1"/>
  <c r="S23" i="1"/>
  <c r="T23" i="1" s="1"/>
  <c r="S156" i="1"/>
  <c r="S51" i="1"/>
  <c r="T51" i="1" s="1"/>
  <c r="S111" i="1"/>
  <c r="T111" i="1" s="1"/>
  <c r="S100" i="1"/>
  <c r="T100" i="1" s="1"/>
  <c r="S122" i="1"/>
  <c r="T122" i="1" s="1"/>
  <c r="S19" i="1"/>
  <c r="T19" i="1" s="1"/>
  <c r="S83" i="1"/>
  <c r="T83" i="1" s="1"/>
  <c r="S50" i="1"/>
  <c r="T50" i="1" s="1"/>
  <c r="S145" i="1"/>
  <c r="T145" i="1" s="1"/>
  <c r="S135" i="1"/>
  <c r="T135" i="1" s="1"/>
  <c r="S31" i="1"/>
  <c r="T31" i="1" s="1"/>
  <c r="S109" i="1"/>
  <c r="T109" i="1" s="1"/>
  <c r="S140" i="1"/>
  <c r="T140" i="1" s="1"/>
  <c r="S149" i="1"/>
  <c r="T149" i="1" s="1"/>
  <c r="S118" i="1"/>
  <c r="T118" i="1" s="1"/>
  <c r="S177" i="1"/>
  <c r="T177" i="1" s="1"/>
  <c r="S53" i="1"/>
  <c r="T53" i="1" s="1"/>
  <c r="S152" i="1"/>
  <c r="T152" i="1" s="1"/>
  <c r="S121" i="1"/>
  <c r="T121" i="1" s="1"/>
  <c r="S94" i="1"/>
  <c r="T94" i="1" s="1"/>
  <c r="S98" i="1"/>
  <c r="T98" i="1" s="1"/>
  <c r="S43" i="1"/>
  <c r="T43" i="1" s="1"/>
  <c r="S170" i="1"/>
  <c r="T170" i="1" s="1"/>
  <c r="S54" i="1"/>
  <c r="T54" i="1" s="1"/>
  <c r="S105" i="1"/>
  <c r="T105" i="1" s="1"/>
  <c r="S132" i="1"/>
  <c r="T132" i="1" s="1"/>
  <c r="S63" i="1"/>
  <c r="T63" i="1" s="1"/>
  <c r="S117" i="1"/>
  <c r="T117" i="1" s="1"/>
  <c r="S4" i="1"/>
  <c r="T4" i="1" s="1"/>
  <c r="S48" i="1"/>
  <c r="T48" i="1" s="1"/>
  <c r="S212" i="1"/>
  <c r="T212" i="1" s="1"/>
  <c r="S125" i="1"/>
  <c r="T125" i="1" s="1"/>
  <c r="S82" i="1"/>
  <c r="T82" i="1" s="1"/>
  <c r="S17" i="1"/>
  <c r="T17" i="1" s="1"/>
  <c r="S3" i="1"/>
  <c r="T3" i="1" s="1"/>
  <c r="S139" i="1"/>
  <c r="T139" i="1" s="1"/>
  <c r="S188" i="1"/>
  <c r="T188" i="1" s="1"/>
  <c r="S110" i="1"/>
  <c r="T110" i="1" s="1"/>
  <c r="S205" i="1"/>
  <c r="T205" i="1" s="1"/>
  <c r="S190" i="1"/>
  <c r="T190" i="1" s="1"/>
  <c r="S160" i="1"/>
  <c r="T160" i="1" s="1"/>
  <c r="S97" i="1"/>
  <c r="T97" i="1" s="1"/>
  <c r="S32" i="1"/>
  <c r="T32" i="1" s="1"/>
  <c r="S103" i="1"/>
  <c r="T103" i="1" s="1"/>
  <c r="S46" i="1"/>
  <c r="T46" i="1" s="1"/>
  <c r="S25" i="1"/>
  <c r="T25" i="1" s="1"/>
  <c r="S176" i="1"/>
  <c r="T176" i="1" s="1"/>
  <c r="S90" i="1"/>
  <c r="T90" i="1" s="1"/>
  <c r="S49" i="1"/>
  <c r="T49" i="1" s="1"/>
  <c r="W32" i="2"/>
  <c r="X32" i="2" s="1"/>
  <c r="W30" i="2"/>
  <c r="X30" i="2" s="1"/>
  <c r="W22" i="2"/>
  <c r="X22" i="2" s="1"/>
  <c r="W24" i="2"/>
  <c r="X24" i="2" s="1"/>
  <c r="W23" i="2"/>
  <c r="X23" i="2" s="1"/>
  <c r="W39" i="2"/>
  <c r="X39" i="2" s="1"/>
  <c r="W7" i="2"/>
  <c r="X7" i="2" s="1"/>
  <c r="W19" i="2"/>
  <c r="X19" i="2" s="1"/>
  <c r="W3" i="2"/>
  <c r="X3" i="2" s="1"/>
  <c r="W4" i="2"/>
  <c r="X4" i="2" s="1"/>
  <c r="W9" i="2"/>
  <c r="X9" i="2" s="1"/>
  <c r="W42" i="2"/>
  <c r="X42" i="2" s="1"/>
  <c r="W35" i="2"/>
  <c r="X35" i="2" s="1"/>
  <c r="W6" i="2"/>
  <c r="X6" i="2" s="1"/>
  <c r="W46" i="2"/>
  <c r="X46" i="2" s="1"/>
  <c r="W45" i="2"/>
  <c r="X45" i="2" s="1"/>
  <c r="W20" i="2"/>
  <c r="X20" i="2" s="1"/>
  <c r="W41" i="2"/>
  <c r="X41" i="2" s="1"/>
  <c r="W26" i="2"/>
  <c r="X26" i="2" s="1"/>
  <c r="W13" i="2"/>
  <c r="X13" i="2" s="1"/>
  <c r="W44" i="2"/>
  <c r="X44" i="2" s="1"/>
  <c r="W10" i="2"/>
  <c r="X10" i="2" s="1"/>
  <c r="W18" i="2"/>
  <c r="X18" i="2" s="1"/>
  <c r="W38" i="2"/>
  <c r="X38" i="2" s="1"/>
  <c r="W12" i="2"/>
  <c r="X12" i="2" s="1"/>
  <c r="W48" i="2"/>
  <c r="X48" i="2" s="1"/>
  <c r="W37" i="2"/>
  <c r="X37" i="2" s="1"/>
  <c r="W16" i="2"/>
  <c r="X16" i="2" s="1"/>
  <c r="W34" i="2"/>
  <c r="X34" i="2" s="1"/>
  <c r="W47" i="2"/>
  <c r="X47" i="2" s="1"/>
  <c r="W8" i="2"/>
  <c r="X8" i="2" s="1"/>
  <c r="W21" i="2"/>
  <c r="X21" i="2" s="1"/>
  <c r="W5" i="2"/>
  <c r="X5" i="2" s="1"/>
  <c r="W14" i="2"/>
  <c r="X14" i="2" s="1"/>
  <c r="W43" i="2"/>
  <c r="X43" i="2" s="1"/>
  <c r="W40" i="2"/>
  <c r="X40" i="2" s="1"/>
  <c r="W17" i="2"/>
  <c r="X17" i="2" s="1"/>
  <c r="W25" i="2"/>
  <c r="X25" i="2" s="1"/>
  <c r="W11" i="2"/>
  <c r="X11" i="2" s="1"/>
  <c r="W29" i="2"/>
  <c r="X29" i="2" s="1"/>
  <c r="W15" i="2"/>
  <c r="X15" i="2" s="1"/>
  <c r="S30" i="1"/>
  <c r="T30" i="1" s="1"/>
  <c r="Q85" i="1"/>
  <c r="L165" i="3"/>
  <c r="M165" i="3" s="1"/>
  <c r="F9" i="4"/>
  <c r="G8" i="3"/>
  <c r="E7" i="4"/>
  <c r="F8" i="3"/>
  <c r="F7" i="4"/>
  <c r="J138" i="4"/>
  <c r="L152" i="3"/>
  <c r="M152" i="3" s="1"/>
  <c r="K150" i="3"/>
  <c r="K166" i="3"/>
  <c r="L167" i="3"/>
  <c r="M167" i="3" s="1"/>
  <c r="K167" i="3"/>
  <c r="J151" i="4"/>
  <c r="K151" i="4"/>
  <c r="L151" i="4" s="1"/>
  <c r="K139" i="4"/>
  <c r="L139" i="4" s="1"/>
  <c r="J139" i="4"/>
  <c r="K140" i="4"/>
  <c r="L140" i="4" s="1"/>
  <c r="J140" i="4"/>
  <c r="J153" i="4"/>
  <c r="K153" i="4"/>
  <c r="L153" i="4" s="1"/>
  <c r="L151" i="3"/>
  <c r="M151" i="3" s="1"/>
  <c r="K151" i="3"/>
  <c r="L153" i="3"/>
  <c r="M153" i="3" s="1"/>
  <c r="K153" i="3"/>
  <c r="K141" i="4"/>
  <c r="L141" i="4" s="1"/>
  <c r="J141" i="4"/>
  <c r="K150" i="4"/>
  <c r="L150" i="4" s="1"/>
  <c r="J150" i="4"/>
  <c r="K152" i="4"/>
  <c r="L152" i="4" s="1"/>
  <c r="J152" i="4"/>
  <c r="E8" i="4"/>
  <c r="E9" i="4" s="1"/>
  <c r="J168" i="3"/>
  <c r="J149" i="4"/>
  <c r="F9" i="3"/>
  <c r="F10" i="3" s="1"/>
  <c r="B184" i="4" l="1"/>
  <c r="B183" i="4"/>
  <c r="C184" i="4"/>
  <c r="D226" i="3"/>
  <c r="C239" i="3"/>
  <c r="F225" i="3"/>
  <c r="C178" i="3"/>
  <c r="D157" i="4"/>
  <c r="D159" i="4"/>
  <c r="E158" i="4"/>
  <c r="E164" i="3"/>
  <c r="T156" i="1"/>
  <c r="E76" i="4"/>
  <c r="F76" i="4" s="1"/>
  <c r="K165" i="3"/>
  <c r="K138" i="4"/>
  <c r="L138" i="4" s="1"/>
  <c r="J170" i="3"/>
  <c r="K152" i="3"/>
  <c r="L150" i="3"/>
  <c r="M150" i="3" s="1"/>
  <c r="L166" i="3"/>
  <c r="M166" i="3" s="1"/>
  <c r="L164" i="3"/>
  <c r="M164" i="3" s="1"/>
  <c r="K164" i="3"/>
  <c r="L163" i="3"/>
  <c r="M163" i="3" s="1"/>
  <c r="K163" i="3"/>
  <c r="B185" i="4" l="1"/>
  <c r="C185" i="4"/>
  <c r="C240" i="3"/>
  <c r="D227" i="3"/>
  <c r="F226" i="3"/>
  <c r="C179" i="3"/>
  <c r="D160" i="4"/>
  <c r="E159" i="4"/>
  <c r="F152" i="3"/>
  <c r="F153" i="3"/>
  <c r="E165" i="3"/>
  <c r="E77" i="4"/>
  <c r="F77" i="4" s="1"/>
  <c r="B186" i="4" l="1"/>
  <c r="C186" i="4"/>
  <c r="D228" i="3"/>
  <c r="C241" i="3"/>
  <c r="F227" i="3"/>
  <c r="C180" i="3"/>
  <c r="D161" i="4"/>
  <c r="E160" i="4"/>
  <c r="E161" i="4"/>
  <c r="E166" i="3"/>
  <c r="E78" i="4"/>
  <c r="F78" i="4" s="1"/>
  <c r="B187" i="4" l="1"/>
  <c r="C187" i="4"/>
  <c r="C242" i="3"/>
  <c r="D229" i="3"/>
  <c r="F228" i="3"/>
  <c r="C181" i="3"/>
  <c r="D162" i="4"/>
  <c r="D163" i="4"/>
  <c r="E163" i="4"/>
  <c r="E162" i="4"/>
  <c r="F154" i="3"/>
  <c r="E167" i="3"/>
  <c r="E79" i="4"/>
  <c r="F79" i="4" s="1"/>
  <c r="B188" i="4" l="1"/>
  <c r="C188" i="4"/>
  <c r="D230" i="3"/>
  <c r="C243" i="3"/>
  <c r="F229" i="3"/>
  <c r="C182" i="3"/>
  <c r="D164" i="4"/>
  <c r="E164" i="4"/>
  <c r="F155" i="3"/>
  <c r="F156" i="3"/>
  <c r="E168" i="3"/>
  <c r="E80" i="4"/>
  <c r="F80" i="4" s="1"/>
  <c r="I156" i="4"/>
  <c r="B189" i="4" l="1"/>
  <c r="C189" i="4"/>
  <c r="C190" i="4" s="1"/>
  <c r="C191" i="4" s="1"/>
  <c r="C244" i="3"/>
  <c r="D231" i="3"/>
  <c r="F230" i="3"/>
  <c r="C183" i="3"/>
  <c r="D165" i="4"/>
  <c r="J156" i="4"/>
  <c r="K156" i="4"/>
  <c r="L156" i="4" s="1"/>
  <c r="E170" i="3"/>
  <c r="E169" i="3"/>
  <c r="F119" i="4"/>
  <c r="B192" i="4" l="1"/>
  <c r="C192" i="4"/>
  <c r="B191" i="4"/>
  <c r="B190" i="4"/>
  <c r="D232" i="3"/>
  <c r="C245" i="3"/>
  <c r="F231" i="3"/>
  <c r="C184" i="3"/>
  <c r="E165" i="4"/>
  <c r="F157" i="3"/>
  <c r="F120" i="4"/>
  <c r="B193" i="4" l="1"/>
  <c r="C193" i="4"/>
  <c r="B194" i="4" s="1"/>
  <c r="C246" i="3"/>
  <c r="D233" i="3"/>
  <c r="F232" i="3"/>
  <c r="C185" i="3"/>
  <c r="E166" i="4"/>
  <c r="D166" i="4"/>
  <c r="E167" i="4"/>
  <c r="E172" i="3"/>
  <c r="F158" i="3"/>
  <c r="E171" i="3"/>
  <c r="F121" i="4"/>
  <c r="C194" i="4" l="1"/>
  <c r="D234" i="3"/>
  <c r="C247" i="3"/>
  <c r="F233" i="3"/>
  <c r="D168" i="4"/>
  <c r="C186" i="3"/>
  <c r="D167" i="4"/>
  <c r="E168" i="4"/>
  <c r="E173" i="3"/>
  <c r="F159" i="3"/>
  <c r="F122" i="4"/>
  <c r="B195" i="4" l="1"/>
  <c r="C195" i="4"/>
  <c r="C196" i="4"/>
  <c r="C248" i="3"/>
  <c r="D235" i="3"/>
  <c r="F234" i="3"/>
  <c r="C187" i="3"/>
  <c r="D170" i="4"/>
  <c r="D169" i="4"/>
  <c r="E169" i="4"/>
  <c r="E174" i="3"/>
  <c r="F160" i="3"/>
  <c r="F123" i="4"/>
  <c r="C197" i="4" l="1"/>
  <c r="B196" i="4"/>
  <c r="B198" i="4"/>
  <c r="B197" i="4"/>
  <c r="D236" i="3"/>
  <c r="C249" i="3"/>
  <c r="F235" i="3"/>
  <c r="C188" i="3"/>
  <c r="E170" i="4"/>
  <c r="D171" i="4"/>
  <c r="E175" i="3"/>
  <c r="F161" i="3"/>
  <c r="F124" i="4"/>
  <c r="C198" i="4" l="1"/>
  <c r="C199" i="4" s="1"/>
  <c r="C250" i="3"/>
  <c r="D237" i="3"/>
  <c r="F236" i="3"/>
  <c r="C189" i="3"/>
  <c r="D172" i="4"/>
  <c r="E172" i="4"/>
  <c r="E171" i="4"/>
  <c r="F162" i="3"/>
  <c r="E176" i="3"/>
  <c r="F125" i="4"/>
  <c r="C200" i="4" l="1"/>
  <c r="B201" i="4" s="1"/>
  <c r="B200" i="4"/>
  <c r="B199" i="4"/>
  <c r="D238" i="3"/>
  <c r="C251" i="3"/>
  <c r="F237" i="3"/>
  <c r="C190" i="3"/>
  <c r="D173" i="4"/>
  <c r="E173" i="4"/>
  <c r="E177" i="3"/>
  <c r="F163" i="3"/>
  <c r="F164" i="3"/>
  <c r="I158" i="4"/>
  <c r="I146" i="4"/>
  <c r="F126" i="4"/>
  <c r="C201" i="4" l="1"/>
  <c r="C252" i="3"/>
  <c r="D239" i="3"/>
  <c r="F238" i="3"/>
  <c r="C191" i="3"/>
  <c r="D175" i="4"/>
  <c r="D174" i="4"/>
  <c r="E174" i="4"/>
  <c r="E175" i="4"/>
  <c r="J146" i="4"/>
  <c r="K146" i="4"/>
  <c r="L146" i="4" s="1"/>
  <c r="J158" i="4"/>
  <c r="K158" i="4"/>
  <c r="L158" i="4" s="1"/>
  <c r="E178" i="3"/>
  <c r="F127" i="4"/>
  <c r="B202" i="4" l="1"/>
  <c r="C202" i="4"/>
  <c r="D240" i="3"/>
  <c r="C253" i="3"/>
  <c r="F239" i="3"/>
  <c r="C192" i="3"/>
  <c r="D176" i="4"/>
  <c r="F165" i="3"/>
  <c r="F128" i="4"/>
  <c r="B204" i="4" l="1"/>
  <c r="C203" i="4"/>
  <c r="C204" i="4" s="1"/>
  <c r="B203" i="4"/>
  <c r="C254" i="3"/>
  <c r="D241" i="3"/>
  <c r="F240" i="3"/>
  <c r="C193" i="3"/>
  <c r="E176" i="4"/>
  <c r="E179" i="3"/>
  <c r="F166" i="3"/>
  <c r="F129" i="4"/>
  <c r="C205" i="4" l="1"/>
  <c r="B205" i="4"/>
  <c r="D242" i="3"/>
  <c r="C255" i="3"/>
  <c r="F241" i="3"/>
  <c r="C194" i="3"/>
  <c r="E177" i="4"/>
  <c r="D178" i="4"/>
  <c r="D177" i="4"/>
  <c r="E178" i="4"/>
  <c r="F167" i="3"/>
  <c r="E180" i="3"/>
  <c r="F130" i="4"/>
  <c r="C206" i="4" l="1"/>
  <c r="B207" i="4"/>
  <c r="B206" i="4"/>
  <c r="B208" i="4"/>
  <c r="C207" i="4"/>
  <c r="C256" i="3"/>
  <c r="D243" i="3"/>
  <c r="F242" i="3"/>
  <c r="C195" i="3"/>
  <c r="D179" i="4"/>
  <c r="E179" i="4"/>
  <c r="E182" i="3"/>
  <c r="F168" i="3"/>
  <c r="E181" i="3"/>
  <c r="C208" i="4" l="1"/>
  <c r="D244" i="3"/>
  <c r="C257" i="3"/>
  <c r="F243" i="3"/>
  <c r="C196" i="3"/>
  <c r="D180" i="4"/>
  <c r="E180" i="4"/>
  <c r="F169" i="3"/>
  <c r="B209" i="4" l="1"/>
  <c r="C209" i="4"/>
  <c r="C258" i="3"/>
  <c r="D245" i="3"/>
  <c r="F244" i="3"/>
  <c r="C197" i="3"/>
  <c r="D181" i="4"/>
  <c r="E184" i="3"/>
  <c r="F170" i="3"/>
  <c r="E183" i="3"/>
  <c r="C210" i="4" l="1"/>
  <c r="B210" i="4"/>
  <c r="D246" i="3"/>
  <c r="C259" i="3"/>
  <c r="F245" i="3"/>
  <c r="C198" i="3"/>
  <c r="D182" i="4"/>
  <c r="E181" i="4"/>
  <c r="F171" i="3"/>
  <c r="B211" i="4" l="1"/>
  <c r="C211" i="4"/>
  <c r="C212" i="4" s="1"/>
  <c r="C260" i="3"/>
  <c r="D247" i="3"/>
  <c r="F246" i="3"/>
  <c r="C199" i="3"/>
  <c r="D183" i="4"/>
  <c r="E182" i="4"/>
  <c r="E183" i="4"/>
  <c r="F172" i="3"/>
  <c r="F173" i="3"/>
  <c r="E185" i="3"/>
  <c r="B212" i="4" l="1"/>
  <c r="C213" i="4"/>
  <c r="B213" i="4"/>
  <c r="D248" i="3"/>
  <c r="C261" i="3"/>
  <c r="F247" i="3"/>
  <c r="C200" i="3"/>
  <c r="D184" i="4"/>
  <c r="E186" i="3"/>
  <c r="C214" i="4" l="1"/>
  <c r="B214" i="4"/>
  <c r="C262" i="3"/>
  <c r="D249" i="3"/>
  <c r="F248" i="3"/>
  <c r="C201" i="3"/>
  <c r="D185" i="4"/>
  <c r="E184" i="4"/>
  <c r="E185" i="4"/>
  <c r="F174" i="3"/>
  <c r="E187" i="3"/>
  <c r="C215" i="4" l="1"/>
  <c r="B216" i="4"/>
  <c r="B215" i="4"/>
  <c r="D250" i="3"/>
  <c r="C263" i="3"/>
  <c r="F249" i="3"/>
  <c r="C202" i="3"/>
  <c r="D188" i="4"/>
  <c r="D187" i="4"/>
  <c r="E188" i="4"/>
  <c r="E186" i="4"/>
  <c r="D186" i="4"/>
  <c r="E187" i="4"/>
  <c r="E189" i="3"/>
  <c r="F175" i="3"/>
  <c r="E188" i="3"/>
  <c r="I157" i="4"/>
  <c r="E259" i="3" l="1"/>
  <c r="J160" i="3"/>
  <c r="E263" i="3"/>
  <c r="E260" i="3"/>
  <c r="C216" i="4"/>
  <c r="C264" i="3"/>
  <c r="E264" i="3" s="1"/>
  <c r="D251" i="3"/>
  <c r="F250" i="3"/>
  <c r="C203" i="3"/>
  <c r="E262" i="3" s="1"/>
  <c r="D189" i="4"/>
  <c r="E189" i="4"/>
  <c r="J157" i="4"/>
  <c r="K157" i="4"/>
  <c r="L157" i="4" s="1"/>
  <c r="F176" i="3"/>
  <c r="E190" i="3"/>
  <c r="D74" i="4"/>
  <c r="E219" i="3" l="1"/>
  <c r="E208" i="3"/>
  <c r="E221" i="3"/>
  <c r="E212" i="3"/>
  <c r="E220" i="3"/>
  <c r="E216" i="3"/>
  <c r="E205" i="3"/>
  <c r="E210" i="3"/>
  <c r="E224" i="3"/>
  <c r="E227" i="3"/>
  <c r="E204" i="3"/>
  <c r="E217" i="3"/>
  <c r="E209" i="3"/>
  <c r="E222" i="3"/>
  <c r="E207" i="3"/>
  <c r="E206" i="3"/>
  <c r="E214" i="3"/>
  <c r="E211" i="3"/>
  <c r="E215" i="3"/>
  <c r="E218" i="3"/>
  <c r="E226" i="3"/>
  <c r="E213" i="3"/>
  <c r="E228" i="3"/>
  <c r="E230" i="3"/>
  <c r="E225" i="3"/>
  <c r="E223" i="3"/>
  <c r="E229" i="3"/>
  <c r="E232" i="3"/>
  <c r="E235" i="3"/>
  <c r="E233" i="3"/>
  <c r="E231" i="3"/>
  <c r="E236" i="3"/>
  <c r="E234" i="3"/>
  <c r="E237" i="3"/>
  <c r="E238" i="3"/>
  <c r="E240" i="3"/>
  <c r="E239" i="3"/>
  <c r="E241" i="3"/>
  <c r="E242" i="3"/>
  <c r="E243" i="3"/>
  <c r="E244" i="3"/>
  <c r="E245" i="3"/>
  <c r="E246" i="3"/>
  <c r="E248" i="3"/>
  <c r="E247" i="3"/>
  <c r="E249" i="3"/>
  <c r="E252" i="3"/>
  <c r="E251" i="3"/>
  <c r="E250" i="3"/>
  <c r="E253" i="3"/>
  <c r="E254" i="3"/>
  <c r="E255" i="3"/>
  <c r="E256" i="3"/>
  <c r="E257" i="3"/>
  <c r="E258" i="3"/>
  <c r="E261" i="3"/>
  <c r="C217" i="4"/>
  <c r="B218" i="4" s="1"/>
  <c r="B217" i="4"/>
  <c r="D252" i="3"/>
  <c r="C265" i="3"/>
  <c r="E265" i="3" s="1"/>
  <c r="F251" i="3"/>
  <c r="D190" i="4"/>
  <c r="D191" i="4"/>
  <c r="E191" i="4"/>
  <c r="E190" i="4"/>
  <c r="E191" i="3"/>
  <c r="F177" i="3"/>
  <c r="I144" i="4"/>
  <c r="D78" i="4"/>
  <c r="D79" i="4"/>
  <c r="D77" i="4"/>
  <c r="D75" i="4"/>
  <c r="D76" i="4"/>
  <c r="C218" i="4" l="1"/>
  <c r="C219" i="4" s="1"/>
  <c r="C266" i="3"/>
  <c r="E266" i="3" s="1"/>
  <c r="D253" i="3"/>
  <c r="F252" i="3"/>
  <c r="D192" i="4"/>
  <c r="E192" i="4"/>
  <c r="J144" i="4"/>
  <c r="K144" i="4"/>
  <c r="L144" i="4" s="1"/>
  <c r="F178" i="3"/>
  <c r="E192" i="3"/>
  <c r="B220" i="4" l="1"/>
  <c r="B219" i="4"/>
  <c r="C220" i="4"/>
  <c r="B221" i="4" s="1"/>
  <c r="D254" i="3"/>
  <c r="C267" i="3"/>
  <c r="E267" i="3" s="1"/>
  <c r="F253" i="3"/>
  <c r="D193" i="4"/>
  <c r="E193" i="4"/>
  <c r="D194" i="4"/>
  <c r="E194" i="4"/>
  <c r="E193" i="3"/>
  <c r="F179" i="3"/>
  <c r="C221" i="4" l="1"/>
  <c r="C268" i="3"/>
  <c r="E268" i="3" s="1"/>
  <c r="D255" i="3"/>
  <c r="F254" i="3"/>
  <c r="D195" i="4"/>
  <c r="D196" i="4"/>
  <c r="E195" i="4"/>
  <c r="E196" i="4"/>
  <c r="E194" i="3"/>
  <c r="F180" i="3"/>
  <c r="I145" i="4"/>
  <c r="B222" i="4" l="1"/>
  <c r="C222" i="4"/>
  <c r="D256" i="3"/>
  <c r="C269" i="3"/>
  <c r="E269" i="3" s="1"/>
  <c r="F255" i="3"/>
  <c r="E197" i="4"/>
  <c r="K145" i="4"/>
  <c r="L145" i="4" s="1"/>
  <c r="J145" i="4"/>
  <c r="F181" i="3"/>
  <c r="E195" i="3"/>
  <c r="C223" i="4" l="1"/>
  <c r="C224" i="4" s="1"/>
  <c r="B223" i="4"/>
  <c r="C270" i="3"/>
  <c r="E270" i="3" s="1"/>
  <c r="D257" i="3"/>
  <c r="F256" i="3"/>
  <c r="D198" i="4"/>
  <c r="D197" i="4"/>
  <c r="E198" i="4"/>
  <c r="E196" i="3"/>
  <c r="F182" i="3"/>
  <c r="B225" i="4" l="1"/>
  <c r="C225" i="4"/>
  <c r="B224" i="4"/>
  <c r="D258" i="3"/>
  <c r="C271" i="3"/>
  <c r="E271" i="3" s="1"/>
  <c r="F257" i="3"/>
  <c r="D200" i="4"/>
  <c r="D201" i="4"/>
  <c r="E199" i="4"/>
  <c r="D199" i="4"/>
  <c r="E200" i="4"/>
  <c r="E197" i="3"/>
  <c r="F183" i="3"/>
  <c r="C226" i="4" l="1"/>
  <c r="C227" i="4" s="1"/>
  <c r="B226" i="4"/>
  <c r="B227" i="4"/>
  <c r="C272" i="3"/>
  <c r="E272" i="3" s="1"/>
  <c r="D259" i="3"/>
  <c r="F258" i="3"/>
  <c r="E201" i="4"/>
  <c r="E198" i="3"/>
  <c r="F184" i="3"/>
  <c r="B228" i="4" l="1"/>
  <c r="C228" i="4"/>
  <c r="B229" i="4" s="1"/>
  <c r="C229" i="4"/>
  <c r="D260" i="3"/>
  <c r="C273" i="3"/>
  <c r="E273" i="3" s="1"/>
  <c r="F259" i="3"/>
  <c r="E202" i="4"/>
  <c r="E204" i="4"/>
  <c r="E203" i="4"/>
  <c r="E199" i="3"/>
  <c r="F185" i="3"/>
  <c r="B230" i="4" l="1"/>
  <c r="C230" i="4"/>
  <c r="C274" i="3"/>
  <c r="E274" i="3" s="1"/>
  <c r="D261" i="3"/>
  <c r="F260" i="3"/>
  <c r="D203" i="4"/>
  <c r="D202" i="4"/>
  <c r="D205" i="4"/>
  <c r="D204" i="4"/>
  <c r="E200" i="3"/>
  <c r="F186" i="3"/>
  <c r="B231" i="4" l="1"/>
  <c r="C231" i="4"/>
  <c r="D262" i="3"/>
  <c r="C275" i="3"/>
  <c r="E275" i="3" s="1"/>
  <c r="F261" i="3"/>
  <c r="E205" i="4"/>
  <c r="D206" i="4"/>
  <c r="E201" i="3"/>
  <c r="F187" i="3"/>
  <c r="B232" i="4" l="1"/>
  <c r="C232" i="4"/>
  <c r="C233" i="4" s="1"/>
  <c r="C276" i="3"/>
  <c r="E276" i="3" s="1"/>
  <c r="D263" i="3"/>
  <c r="F262" i="3"/>
  <c r="E207" i="4"/>
  <c r="E206" i="4"/>
  <c r="D207" i="4"/>
  <c r="E202" i="3"/>
  <c r="F188" i="3"/>
  <c r="B234" i="4" l="1"/>
  <c r="C234" i="4"/>
  <c r="B233" i="4"/>
  <c r="D264" i="3"/>
  <c r="C277" i="3"/>
  <c r="E277" i="3" s="1"/>
  <c r="F263" i="3"/>
  <c r="D208" i="4"/>
  <c r="E209" i="4"/>
  <c r="E208" i="4"/>
  <c r="D209" i="4"/>
  <c r="E203" i="3"/>
  <c r="F189" i="3"/>
  <c r="B235" i="4" l="1"/>
  <c r="C235" i="4"/>
  <c r="C278" i="3"/>
  <c r="E278" i="3" s="1"/>
  <c r="D265" i="3"/>
  <c r="F264" i="3"/>
  <c r="E210" i="4"/>
  <c r="D210" i="4"/>
  <c r="E211" i="4"/>
  <c r="F190" i="3"/>
  <c r="B236" i="4" l="1"/>
  <c r="C236" i="4"/>
  <c r="B237" i="4" s="1"/>
  <c r="D266" i="3"/>
  <c r="C279" i="3"/>
  <c r="E279" i="3" s="1"/>
  <c r="F265" i="3"/>
  <c r="D212" i="4"/>
  <c r="E212" i="4"/>
  <c r="F191" i="3"/>
  <c r="C237" i="4" l="1"/>
  <c r="B238" i="4"/>
  <c r="C280" i="3"/>
  <c r="E280" i="3" s="1"/>
  <c r="D267" i="3"/>
  <c r="F266" i="3"/>
  <c r="D213" i="4"/>
  <c r="D211" i="4"/>
  <c r="E213" i="4"/>
  <c r="F192" i="3"/>
  <c r="C238" i="4" l="1"/>
  <c r="C239" i="4" s="1"/>
  <c r="D268" i="3"/>
  <c r="C281" i="3"/>
  <c r="E281" i="3" s="1"/>
  <c r="F267" i="3"/>
  <c r="D215" i="4"/>
  <c r="E214" i="4"/>
  <c r="D214" i="4"/>
  <c r="F193" i="3"/>
  <c r="B239" i="4" l="1"/>
  <c r="C240" i="4"/>
  <c r="C241" i="4" s="1"/>
  <c r="B240" i="4"/>
  <c r="C282" i="3"/>
  <c r="E282" i="3" s="1"/>
  <c r="D269" i="3"/>
  <c r="F268" i="3"/>
  <c r="E215" i="4"/>
  <c r="D216" i="4"/>
  <c r="F194" i="3"/>
  <c r="C243" i="4" l="1"/>
  <c r="B244" i="4" s="1"/>
  <c r="C242" i="4"/>
  <c r="B242" i="4"/>
  <c r="B243" i="4"/>
  <c r="B241" i="4"/>
  <c r="D270" i="3"/>
  <c r="C283" i="3"/>
  <c r="E283" i="3" s="1"/>
  <c r="F269" i="3"/>
  <c r="D217" i="4"/>
  <c r="E216" i="4"/>
  <c r="E217" i="4"/>
  <c r="F195" i="3"/>
  <c r="C244" i="4" l="1"/>
  <c r="B245" i="4"/>
  <c r="C245" i="4"/>
  <c r="B246" i="4" s="1"/>
  <c r="C284" i="3"/>
  <c r="E284" i="3" s="1"/>
  <c r="D271" i="3"/>
  <c r="F270" i="3"/>
  <c r="D218" i="4"/>
  <c r="F196" i="3"/>
  <c r="C246" i="4" l="1"/>
  <c r="C247" i="4"/>
  <c r="D272" i="3"/>
  <c r="C285" i="3"/>
  <c r="E285" i="3" s="1"/>
  <c r="F271" i="3"/>
  <c r="D219" i="4"/>
  <c r="E218" i="4"/>
  <c r="F197" i="3"/>
  <c r="B247" i="4" l="1"/>
  <c r="B248" i="4"/>
  <c r="C248" i="4"/>
  <c r="B249" i="4" s="1"/>
  <c r="C286" i="3"/>
  <c r="E286" i="3" s="1"/>
  <c r="D273" i="3"/>
  <c r="F272" i="3"/>
  <c r="D221" i="4"/>
  <c r="E219" i="4"/>
  <c r="E220" i="4"/>
  <c r="F198" i="3"/>
  <c r="C249" i="4" l="1"/>
  <c r="B252" i="4" s="1"/>
  <c r="B251" i="4"/>
  <c r="C250" i="4"/>
  <c r="C251" i="4"/>
  <c r="C252" i="4" s="1"/>
  <c r="B250" i="4"/>
  <c r="D274" i="3"/>
  <c r="C287" i="3"/>
  <c r="E287" i="3" s="1"/>
  <c r="F273" i="3"/>
  <c r="D222" i="4"/>
  <c r="D220" i="4"/>
  <c r="E221" i="4"/>
  <c r="F199" i="3"/>
  <c r="B253" i="4" l="1"/>
  <c r="C253" i="4"/>
  <c r="B254" i="4" s="1"/>
  <c r="C288" i="3"/>
  <c r="E288" i="3" s="1"/>
  <c r="D275" i="3"/>
  <c r="F274" i="3"/>
  <c r="E222" i="4"/>
  <c r="F200" i="3"/>
  <c r="C254" i="4" l="1"/>
  <c r="D276" i="3"/>
  <c r="C289" i="3"/>
  <c r="E289" i="3" s="1"/>
  <c r="F275" i="3"/>
  <c r="D224" i="4"/>
  <c r="D223" i="4"/>
  <c r="E223" i="4"/>
  <c r="E225" i="4"/>
  <c r="F201" i="3"/>
  <c r="C255" i="4" l="1"/>
  <c r="B255" i="4"/>
  <c r="C290" i="3"/>
  <c r="E290" i="3" s="1"/>
  <c r="D277" i="3"/>
  <c r="F276" i="3"/>
  <c r="E224" i="4"/>
  <c r="F203" i="3"/>
  <c r="F202" i="3"/>
  <c r="C257" i="4" l="1"/>
  <c r="C256" i="4"/>
  <c r="B256" i="4"/>
  <c r="D278" i="3"/>
  <c r="C291" i="3"/>
  <c r="E291" i="3" s="1"/>
  <c r="F277" i="3"/>
  <c r="D225" i="4"/>
  <c r="D226" i="4"/>
  <c r="E226" i="4"/>
  <c r="D227" i="4"/>
  <c r="B257" i="4" l="1"/>
  <c r="C258" i="4"/>
  <c r="B258" i="4"/>
  <c r="C292" i="3"/>
  <c r="E292" i="3" s="1"/>
  <c r="D279" i="3"/>
  <c r="F278" i="3"/>
  <c r="E228" i="4"/>
  <c r="E227" i="4"/>
  <c r="C259" i="4" l="1"/>
  <c r="B259" i="4"/>
  <c r="D280" i="3"/>
  <c r="C293" i="3"/>
  <c r="E293" i="3" s="1"/>
  <c r="F279" i="3"/>
  <c r="E229" i="4"/>
  <c r="D228" i="4"/>
  <c r="E230" i="4"/>
  <c r="D229" i="4"/>
  <c r="D230" i="4"/>
  <c r="B260" i="4" l="1"/>
  <c r="C260" i="4"/>
  <c r="C294" i="3"/>
  <c r="E294" i="3" s="1"/>
  <c r="D281" i="3"/>
  <c r="F280" i="3"/>
  <c r="D231" i="4"/>
  <c r="C261" i="4" l="1"/>
  <c r="B261" i="4"/>
  <c r="D282" i="3"/>
  <c r="F281" i="3"/>
  <c r="E231" i="4"/>
  <c r="E232" i="4"/>
  <c r="B262" i="4" l="1"/>
  <c r="C262" i="4"/>
  <c r="B263" i="4" s="1"/>
  <c r="D283" i="3"/>
  <c r="F282" i="3"/>
  <c r="E233" i="4"/>
  <c r="D232" i="4"/>
  <c r="D233" i="4"/>
  <c r="E234" i="4"/>
  <c r="C263" i="4" l="1"/>
  <c r="D284" i="3"/>
  <c r="F283" i="3"/>
  <c r="D234" i="4"/>
  <c r="E236" i="4"/>
  <c r="D235" i="4"/>
  <c r="C264" i="4" l="1"/>
  <c r="C265" i="4" s="1"/>
  <c r="B264" i="4"/>
  <c r="D285" i="3"/>
  <c r="F284" i="3"/>
  <c r="E237" i="4"/>
  <c r="E235" i="4"/>
  <c r="B267" i="4" l="1"/>
  <c r="B266" i="4"/>
  <c r="C266" i="4"/>
  <c r="B265" i="4"/>
  <c r="D286" i="3"/>
  <c r="F285" i="3"/>
  <c r="D236" i="4"/>
  <c r="D237" i="4"/>
  <c r="D238" i="4"/>
  <c r="C267" i="4" l="1"/>
  <c r="B268" i="4" s="1"/>
  <c r="D287" i="3"/>
  <c r="F286" i="3"/>
  <c r="E238" i="4"/>
  <c r="C268" i="4" l="1"/>
  <c r="B269" i="4" s="1"/>
  <c r="D288" i="3"/>
  <c r="F287" i="3"/>
  <c r="D240" i="4"/>
  <c r="D239" i="4"/>
  <c r="E239" i="4"/>
  <c r="C269" i="4" l="1"/>
  <c r="C270" i="4" s="1"/>
  <c r="D289" i="3"/>
  <c r="F288" i="3"/>
  <c r="E240" i="4"/>
  <c r="E242" i="4"/>
  <c r="E241" i="4"/>
  <c r="E243" i="4"/>
  <c r="C271" i="4" l="1"/>
  <c r="B272" i="4"/>
  <c r="B270" i="4"/>
  <c r="B271" i="4"/>
  <c r="D290" i="3"/>
  <c r="F289" i="3"/>
  <c r="D246" i="4"/>
  <c r="E245" i="4"/>
  <c r="D242" i="4"/>
  <c r="D243" i="4"/>
  <c r="D241" i="4"/>
  <c r="E246" i="4"/>
  <c r="E244" i="4"/>
  <c r="C272" i="4" l="1"/>
  <c r="D291" i="3"/>
  <c r="F290" i="3"/>
  <c r="D247" i="4"/>
  <c r="E247" i="4"/>
  <c r="D245" i="4"/>
  <c r="D244" i="4"/>
  <c r="E248" i="4"/>
  <c r="D248" i="4"/>
  <c r="B273" i="4" l="1"/>
  <c r="C273" i="4"/>
  <c r="D292" i="3"/>
  <c r="F291" i="3"/>
  <c r="D249" i="4"/>
  <c r="E249" i="4"/>
  <c r="C274" i="4" l="1"/>
  <c r="B274" i="4"/>
  <c r="D293" i="3"/>
  <c r="F292" i="3"/>
  <c r="D250" i="4"/>
  <c r="E252" i="4"/>
  <c r="D251" i="4"/>
  <c r="E250" i="4"/>
  <c r="C275" i="4" l="1"/>
  <c r="B275" i="4"/>
  <c r="D294" i="3"/>
  <c r="F293" i="3"/>
  <c r="E253" i="4"/>
  <c r="D252" i="4"/>
  <c r="D253" i="4"/>
  <c r="E251" i="4"/>
  <c r="C276" i="4" l="1"/>
  <c r="B276" i="4"/>
  <c r="F294" i="3"/>
  <c r="D254" i="4"/>
  <c r="C277" i="4" l="1"/>
  <c r="B278" i="4" s="1"/>
  <c r="B277" i="4"/>
  <c r="E254" i="4"/>
  <c r="C278" i="4" l="1"/>
  <c r="E255" i="4"/>
  <c r="D255" i="4"/>
  <c r="E256" i="4"/>
  <c r="B279" i="4" l="1"/>
  <c r="C279" i="4"/>
  <c r="D257" i="4"/>
  <c r="D256" i="4"/>
  <c r="B280" i="4" l="1"/>
  <c r="C280" i="4"/>
  <c r="D258" i="4"/>
  <c r="E258" i="4"/>
  <c r="E257" i="4"/>
  <c r="B281" i="4" l="1"/>
  <c r="C281" i="4"/>
  <c r="C282" i="4" s="1"/>
  <c r="E260" i="4"/>
  <c r="E259" i="4"/>
  <c r="E261" i="4"/>
  <c r="D259" i="4"/>
  <c r="C283" i="4" l="1"/>
  <c r="B283" i="4"/>
  <c r="B284" i="4"/>
  <c r="C284" i="4"/>
  <c r="B282" i="4"/>
  <c r="E263" i="4"/>
  <c r="D260" i="4"/>
  <c r="D261" i="4"/>
  <c r="E262" i="4"/>
  <c r="B285" i="4" l="1"/>
  <c r="C285" i="4"/>
  <c r="D262" i="4"/>
  <c r="D264" i="4"/>
  <c r="D263" i="4"/>
  <c r="C286" i="4" l="1"/>
  <c r="B286" i="4"/>
  <c r="D265" i="4"/>
  <c r="E265" i="4"/>
  <c r="E264" i="4"/>
  <c r="C287" i="4" l="1"/>
  <c r="B287" i="4"/>
  <c r="E266" i="4"/>
  <c r="D266" i="4"/>
  <c r="C288" i="4" l="1"/>
  <c r="B289" i="4" s="1"/>
  <c r="B288" i="4"/>
  <c r="E267" i="4"/>
  <c r="D268" i="4"/>
  <c r="D267" i="4"/>
  <c r="C289" i="4" l="1"/>
  <c r="C290" i="4" s="1"/>
  <c r="E269" i="4"/>
  <c r="E268" i="4"/>
  <c r="E271" i="4"/>
  <c r="E270" i="4"/>
  <c r="B291" i="4" l="1"/>
  <c r="C291" i="4"/>
  <c r="C292" i="4" s="1"/>
  <c r="B292" i="4"/>
  <c r="B290" i="4"/>
  <c r="E272" i="4"/>
  <c r="E273" i="4"/>
  <c r="D269" i="4"/>
  <c r="D271" i="4"/>
  <c r="D270" i="4"/>
  <c r="D273" i="4"/>
  <c r="C293" i="4" l="1"/>
  <c r="B294" i="4" s="1"/>
  <c r="B293" i="4"/>
  <c r="D272" i="4"/>
  <c r="D274" i="4"/>
  <c r="C294" i="4" l="1"/>
  <c r="E276" i="4"/>
  <c r="E274" i="4"/>
  <c r="E277" i="4"/>
  <c r="D276" i="4" l="1"/>
  <c r="E275" i="4"/>
  <c r="E278" i="4"/>
  <c r="D275" i="4"/>
  <c r="D278" i="4" l="1"/>
  <c r="E280" i="4"/>
  <c r="D279" i="4"/>
  <c r="D277" i="4"/>
  <c r="D280" i="4" l="1"/>
  <c r="E279" i="4"/>
  <c r="E281" i="4"/>
  <c r="E282" i="4"/>
  <c r="D282" i="4" l="1"/>
  <c r="D281" i="4"/>
  <c r="D283" i="4"/>
  <c r="E283" i="4" l="1"/>
  <c r="E285" i="4"/>
  <c r="E284" i="4" l="1"/>
  <c r="D286" i="4"/>
  <c r="D284" i="4"/>
  <c r="D285" i="4"/>
  <c r="E286" i="4"/>
  <c r="D287" i="4" l="1"/>
  <c r="E287" i="4"/>
  <c r="D288" i="4"/>
  <c r="D289" i="4"/>
  <c r="E288" i="4" l="1"/>
  <c r="E289" i="4"/>
  <c r="D291" i="4" l="1"/>
  <c r="E290" i="4"/>
  <c r="D290" i="4" l="1"/>
  <c r="E291" i="4"/>
  <c r="D292" i="4"/>
  <c r="E292" i="4" l="1"/>
  <c r="D293" i="4"/>
  <c r="D294" i="4" l="1"/>
  <c r="E294" i="4"/>
  <c r="E29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5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52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H165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66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40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G151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52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sharedStrings.xml><?xml version="1.0" encoding="utf-8"?>
<sst xmlns="http://schemas.openxmlformats.org/spreadsheetml/2006/main" count="514" uniqueCount="345">
  <si>
    <t>Rank</t>
  </si>
  <si>
    <t>Country</t>
  </si>
  <si>
    <t>Cases</t>
  </si>
  <si>
    <t>New Cases</t>
  </si>
  <si>
    <t>Deaths</t>
  </si>
  <si>
    <t>New Deaths</t>
  </si>
  <si>
    <t>Recovered</t>
  </si>
  <si>
    <t>Active</t>
  </si>
  <si>
    <t>Serious, Critical</t>
  </si>
  <si>
    <t>Cases/1M</t>
  </si>
  <si>
    <t>Deaths/1M</t>
  </si>
  <si>
    <t>Tests</t>
  </si>
  <si>
    <t>Population</t>
  </si>
  <si>
    <t xml:space="preserve">1/# </t>
  </si>
  <si>
    <t>1/# Deaths</t>
  </si>
  <si>
    <t>Ex(Deaths)</t>
  </si>
  <si>
    <t>Death Rate</t>
  </si>
  <si>
    <t>Cases per Death</t>
  </si>
  <si>
    <t>Percent Infected</t>
  </si>
  <si>
    <t>Percent Dead</t>
  </si>
  <si>
    <t>Percent Ex(Death)</t>
  </si>
  <si>
    <t>% Active</t>
  </si>
  <si>
    <t>San Marino</t>
  </si>
  <si>
    <t>Qatar</t>
  </si>
  <si>
    <t>Vatican City</t>
  </si>
  <si>
    <t>Andorra</t>
  </si>
  <si>
    <t>Luxembourg</t>
  </si>
  <si>
    <t>Spain</t>
  </si>
  <si>
    <t>Mayotte</t>
  </si>
  <si>
    <t>Singapore</t>
  </si>
  <si>
    <t>Bahrain</t>
  </si>
  <si>
    <t>Iceland</t>
  </si>
  <si>
    <t>Kuwait</t>
  </si>
  <si>
    <t>USA</t>
  </si>
  <si>
    <t>Ireland</t>
  </si>
  <si>
    <t>Belgium</t>
  </si>
  <si>
    <t>Gibraltar</t>
  </si>
  <si>
    <t>Isle of Man</t>
  </si>
  <si>
    <t>Belarus</t>
  </si>
  <si>
    <t>Faeroe Islands</t>
  </si>
  <si>
    <t>UK</t>
  </si>
  <si>
    <t>N/A</t>
  </si>
  <si>
    <t>Italy</t>
  </si>
  <si>
    <t>Falkland Islands</t>
  </si>
  <si>
    <t>Peru</t>
  </si>
  <si>
    <t>Chile</t>
  </si>
  <si>
    <t>Switzerland</t>
  </si>
  <si>
    <t>Sweden</t>
  </si>
  <si>
    <t>Channel Islands</t>
  </si>
  <si>
    <t>Portugal</t>
  </si>
  <si>
    <t>UAE</t>
  </si>
  <si>
    <t>France</t>
  </si>
  <si>
    <t>Netherlands</t>
  </si>
  <si>
    <t>Maldives</t>
  </si>
  <si>
    <t>Panama</t>
  </si>
  <si>
    <t>Monaco</t>
  </si>
  <si>
    <t>Russia</t>
  </si>
  <si>
    <t>Armenia</t>
  </si>
  <si>
    <t>Djibouti</t>
  </si>
  <si>
    <t>Canada</t>
  </si>
  <si>
    <t>Montserrat</t>
  </si>
  <si>
    <t>Germany</t>
  </si>
  <si>
    <t>Liechtenstein</t>
  </si>
  <si>
    <t>Bermuda</t>
  </si>
  <si>
    <t>Saudi Arabia</t>
  </si>
  <si>
    <t>Ecuador</t>
  </si>
  <si>
    <t>Denmark</t>
  </si>
  <si>
    <t>Cayman Islands</t>
  </si>
  <si>
    <t>Turkey</t>
  </si>
  <si>
    <t>Austria</t>
  </si>
  <si>
    <t>Israel</t>
  </si>
  <si>
    <t>Sint Maarten</t>
  </si>
  <si>
    <t>Moldova</t>
  </si>
  <si>
    <t>Brazil</t>
  </si>
  <si>
    <t>Iran</t>
  </si>
  <si>
    <t>Norway</t>
  </si>
  <si>
    <t>Oman</t>
  </si>
  <si>
    <t>Malta</t>
  </si>
  <si>
    <t>Estonia</t>
  </si>
  <si>
    <t>Dominican Republic</t>
  </si>
  <si>
    <t>Serbia</t>
  </si>
  <si>
    <t>Finland</t>
  </si>
  <si>
    <t>Sao Tome and Principe</t>
  </si>
  <si>
    <t>French Guiana</t>
  </si>
  <si>
    <t>Saint Martin</t>
  </si>
  <si>
    <t>North Macedonia</t>
  </si>
  <si>
    <t>Romania</t>
  </si>
  <si>
    <t>Aruba</t>
  </si>
  <si>
    <t>Gabon</t>
  </si>
  <si>
    <t>Czechia</t>
  </si>
  <si>
    <t>Cyprus</t>
  </si>
  <si>
    <t>Equatorial Guinea</t>
  </si>
  <si>
    <t>Bosnia and Herzegovina</t>
  </si>
  <si>
    <t>Slovenia</t>
  </si>
  <si>
    <t>Cabo Verde</t>
  </si>
  <si>
    <t>Lithuania</t>
  </si>
  <si>
    <t>Guinea-Bissau</t>
  </si>
  <si>
    <t>Poland</t>
  </si>
  <si>
    <t>Latvia</t>
  </si>
  <si>
    <t>Croatia</t>
  </si>
  <si>
    <t>Bolivia</t>
  </si>
  <si>
    <t>Mexico</t>
  </si>
  <si>
    <t>Martinique</t>
  </si>
  <si>
    <t>Montenegro</t>
  </si>
  <si>
    <t>Réunion</t>
  </si>
  <si>
    <t>Ukraine</t>
  </si>
  <si>
    <t>Kazakhstan</t>
  </si>
  <si>
    <t>Azerbaijan</t>
  </si>
  <si>
    <t>Colombia</t>
  </si>
  <si>
    <t>Guadeloupe</t>
  </si>
  <si>
    <t>Honduras</t>
  </si>
  <si>
    <t>Hungary</t>
  </si>
  <si>
    <t>South Africa</t>
  </si>
  <si>
    <t>Bulgaria</t>
  </si>
  <si>
    <t>Albania</t>
  </si>
  <si>
    <t>Brunei</t>
  </si>
  <si>
    <t>Barbados</t>
  </si>
  <si>
    <t>New Zealand</t>
  </si>
  <si>
    <t>Turks and Caicos</t>
  </si>
  <si>
    <t>Tajikistan</t>
  </si>
  <si>
    <t>El Salvador</t>
  </si>
  <si>
    <t>Afghanistan</t>
  </si>
  <si>
    <t>Saint Kitts and Nevis</t>
  </si>
  <si>
    <t>Australia</t>
  </si>
  <si>
    <t>Slovakia</t>
  </si>
  <si>
    <t>Greece</t>
  </si>
  <si>
    <t>Argentina</t>
  </si>
  <si>
    <t>British Virgin Islands</t>
  </si>
  <si>
    <t>Mauritius</t>
  </si>
  <si>
    <t>Pakistan</t>
  </si>
  <si>
    <t>Antigua and Barbuda</t>
  </si>
  <si>
    <t>Bahamas</t>
  </si>
  <si>
    <t>Guinea</t>
  </si>
  <si>
    <t>Malaysia</t>
  </si>
  <si>
    <t>Dominica</t>
  </si>
  <si>
    <t>Uruguay</t>
  </si>
  <si>
    <t>Kyrgyzstan</t>
  </si>
  <si>
    <t>Ghana</t>
  </si>
  <si>
    <t>S. Korea</t>
  </si>
  <si>
    <t>Bangladesh</t>
  </si>
  <si>
    <t>Eswatini</t>
  </si>
  <si>
    <t>French Polynesia</t>
  </si>
  <si>
    <t>Greenland</t>
  </si>
  <si>
    <t>Morocco</t>
  </si>
  <si>
    <t>Grenada</t>
  </si>
  <si>
    <t>Guatemala</t>
  </si>
  <si>
    <t>Algeria</t>
  </si>
  <si>
    <t>Senegal</t>
  </si>
  <si>
    <t>Jamaica</t>
  </si>
  <si>
    <t>Cameroon</t>
  </si>
  <si>
    <t>Georgia</t>
  </si>
  <si>
    <t>Costa Rica</t>
  </si>
  <si>
    <t>Guyana</t>
  </si>
  <si>
    <t>Cuba</t>
  </si>
  <si>
    <t>Egypt</t>
  </si>
  <si>
    <t>Lebanon</t>
  </si>
  <si>
    <t>St. Vincent Grenadines</t>
  </si>
  <si>
    <t>Hong Kong</t>
  </si>
  <si>
    <t>Philippines</t>
  </si>
  <si>
    <t>Japan</t>
  </si>
  <si>
    <t>CAR</t>
  </si>
  <si>
    <t>Paraguay</t>
  </si>
  <si>
    <t>Seychelles</t>
  </si>
  <si>
    <t>Iraq</t>
  </si>
  <si>
    <t>Curaçao</t>
  </si>
  <si>
    <t>India</t>
  </si>
  <si>
    <t>Somalia</t>
  </si>
  <si>
    <t>Comoros</t>
  </si>
  <si>
    <t>Saint Lucia</t>
  </si>
  <si>
    <t>Uzbekistan</t>
  </si>
  <si>
    <t>Sierra Leone</t>
  </si>
  <si>
    <t>Ivory Coast</t>
  </si>
  <si>
    <t>Tunisia</t>
  </si>
  <si>
    <t>Congo</t>
  </si>
  <si>
    <t>Sudan</t>
  </si>
  <si>
    <t>Haiti</t>
  </si>
  <si>
    <t>Indonesia</t>
  </si>
  <si>
    <t>Palestine</t>
  </si>
  <si>
    <t>Trinidad and Tobago</t>
  </si>
  <si>
    <t>Jordan</t>
  </si>
  <si>
    <t>Macao</t>
  </si>
  <si>
    <t>New Caledonia</t>
  </si>
  <si>
    <t>South Sudan</t>
  </si>
  <si>
    <t>China</t>
  </si>
  <si>
    <t>Sri Lanka</t>
  </si>
  <si>
    <t>Liberia</t>
  </si>
  <si>
    <t>Mauritania</t>
  </si>
  <si>
    <t>Mali</t>
  </si>
  <si>
    <t>Zambia</t>
  </si>
  <si>
    <t>Togo</t>
  </si>
  <si>
    <t>Belize</t>
  </si>
  <si>
    <t>Thailand</t>
  </si>
  <si>
    <t>Mongolia</t>
  </si>
  <si>
    <t>Nicaragua</t>
  </si>
  <si>
    <t>Chad</t>
  </si>
  <si>
    <t>Venezuela</t>
  </si>
  <si>
    <t>Niger</t>
  </si>
  <si>
    <t>Burkina Faso</t>
  </si>
  <si>
    <t>Nigeria</t>
  </si>
  <si>
    <t>Bhutan</t>
  </si>
  <si>
    <t>Rwanda</t>
  </si>
  <si>
    <t>DRC</t>
  </si>
  <si>
    <t>Nepal</t>
  </si>
  <si>
    <t>Kenya</t>
  </si>
  <si>
    <t>Fiji</t>
  </si>
  <si>
    <t>Madagascar</t>
  </si>
  <si>
    <t>Suriname</t>
  </si>
  <si>
    <t>Taiwan</t>
  </si>
  <si>
    <t>Timor-Leste</t>
  </si>
  <si>
    <t>Benin</t>
  </si>
  <si>
    <t>Western Sahara</t>
  </si>
  <si>
    <t>Botswana</t>
  </si>
  <si>
    <t>Eritrea</t>
  </si>
  <si>
    <t>Libya</t>
  </si>
  <si>
    <t>Gambia</t>
  </si>
  <si>
    <t>Tanzania</t>
  </si>
  <si>
    <t>Namibia</t>
  </si>
  <si>
    <t>Yemen</t>
  </si>
  <si>
    <t>Cambodia</t>
  </si>
  <si>
    <t>Mozambique</t>
  </si>
  <si>
    <t>Syria</t>
  </si>
  <si>
    <t>Ethiopia</t>
  </si>
  <si>
    <t>Uganda</t>
  </si>
  <si>
    <t>Malawi</t>
  </si>
  <si>
    <t>Zimbabwe</t>
  </si>
  <si>
    <t>Myanmar</t>
  </si>
  <si>
    <t>Burundi</t>
  </si>
  <si>
    <t>Vietnam</t>
  </si>
  <si>
    <t>Laos</t>
  </si>
  <si>
    <t>Angola</t>
  </si>
  <si>
    <t>Papua New Guinea</t>
  </si>
  <si>
    <t>Lesotho</t>
  </si>
  <si>
    <t>Caribbean Netherlands</t>
  </si>
  <si>
    <t>St. Barth</t>
  </si>
  <si>
    <t>Anguilla</t>
  </si>
  <si>
    <t>Saint Pierre Miquelon</t>
  </si>
  <si>
    <t>State</t>
  </si>
  <si>
    <t>Test/1M</t>
  </si>
  <si>
    <t>Source</t>
  </si>
  <si>
    <t>Projections</t>
  </si>
  <si>
    <t>Cases per Test</t>
  </si>
  <si>
    <t>New York</t>
  </si>
  <si>
    <t>[projections]</t>
  </si>
  <si>
    <t>New Jersey</t>
  </si>
  <si>
    <t>Connecticut</t>
  </si>
  <si>
    <t>Massachusetts</t>
  </si>
  <si>
    <t>District Of Columbia</t>
  </si>
  <si>
    <t>Louisiana</t>
  </si>
  <si>
    <t>Rhode Island</t>
  </si>
  <si>
    <t>Michigan</t>
  </si>
  <si>
    <t>Pennsylvania</t>
  </si>
  <si>
    <t>Illinois</t>
  </si>
  <si>
    <t>Maryland</t>
  </si>
  <si>
    <t>Delaware</t>
  </si>
  <si>
    <t>Indiana</t>
  </si>
  <si>
    <t>Colorado</t>
  </si>
  <si>
    <t>Mississippi</t>
  </si>
  <si>
    <t>Ohio</t>
  </si>
  <si>
    <t>Minnesota</t>
  </si>
  <si>
    <t>New Hampshire</t>
  </si>
  <si>
    <t>New Mexico</t>
  </si>
  <si>
    <t>Iowa</t>
  </si>
  <si>
    <t>Washington</t>
  </si>
  <si>
    <t>Virginia</t>
  </si>
  <si>
    <t>Nevada</t>
  </si>
  <si>
    <t>Alabama</t>
  </si>
  <si>
    <t>Missouri</t>
  </si>
  <si>
    <t>Arizona</t>
  </si>
  <si>
    <t>Florida</t>
  </si>
  <si>
    <t>California</t>
  </si>
  <si>
    <t>Wisconsin</t>
  </si>
  <si>
    <t>Kentucky</t>
  </si>
  <si>
    <t>South Carolina</t>
  </si>
  <si>
    <t>Oklahoma</t>
  </si>
  <si>
    <t>Nebraska</t>
  </si>
  <si>
    <t>North Carolina</t>
  </si>
  <si>
    <t>Kansas</t>
  </si>
  <si>
    <t>North Dakota</t>
  </si>
  <si>
    <t>South Dakota</t>
  </si>
  <si>
    <t>Texas</t>
  </si>
  <si>
    <t>Tennessee</t>
  </si>
  <si>
    <t>Idaho</t>
  </si>
  <si>
    <t>West Virginia</t>
  </si>
  <si>
    <t>Arkansas</t>
  </si>
  <si>
    <t>Puerto Rico</t>
  </si>
  <si>
    <t>Oregon</t>
  </si>
  <si>
    <t>Utah</t>
  </si>
  <si>
    <t>Wyoming</t>
  </si>
  <si>
    <t>Montana</t>
  </si>
  <si>
    <t>Alaska</t>
  </si>
  <si>
    <t>Hawaii</t>
  </si>
  <si>
    <t>Navajo Nation</t>
  </si>
  <si>
    <t>US Military</t>
  </si>
  <si>
    <t>Northern Mariana Islands</t>
  </si>
  <si>
    <t>Veteran Affairs</t>
  </si>
  <si>
    <t>Guam</t>
  </si>
  <si>
    <t>United States Virgin Islands</t>
  </si>
  <si>
    <t>Maine</t>
  </si>
  <si>
    <t>Vermont</t>
  </si>
  <si>
    <t>Federal Prisons</t>
  </si>
  <si>
    <t>Day</t>
  </si>
  <si>
    <t>Death:Case Ratio</t>
  </si>
  <si>
    <t>Growth Rate</t>
  </si>
  <si>
    <t>Pre 15-Mar</t>
  </si>
  <si>
    <t>WW2</t>
  </si>
  <si>
    <t>Civil War</t>
  </si>
  <si>
    <t>Average Daily Mortality over X time period</t>
  </si>
  <si>
    <t>End</t>
  </si>
  <si>
    <t>Days since</t>
  </si>
  <si>
    <t>AVG</t>
  </si>
  <si>
    <t>Annual Total</t>
  </si>
  <si>
    <t>Days to 1%</t>
  </si>
  <si>
    <t>Years to 1%</t>
  </si>
  <si>
    <t>Start</t>
  </si>
  <si>
    <t>Days</t>
  </si>
  <si>
    <t>Casualties</t>
  </si>
  <si>
    <t>Casualties/Day</t>
  </si>
  <si>
    <t>All Deaths</t>
  </si>
  <si>
    <t>Deaths/Day</t>
  </si>
  <si>
    <t>March</t>
  </si>
  <si>
    <t>April</t>
  </si>
  <si>
    <t>May</t>
  </si>
  <si>
    <t>June</t>
  </si>
  <si>
    <t>Average Daily Cases over X time period</t>
  </si>
  <si>
    <t>Days to 100%</t>
  </si>
  <si>
    <t>Years to 100%</t>
  </si>
  <si>
    <t>Forecasted Totals</t>
  </si>
  <si>
    <t>July</t>
  </si>
  <si>
    <t>Percent Actively Infected</t>
  </si>
  <si>
    <t>1/# Active</t>
  </si>
  <si>
    <t>[1] </t>
  </si>
  <si>
    <t>Percent Active Infected</t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</si>
  <si>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</si>
  <si>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</si>
  <si>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</si>
  <si>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</si>
  <si>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</si>
  <si>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</si>
  <si>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</si>
  <si>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</si>
  <si>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8</t>
    </r>
    <r>
      <rPr>
        <sz val="9"/>
        <color rgb="FF363945"/>
        <rFont val="Arial"/>
        <family val="2"/>
      </rPr>
      <t>] </t>
    </r>
  </si>
  <si>
    <t>https://www.nhpr.org/post/explore-data-tracking-covid-19-new-hampshire#stream/0</t>
  </si>
  <si>
    <t>Rank Sort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</si>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</sst>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%"/>
    <numFmt numFmtId="166" formatCode="#,##0.0"/>
    <numFmt numFmtId="167" formatCode="0.0"/>
    <numFmt numFmtId="168" formatCode="0.00000000%"/>
  </numFmts>
  <fonts count="17" x14ac:knownFonts="1">
    <font>
      <sz val="11"/>
      <color rgb="FF000000"/>
      <name val="Calibri"/>
      <family val="2"/>
      <charset val="1"/>
    </font>
    <font>
      <b/>
      <sz val="11"/>
      <color rgb="FF666666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363945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363945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9"/>
      <color rgb="FF363945"/>
      <name val="Arial"/>
      <family val="2"/>
    </font>
    <font>
      <b/>
      <sz val="11"/>
      <color rgb="FF363945"/>
      <name val="Arial"/>
      <family val="2"/>
    </font>
    <font>
      <b/>
      <sz val="12"/>
      <color rgb="FF363945"/>
      <name val="Arial"/>
      <family val="2"/>
    </font>
    <font>
      <sz val="12"/>
      <color rgb="FF363945"/>
      <name val="Arial"/>
      <family val="2"/>
    </font>
    <font>
      <sz val="9"/>
      <color rgb="FF337AB7"/>
      <name val="Arial"/>
      <family val="2"/>
    </font>
    <font>
      <b/>
      <sz val="12"/>
      <color rgb="FFFFFFFF"/>
      <name val="Arial"/>
      <family val="2"/>
    </font>
    <font>
      <sz val="11"/>
      <color rgb="FF00B5F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FFE699"/>
        <bgColor rgb="FFFFCC99"/>
      </patternFill>
    </fill>
    <fill>
      <patternFill patternType="solid">
        <fgColor rgb="FFF5F5F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4">
    <xf numFmtId="0" fontId="0" fillId="0" borderId="0"/>
    <xf numFmtId="9" fontId="8" fillId="0" borderId="0" applyBorder="0" applyProtection="0"/>
    <xf numFmtId="0" fontId="2" fillId="0" borderId="0" applyBorder="0" applyProtection="0"/>
    <xf numFmtId="43" fontId="8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/>
    <xf numFmtId="10" fontId="0" fillId="0" borderId="0" xfId="1" applyNumberFormat="1" applyFont="1" applyBorder="1" applyAlignment="1" applyProtection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10" fontId="1" fillId="2" borderId="2" xfId="1" applyNumberFormat="1" applyFont="1" applyFill="1" applyBorder="1" applyAlignment="1" applyProtection="1">
      <alignment horizontal="left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" fontId="3" fillId="2" borderId="1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Alignment="1">
      <alignment horizontal="right" vertical="top"/>
    </xf>
    <xf numFmtId="10" fontId="3" fillId="2" borderId="0" xfId="1" applyNumberFormat="1" applyFont="1" applyFill="1" applyBorder="1" applyAlignment="1" applyProtection="1">
      <alignment horizontal="right" vertical="top"/>
    </xf>
    <xf numFmtId="1" fontId="3" fillId="2" borderId="3" xfId="0" applyNumberFormat="1" applyFont="1" applyFill="1" applyBorder="1" applyAlignment="1">
      <alignment horizontal="right" vertical="top"/>
    </xf>
    <xf numFmtId="164" fontId="3" fillId="2" borderId="0" xfId="1" applyNumberFormat="1" applyFont="1" applyFill="1" applyBorder="1" applyAlignment="1" applyProtection="1">
      <alignment horizontal="right" vertical="top"/>
    </xf>
    <xf numFmtId="165" fontId="3" fillId="2" borderId="0" xfId="1" applyNumberFormat="1" applyFont="1" applyFill="1" applyBorder="1" applyAlignment="1" applyProtection="1">
      <alignment horizontal="right" vertical="top"/>
    </xf>
    <xf numFmtId="165" fontId="3" fillId="2" borderId="3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Border="1" applyAlignment="1">
      <alignment horizontal="right" vertical="top"/>
    </xf>
    <xf numFmtId="165" fontId="3" fillId="2" borderId="0" xfId="0" applyNumberFormat="1" applyFont="1" applyFill="1" applyAlignment="1">
      <alignment horizontal="right" vertical="top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5" fillId="2" borderId="2" xfId="0" applyFont="1" applyFill="1" applyBorder="1" applyAlignment="1">
      <alignment horizontal="left" wrapText="1"/>
    </xf>
    <xf numFmtId="10" fontId="5" fillId="2" borderId="2" xfId="1" applyNumberFormat="1" applyFont="1" applyFill="1" applyBorder="1" applyAlignment="1" applyProtection="1">
      <alignment horizontal="left" wrapText="1"/>
    </xf>
    <xf numFmtId="164" fontId="3" fillId="2" borderId="0" xfId="0" applyNumberFormat="1" applyFont="1" applyFill="1" applyAlignment="1">
      <alignment horizontal="right" vertical="top"/>
    </xf>
    <xf numFmtId="0" fontId="0" fillId="3" borderId="0" xfId="0" applyFill="1" applyAlignment="1"/>
    <xf numFmtId="10" fontId="3" fillId="2" borderId="3" xfId="1" applyNumberFormat="1" applyFont="1" applyFill="1" applyBorder="1" applyAlignment="1" applyProtection="1">
      <alignment horizontal="right" vertical="top"/>
    </xf>
    <xf numFmtId="10" fontId="3" fillId="3" borderId="0" xfId="1" applyNumberFormat="1" applyFont="1" applyFill="1" applyBorder="1" applyAlignment="1" applyProtection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10" fontId="3" fillId="2" borderId="4" xfId="1" applyNumberFormat="1" applyFont="1" applyFill="1" applyBorder="1" applyAlignment="1" applyProtection="1">
      <alignment horizontal="right" vertical="top"/>
    </xf>
    <xf numFmtId="0" fontId="6" fillId="2" borderId="3" xfId="0" applyFont="1" applyFill="1" applyBorder="1" applyAlignment="1">
      <alignment horizontal="right" vertical="top"/>
    </xf>
    <xf numFmtId="0" fontId="2" fillId="2" borderId="3" xfId="2" applyFill="1" applyBorder="1" applyAlignment="1" applyProtection="1">
      <alignment horizontal="right" vertical="top"/>
    </xf>
    <xf numFmtId="0" fontId="3" fillId="2" borderId="3" xfId="0" applyFont="1" applyFill="1" applyBorder="1" applyAlignment="1">
      <alignment horizontal="right" vertical="top"/>
    </xf>
    <xf numFmtId="3" fontId="3" fillId="2" borderId="3" xfId="0" applyNumberFormat="1" applyFont="1" applyFill="1" applyBorder="1" applyAlignment="1">
      <alignment horizontal="right" vertical="top"/>
    </xf>
    <xf numFmtId="0" fontId="3" fillId="4" borderId="5" xfId="0" applyFont="1" applyFill="1" applyBorder="1" applyAlignment="1">
      <alignment horizontal="right" vertical="top"/>
    </xf>
    <xf numFmtId="0" fontId="3" fillId="4" borderId="6" xfId="0" applyFont="1" applyFill="1" applyBorder="1" applyAlignment="1">
      <alignment horizontal="right" vertical="top"/>
    </xf>
    <xf numFmtId="0" fontId="0" fillId="2" borderId="6" xfId="0" applyFill="1" applyBorder="1" applyAlignment="1"/>
    <xf numFmtId="0" fontId="0" fillId="0" borderId="0" xfId="0"/>
    <xf numFmtId="16" fontId="0" fillId="0" borderId="0" xfId="0" applyNumberFormat="1"/>
    <xf numFmtId="14" fontId="0" fillId="0" borderId="0" xfId="0" applyNumberFormat="1"/>
    <xf numFmtId="166" fontId="0" fillId="0" borderId="0" xfId="0" applyNumberFormat="1"/>
    <xf numFmtId="3" fontId="7" fillId="0" borderId="0" xfId="0" applyNumberFormat="1" applyFont="1"/>
    <xf numFmtId="167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2" fillId="0" borderId="3" xfId="2" applyBorder="1"/>
    <xf numFmtId="0" fontId="2" fillId="0" borderId="4" xfId="2" applyBorder="1"/>
    <xf numFmtId="0" fontId="0" fillId="5" borderId="6" xfId="0" applyFill="1" applyBorder="1"/>
    <xf numFmtId="43" fontId="0" fillId="0" borderId="0" xfId="3" applyFont="1" applyAlignment="1"/>
    <xf numFmtId="3" fontId="12" fillId="5" borderId="3" xfId="0" applyNumberFormat="1" applyFont="1" applyFill="1" applyBorder="1" applyAlignment="1">
      <alignment horizontal="right" vertical="top" wrapText="1"/>
    </xf>
    <xf numFmtId="0" fontId="12" fillId="5" borderId="3" xfId="0" applyFont="1" applyFill="1" applyBorder="1" applyAlignment="1">
      <alignment horizontal="right" vertical="top" wrapText="1"/>
    </xf>
    <xf numFmtId="0" fontId="12" fillId="6" borderId="3" xfId="0" applyFont="1" applyFill="1" applyBorder="1" applyAlignment="1">
      <alignment horizontal="right" vertical="top" wrapText="1"/>
    </xf>
    <xf numFmtId="0" fontId="12" fillId="7" borderId="3" xfId="0" applyFont="1" applyFill="1" applyBorder="1" applyAlignment="1">
      <alignment horizontal="right" vertical="top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3" fontId="13" fillId="8" borderId="3" xfId="0" applyNumberFormat="1" applyFont="1" applyFill="1" applyBorder="1" applyAlignment="1">
      <alignment horizontal="right" vertical="top" wrapText="1"/>
    </xf>
    <xf numFmtId="0" fontId="13" fillId="8" borderId="3" xfId="0" applyFont="1" applyFill="1" applyBorder="1" applyAlignment="1">
      <alignment horizontal="right" vertical="top" wrapText="1"/>
    </xf>
    <xf numFmtId="0" fontId="10" fillId="5" borderId="3" xfId="0" applyFont="1" applyFill="1" applyBorder="1" applyAlignment="1">
      <alignment horizontal="right" vertical="top" wrapText="1"/>
    </xf>
    <xf numFmtId="0" fontId="15" fillId="10" borderId="3" xfId="0" applyFont="1" applyFill="1" applyBorder="1" applyAlignment="1">
      <alignment horizontal="right" vertical="top" wrapText="1"/>
    </xf>
    <xf numFmtId="0" fontId="12" fillId="11" borderId="3" xfId="0" applyFont="1" applyFill="1" applyBorder="1" applyAlignment="1">
      <alignment horizontal="right" vertical="top" wrapText="1"/>
    </xf>
    <xf numFmtId="3" fontId="12" fillId="11" borderId="3" xfId="0" applyNumberFormat="1" applyFont="1" applyFill="1" applyBorder="1" applyAlignment="1">
      <alignment horizontal="right" vertical="top" wrapText="1"/>
    </xf>
    <xf numFmtId="0" fontId="0" fillId="5" borderId="8" xfId="0" applyFill="1" applyBorder="1"/>
    <xf numFmtId="0" fontId="0" fillId="5" borderId="3" xfId="0" applyFill="1" applyBorder="1"/>
    <xf numFmtId="0" fontId="13" fillId="8" borderId="4" xfId="0" applyFont="1" applyFill="1" applyBorder="1" applyAlignment="1">
      <alignment horizontal="left" vertical="top" wrapText="1"/>
    </xf>
    <xf numFmtId="0" fontId="11" fillId="5" borderId="4" xfId="0" applyFont="1" applyFill="1" applyBorder="1" applyAlignment="1">
      <alignment horizontal="left" vertical="top" wrapText="1"/>
    </xf>
    <xf numFmtId="0" fontId="16" fillId="5" borderId="4" xfId="0" applyFont="1" applyFill="1" applyBorder="1" applyAlignment="1">
      <alignment horizontal="left" vertical="top" wrapText="1"/>
    </xf>
    <xf numFmtId="0" fontId="16" fillId="9" borderId="7" xfId="0" applyFont="1" applyFill="1" applyBorder="1" applyAlignment="1">
      <alignment horizontal="left" vertical="top" wrapText="1"/>
    </xf>
    <xf numFmtId="3" fontId="12" fillId="9" borderId="5" xfId="0" applyNumberFormat="1" applyFont="1" applyFill="1" applyBorder="1" applyAlignment="1">
      <alignment horizontal="right" vertical="top" wrapText="1"/>
    </xf>
    <xf numFmtId="0" fontId="12" fillId="9" borderId="5" xfId="0" applyFont="1" applyFill="1" applyBorder="1" applyAlignment="1">
      <alignment horizontal="right" vertical="top" wrapText="1"/>
    </xf>
    <xf numFmtId="0" fontId="10" fillId="9" borderId="5" xfId="0" applyFont="1" applyFill="1" applyBorder="1" applyAlignment="1">
      <alignment horizontal="right" vertical="top" wrapText="1"/>
    </xf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Font="1" applyBorder="1" applyAlignment="1">
      <alignment horizontal="right"/>
    </xf>
    <xf numFmtId="0" fontId="2" fillId="0" borderId="0" xfId="2"/>
    <xf numFmtId="168" fontId="0" fillId="0" borderId="0" xfId="0" applyNumberFormat="1"/>
    <xf numFmtId="0" fontId="0" fillId="0" borderId="0" xfId="0" applyNumberFormat="1"/>
    <xf numFmtId="0" fontId="0" fillId="5" borderId="9" xfId="0" applyFill="1" applyBorder="1"/>
    <xf numFmtId="0" fontId="0" fillId="5" borderId="10" xfId="0" applyFill="1" applyBorder="1"/>
    <xf numFmtId="168" fontId="3" fillId="2" borderId="0" xfId="1" applyNumberFormat="1" applyFont="1" applyFill="1" applyBorder="1" applyAlignment="1" applyProtection="1">
      <alignment horizontal="right" vertical="top"/>
    </xf>
    <xf numFmtId="0" fontId="3" fillId="2" borderId="1" xfId="0" applyNumberFormat="1" applyFont="1" applyFill="1" applyBorder="1" applyAlignment="1">
      <alignment horizontal="right" vertical="top"/>
    </xf>
    <xf numFmtId="0" fontId="10" fillId="7" borderId="7" xfId="0" applyFont="1" applyFill="1" applyBorder="1" applyAlignment="1">
      <alignment horizontal="center" vertical="center" wrapText="1"/>
    </xf>
    <xf numFmtId="0" fontId="2" fillId="0" borderId="5" xfId="2" applyBorder="1"/>
    <xf numFmtId="0" fontId="12" fillId="7" borderId="5" xfId="0" applyFont="1" applyFill="1" applyBorder="1" applyAlignment="1">
      <alignment horizontal="right" vertical="top" wrapText="1"/>
    </xf>
    <xf numFmtId="0" fontId="12" fillId="11" borderId="5" xfId="0" applyFont="1" applyFill="1" applyBorder="1" applyAlignment="1">
      <alignment horizontal="right" vertical="top" wrapText="1"/>
    </xf>
    <xf numFmtId="0" fontId="15" fillId="10" borderId="5" xfId="0" applyFont="1" applyFill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2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.000%"/>
      <alignment horizontal="general" vertical="bottom" textRotation="0" wrapText="0" indent="0" justifyLastLine="0" shrinkToFit="0" readingOrder="0"/>
    </dxf>
    <dxf>
      <numFmt numFmtId="0" formatCode="General"/>
    </dxf>
    <dxf>
      <numFmt numFmtId="168" formatCode="0.0000000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F5F5F5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9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7-day 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'USA Analysis'!$B$20:$B$150</c:f>
              <c:numCache>
                <c:formatCode>d\-mmm</c:formatCode>
                <c:ptCount val="13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</c:numCache>
            </c:numRef>
          </c:cat>
          <c:val>
            <c:numRef>
              <c:f>'USA Analysis'!$F$20:$F$150</c:f>
              <c:numCache>
                <c:formatCode>General</c:formatCode>
                <c:ptCount val="131"/>
                <c:pt idx="0">
                  <c:v>1.2478022736687071</c:v>
                </c:pt>
                <c:pt idx="1">
                  <c:v>1.2959461750884163</c:v>
                </c:pt>
                <c:pt idx="2">
                  <c:v>1.287796846658295</c:v>
                </c:pt>
                <c:pt idx="3">
                  <c:v>1.2502703482084925</c:v>
                </c:pt>
                <c:pt idx="4">
                  <c:v>0.90735615732237673</c:v>
                </c:pt>
                <c:pt idx="5">
                  <c:v>1.0671090347764713</c:v>
                </c:pt>
                <c:pt idx="6">
                  <c:v>1.098801208926893</c:v>
                </c:pt>
                <c:pt idx="7">
                  <c:v>1.0231192825515274</c:v>
                </c:pt>
                <c:pt idx="8">
                  <c:v>1.0559012258264371</c:v>
                </c:pt>
                <c:pt idx="9">
                  <c:v>1.0548160404134634</c:v>
                </c:pt>
                <c:pt idx="10">
                  <c:v>0.95679073228904221</c:v>
                </c:pt>
                <c:pt idx="11">
                  <c:v>0.86670547923897734</c:v>
                </c:pt>
                <c:pt idx="12">
                  <c:v>0.8606851608979974</c:v>
                </c:pt>
                <c:pt idx="13">
                  <c:v>0.89874933911017318</c:v>
                </c:pt>
                <c:pt idx="14">
                  <c:v>1.013417402507917</c:v>
                </c:pt>
                <c:pt idx="15">
                  <c:v>1.0146913140911584</c:v>
                </c:pt>
                <c:pt idx="16">
                  <c:v>1.1031726786874752</c:v>
                </c:pt>
                <c:pt idx="17">
                  <c:v>0.99730604237126841</c:v>
                </c:pt>
                <c:pt idx="18">
                  <c:v>0.90227809486321597</c:v>
                </c:pt>
                <c:pt idx="19">
                  <c:v>0.96665818523447899</c:v>
                </c:pt>
                <c:pt idx="20">
                  <c:v>0.90402382300100903</c:v>
                </c:pt>
                <c:pt idx="21">
                  <c:v>1.0460615205578074</c:v>
                </c:pt>
                <c:pt idx="22">
                  <c:v>1.0966520779195406</c:v>
                </c:pt>
                <c:pt idx="23">
                  <c:v>1.2957639187891232</c:v>
                </c:pt>
                <c:pt idx="24">
                  <c:v>1.1423183465713591</c:v>
                </c:pt>
                <c:pt idx="25">
                  <c:v>0.85346124215855312</c:v>
                </c:pt>
                <c:pt idx="26">
                  <c:v>0.76422340779947162</c:v>
                </c:pt>
                <c:pt idx="27">
                  <c:v>0.84259503323103568</c:v>
                </c:pt>
                <c:pt idx="28">
                  <c:v>0.94981066896964061</c:v>
                </c:pt>
                <c:pt idx="29">
                  <c:v>1.0349646347337946</c:v>
                </c:pt>
                <c:pt idx="30">
                  <c:v>1.2245690760351609</c:v>
                </c:pt>
                <c:pt idx="31">
                  <c:v>1.0399397173879525</c:v>
                </c:pt>
                <c:pt idx="32">
                  <c:v>0.9512785842706647</c:v>
                </c:pt>
                <c:pt idx="33">
                  <c:v>0.85210059244327541</c:v>
                </c:pt>
                <c:pt idx="34">
                  <c:v>0.86007073412551616</c:v>
                </c:pt>
                <c:pt idx="35">
                  <c:v>0.89651201217741372</c:v>
                </c:pt>
                <c:pt idx="36">
                  <c:v>1.0460987008272962</c:v>
                </c:pt>
                <c:pt idx="37">
                  <c:v>1.0707929478609626</c:v>
                </c:pt>
                <c:pt idx="38">
                  <c:v>0.97759430195790353</c:v>
                </c:pt>
                <c:pt idx="39">
                  <c:v>0.80407649778739088</c:v>
                </c:pt>
                <c:pt idx="40">
                  <c:v>0.74746690565757712</c:v>
                </c:pt>
                <c:pt idx="41">
                  <c:v>0.93001569568830211</c:v>
                </c:pt>
                <c:pt idx="42">
                  <c:v>0.92135584452230346</c:v>
                </c:pt>
                <c:pt idx="43">
                  <c:v>1.1667358803986712</c:v>
                </c:pt>
                <c:pt idx="44">
                  <c:v>1.1586415166694628</c:v>
                </c:pt>
                <c:pt idx="45">
                  <c:v>1.0323354890326022</c:v>
                </c:pt>
                <c:pt idx="46">
                  <c:v>0.8602864234784513</c:v>
                </c:pt>
                <c:pt idx="47">
                  <c:v>0.97394937621521316</c:v>
                </c:pt>
                <c:pt idx="48">
                  <c:v>0.87197130298348358</c:v>
                </c:pt>
                <c:pt idx="49">
                  <c:v>0.94880072697706674</c:v>
                </c:pt>
                <c:pt idx="50">
                  <c:v>1.201711731550974</c:v>
                </c:pt>
                <c:pt idx="51">
                  <c:v>1.0460623171108514</c:v>
                </c:pt>
                <c:pt idx="52">
                  <c:v>0.9441001807384457</c:v>
                </c:pt>
                <c:pt idx="53">
                  <c:v>0.85907817358908833</c:v>
                </c:pt>
                <c:pt idx="54">
                  <c:v>0.87824049580530572</c:v>
                </c:pt>
                <c:pt idx="55">
                  <c:v>0.8629290021668542</c:v>
                </c:pt>
                <c:pt idx="56">
                  <c:v>0.93454613291477173</c:v>
                </c:pt>
                <c:pt idx="57">
                  <c:v>1.0795021844562909</c:v>
                </c:pt>
                <c:pt idx="58">
                  <c:v>1.1934251119588655</c:v>
                </c:pt>
                <c:pt idx="59">
                  <c:v>1.09041029439721</c:v>
                </c:pt>
                <c:pt idx="60">
                  <c:v>0.94725963983465256</c:v>
                </c:pt>
                <c:pt idx="61">
                  <c:v>1.007261763479488</c:v>
                </c:pt>
                <c:pt idx="62">
                  <c:v>0.98259768724964103</c:v>
                </c:pt>
                <c:pt idx="63">
                  <c:v>0.91795982348016036</c:v>
                </c:pt>
                <c:pt idx="64">
                  <c:v>1.0084229639250002</c:v>
                </c:pt>
                <c:pt idx="65">
                  <c:v>1.1240653261253979</c:v>
                </c:pt>
                <c:pt idx="66">
                  <c:v>1.0164567494267767</c:v>
                </c:pt>
                <c:pt idx="67">
                  <c:v>0.85162670847764765</c:v>
                </c:pt>
                <c:pt idx="68">
                  <c:v>0.87668380851049854</c:v>
                </c:pt>
                <c:pt idx="69">
                  <c:v>0.89626787068034386</c:v>
                </c:pt>
                <c:pt idx="70">
                  <c:v>0.9866948936797395</c:v>
                </c:pt>
                <c:pt idx="71">
                  <c:v>1.0968873827598629</c:v>
                </c:pt>
                <c:pt idx="72">
                  <c:v>1.2630362645176583</c:v>
                </c:pt>
                <c:pt idx="73">
                  <c:v>1.154797038417728</c:v>
                </c:pt>
                <c:pt idx="74">
                  <c:v>0.90695300462249606</c:v>
                </c:pt>
                <c:pt idx="75">
                  <c:v>0.92839103507792264</c:v>
                </c:pt>
                <c:pt idx="76">
                  <c:v>1.0931942659055325</c:v>
                </c:pt>
                <c:pt idx="77">
                  <c:v>1.0852690749772671</c:v>
                </c:pt>
                <c:pt idx="78">
                  <c:v>1.1260757513001058</c:v>
                </c:pt>
                <c:pt idx="79">
                  <c:v>1.3059013715980867</c:v>
                </c:pt>
                <c:pt idx="80">
                  <c:v>1.2451024208566108</c:v>
                </c:pt>
                <c:pt idx="81">
                  <c:v>0.94295130668894767</c:v>
                </c:pt>
                <c:pt idx="82">
                  <c:v>1.0794136629442022</c:v>
                </c:pt>
                <c:pt idx="83">
                  <c:v>1.1744822196170379</c:v>
                </c:pt>
                <c:pt idx="84">
                  <c:v>1.1844954277890047</c:v>
                </c:pt>
                <c:pt idx="85">
                  <c:v>1.1764666569202817</c:v>
                </c:pt>
                <c:pt idx="86">
                  <c:v>1.3095209883564782</c:v>
                </c:pt>
                <c:pt idx="87">
                  <c:v>1.1588610094320995</c:v>
                </c:pt>
                <c:pt idx="88">
                  <c:v>1.0221021522600711</c:v>
                </c:pt>
                <c:pt idx="89">
                  <c:v>1.0766973511048803</c:v>
                </c:pt>
                <c:pt idx="90">
                  <c:v>1.0713834890179248</c:v>
                </c:pt>
                <c:pt idx="91">
                  <c:v>1.163714468048628</c:v>
                </c:pt>
                <c:pt idx="92">
                  <c:v>1.211904324768472</c:v>
                </c:pt>
                <c:pt idx="93">
                  <c:v>1.2114059964644721</c:v>
                </c:pt>
                <c:pt idx="94">
                  <c:v>0.99740669073789623</c:v>
                </c:pt>
                <c:pt idx="95">
                  <c:v>0.9042471995869531</c:v>
                </c:pt>
                <c:pt idx="96">
                  <c:v>0.9807220537387239</c:v>
                </c:pt>
                <c:pt idx="97">
                  <c:v>1.0505905998430798</c:v>
                </c:pt>
                <c:pt idx="98">
                  <c:v>1.1412846341674059</c:v>
                </c:pt>
                <c:pt idx="99">
                  <c:v>1.1161845175357954</c:v>
                </c:pt>
                <c:pt idx="100">
                  <c:v>1.2686328395334143</c:v>
                </c:pt>
                <c:pt idx="101">
                  <c:v>1.0564996093150965</c:v>
                </c:pt>
                <c:pt idx="102">
                  <c:v>0.96916641867539599</c:v>
                </c:pt>
                <c:pt idx="103">
                  <c:v>1.0504151270471238</c:v>
                </c:pt>
                <c:pt idx="104">
                  <c:v>1.0305921375264149</c:v>
                </c:pt>
                <c:pt idx="105">
                  <c:v>1.0997471193644601</c:v>
                </c:pt>
                <c:pt idx="106">
                  <c:v>1.092703554100648</c:v>
                </c:pt>
                <c:pt idx="107">
                  <c:v>1.1101150067041421</c:v>
                </c:pt>
                <c:pt idx="108">
                  <c:v>0.93401350356572599</c:v>
                </c:pt>
                <c:pt idx="109">
                  <c:v>0.95049037451508567</c:v>
                </c:pt>
                <c:pt idx="110">
                  <c:v>0.92112086555263728</c:v>
                </c:pt>
                <c:pt idx="111">
                  <c:v>0.98555529590465618</c:v>
                </c:pt>
                <c:pt idx="112">
                  <c:v>1.0511875101723986</c:v>
                </c:pt>
                <c:pt idx="113">
                  <c:v>1.0283181673908064</c:v>
                </c:pt>
                <c:pt idx="114">
                  <c:v>1.1454471081503557</c:v>
                </c:pt>
                <c:pt idx="115">
                  <c:v>0.98635029424948306</c:v>
                </c:pt>
                <c:pt idx="116">
                  <c:v>0.83211139839146375</c:v>
                </c:pt>
                <c:pt idx="117">
                  <c:v>0.91183695846995683</c:v>
                </c:pt>
                <c:pt idx="118">
                  <c:v>0.96535148699515083</c:v>
                </c:pt>
                <c:pt idx="119">
                  <c:v>0.98297648222193568</c:v>
                </c:pt>
                <c:pt idx="120">
                  <c:v>1.0349596230043245</c:v>
                </c:pt>
                <c:pt idx="121">
                  <c:v>1.0902506439121826</c:v>
                </c:pt>
                <c:pt idx="122">
                  <c:v>0.91685238887993836</c:v>
                </c:pt>
                <c:pt idx="123">
                  <c:v>0.7896008272069267</c:v>
                </c:pt>
                <c:pt idx="124">
                  <c:v>0.79765100513930465</c:v>
                </c:pt>
                <c:pt idx="125">
                  <c:v>0.91638124426553169</c:v>
                </c:pt>
                <c:pt idx="126">
                  <c:v>0.95043664305568887</c:v>
                </c:pt>
                <c:pt idx="127">
                  <c:v>1.0370383454624368</c:v>
                </c:pt>
                <c:pt idx="128">
                  <c:v>1.1397876037845143</c:v>
                </c:pt>
                <c:pt idx="129">
                  <c:v>1.0169343534709465</c:v>
                </c:pt>
                <c:pt idx="130">
                  <c:v>0.87185233774279358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457A-9C28-449C1C52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4795412"/>
        <c:axId val="85212356"/>
      </c:lineChart>
      <c:dateAx>
        <c:axId val="747954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12356"/>
        <c:crosses val="autoZero"/>
        <c:auto val="1"/>
        <c:lblOffset val="100"/>
        <c:baseTimeUnit val="days"/>
      </c:dateAx>
      <c:valAx>
        <c:axId val="85212356"/>
        <c:scaling>
          <c:orientation val="minMax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795412"/>
        <c:crosses val="autoZero"/>
        <c:crossBetween val="between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Analysis'!$B$20:$B$150</c:f>
              <c:numCache>
                <c:formatCode>d\-mmm</c:formatCode>
                <c:ptCount val="13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</c:numCache>
            </c:numRef>
          </c:cat>
          <c:val>
            <c:numRef>
              <c:f>'USA Analysis'!$C$20:$C$150</c:f>
              <c:numCache>
                <c:formatCode>General</c:formatCode>
                <c:ptCount val="131"/>
                <c:pt idx="0">
                  <c:v>1259</c:v>
                </c:pt>
                <c:pt idx="1">
                  <c:v>1212</c:v>
                </c:pt>
                <c:pt idx="2">
                  <c:v>1284</c:v>
                </c:pt>
                <c:pt idx="3">
                  <c:v>1578</c:v>
                </c:pt>
                <c:pt idx="4" formatCode="0">
                  <c:v>1426</c:v>
                </c:pt>
                <c:pt idx="5" formatCode="0">
                  <c:v>1525</c:v>
                </c:pt>
                <c:pt idx="6" formatCode="0">
                  <c:v>2268</c:v>
                </c:pt>
                <c:pt idx="7" formatCode="0">
                  <c:v>2212</c:v>
                </c:pt>
                <c:pt idx="8" formatCode="0">
                  <c:v>2148</c:v>
                </c:pt>
                <c:pt idx="9" formatCode="0">
                  <c:v>2282</c:v>
                </c:pt>
                <c:pt idx="10" formatCode="0">
                  <c:v>2067</c:v>
                </c:pt>
                <c:pt idx="11" formatCode="0">
                  <c:v>1756</c:v>
                </c:pt>
                <c:pt idx="12" formatCode="0">
                  <c:v>1748</c:v>
                </c:pt>
                <c:pt idx="13" formatCode="0">
                  <c:v>2630</c:v>
                </c:pt>
                <c:pt idx="14" formatCode="0">
                  <c:v>2692</c:v>
                </c:pt>
                <c:pt idx="15" formatCode="0">
                  <c:v>2255</c:v>
                </c:pt>
                <c:pt idx="16" formatCode="0">
                  <c:v>2598</c:v>
                </c:pt>
                <c:pt idx="17" formatCode="0">
                  <c:v>1923</c:v>
                </c:pt>
                <c:pt idx="18" formatCode="0">
                  <c:v>1597</c:v>
                </c:pt>
                <c:pt idx="19" formatCode="0">
                  <c:v>1980</c:v>
                </c:pt>
                <c:pt idx="20" formatCode="0">
                  <c:v>2749</c:v>
                </c:pt>
                <c:pt idx="21" formatCode="0">
                  <c:v>2411</c:v>
                </c:pt>
                <c:pt idx="22" formatCode="0">
                  <c:v>2402</c:v>
                </c:pt>
                <c:pt idx="23" formatCode="0">
                  <c:v>1993</c:v>
                </c:pt>
                <c:pt idx="24" formatCode="0">
                  <c:v>2113</c:v>
                </c:pt>
                <c:pt idx="25" formatCode="0">
                  <c:v>1172</c:v>
                </c:pt>
                <c:pt idx="26" formatCode="0">
                  <c:v>1404</c:v>
                </c:pt>
                <c:pt idx="27" formatCode="0">
                  <c:v>2536</c:v>
                </c:pt>
                <c:pt idx="28" formatCode="0">
                  <c:v>2447</c:v>
                </c:pt>
                <c:pt idx="29" formatCode="0">
                  <c:v>2277</c:v>
                </c:pt>
                <c:pt idx="30" formatCode="0">
                  <c:v>1951</c:v>
                </c:pt>
                <c:pt idx="31" formatCode="0">
                  <c:v>1732</c:v>
                </c:pt>
                <c:pt idx="32" formatCode="0">
                  <c:v>1176</c:v>
                </c:pt>
                <c:pt idx="33" formatCode="0">
                  <c:v>1341</c:v>
                </c:pt>
                <c:pt idx="34" formatCode="0">
                  <c:v>2407</c:v>
                </c:pt>
                <c:pt idx="35" formatCode="0">
                  <c:v>2579</c:v>
                </c:pt>
                <c:pt idx="36" formatCode="0">
                  <c:v>2174</c:v>
                </c:pt>
                <c:pt idx="37" formatCode="0">
                  <c:v>1718</c:v>
                </c:pt>
                <c:pt idx="38" formatCode="0">
                  <c:v>1454</c:v>
                </c:pt>
                <c:pt idx="39" formatCode="0">
                  <c:v>1217</c:v>
                </c:pt>
                <c:pt idx="40" formatCode="0">
                  <c:v>1076</c:v>
                </c:pt>
                <c:pt idx="41" formatCode="0">
                  <c:v>1914</c:v>
                </c:pt>
                <c:pt idx="42" formatCode="0">
                  <c:v>1861</c:v>
                </c:pt>
                <c:pt idx="43" formatCode="0">
                  <c:v>1794</c:v>
                </c:pt>
                <c:pt idx="44" formatCode="0">
                  <c:v>1641</c:v>
                </c:pt>
                <c:pt idx="45" formatCode="0">
                  <c:v>1242</c:v>
                </c:pt>
                <c:pt idx="46" formatCode="0">
                  <c:v>884</c:v>
                </c:pt>
                <c:pt idx="47" formatCode="0">
                  <c:v>1019</c:v>
                </c:pt>
                <c:pt idx="48" formatCode="0">
                  <c:v>1584</c:v>
                </c:pt>
                <c:pt idx="49" formatCode="0">
                  <c:v>1434</c:v>
                </c:pt>
                <c:pt idx="50" formatCode="0">
                  <c:v>1438</c:v>
                </c:pt>
                <c:pt idx="51" formatCode="0">
                  <c:v>1324</c:v>
                </c:pt>
                <c:pt idx="52" formatCode="0">
                  <c:v>1055</c:v>
                </c:pt>
                <c:pt idx="53" formatCode="0">
                  <c:v>627</c:v>
                </c:pt>
                <c:pt idx="54" formatCode="0">
                  <c:v>637</c:v>
                </c:pt>
                <c:pt idx="55" formatCode="0">
                  <c:v>786</c:v>
                </c:pt>
                <c:pt idx="56" formatCode="0">
                  <c:v>1567</c:v>
                </c:pt>
                <c:pt idx="57" formatCode="0">
                  <c:v>1241</c:v>
                </c:pt>
                <c:pt idx="58" formatCode="0">
                  <c:v>1236</c:v>
                </c:pt>
                <c:pt idx="59" formatCode="0">
                  <c:v>1036</c:v>
                </c:pt>
                <c:pt idx="60" formatCode="0">
                  <c:v>652</c:v>
                </c:pt>
                <c:pt idx="61" formatCode="0">
                  <c:v>697</c:v>
                </c:pt>
                <c:pt idx="62" formatCode="0">
                  <c:v>1151</c:v>
                </c:pt>
                <c:pt idx="63" formatCode="0">
                  <c:v>1107</c:v>
                </c:pt>
                <c:pt idx="64" formatCode="0">
                  <c:v>1054</c:v>
                </c:pt>
                <c:pt idx="65" formatCode="0">
                  <c:v>990</c:v>
                </c:pt>
                <c:pt idx="66" formatCode="0">
                  <c:v>719</c:v>
                </c:pt>
                <c:pt idx="67" formatCode="0">
                  <c:v>385</c:v>
                </c:pt>
                <c:pt idx="68" formatCode="0">
                  <c:v>600</c:v>
                </c:pt>
                <c:pt idx="69" formatCode="0">
                  <c:v>1107</c:v>
                </c:pt>
                <c:pt idx="70" formatCode="0">
                  <c:v>1001</c:v>
                </c:pt>
                <c:pt idx="71" formatCode="0">
                  <c:v>919</c:v>
                </c:pt>
                <c:pt idx="72" formatCode="0">
                  <c:v>803</c:v>
                </c:pt>
                <c:pt idx="73" formatCode="0">
                  <c:v>717</c:v>
                </c:pt>
                <c:pt idx="74" formatCode="0">
                  <c:v>337</c:v>
                </c:pt>
                <c:pt idx="75" formatCode="0">
                  <c:v>434</c:v>
                </c:pt>
                <c:pt idx="76" formatCode="0">
                  <c:v>864</c:v>
                </c:pt>
                <c:pt idx="77" formatCode="0">
                  <c:v>824</c:v>
                </c:pt>
                <c:pt idx="78" formatCode="0">
                  <c:v>761</c:v>
                </c:pt>
                <c:pt idx="79" formatCode="0">
                  <c:v>733</c:v>
                </c:pt>
                <c:pt idx="80" formatCode="0">
                  <c:v>584</c:v>
                </c:pt>
                <c:pt idx="81" formatCode="0">
                  <c:v>271</c:v>
                </c:pt>
                <c:pt idx="82" formatCode="0">
                  <c:v>371</c:v>
                </c:pt>
                <c:pt idx="83" formatCode="0">
                  <c:v>875</c:v>
                </c:pt>
                <c:pt idx="84" formatCode="0">
                  <c:v>824</c:v>
                </c:pt>
                <c:pt idx="85" formatCode="0">
                  <c:v>658</c:v>
                </c:pt>
                <c:pt idx="86" formatCode="0">
                  <c:v>667</c:v>
                </c:pt>
                <c:pt idx="87" formatCode="0">
                  <c:v>517</c:v>
                </c:pt>
                <c:pt idx="88" formatCode="0">
                  <c:v>286</c:v>
                </c:pt>
                <c:pt idx="89" formatCode="0">
                  <c:v>369</c:v>
                </c:pt>
                <c:pt idx="90" formatCode="0">
                  <c:v>733</c:v>
                </c:pt>
                <c:pt idx="91" formatCode="0">
                  <c:v>682</c:v>
                </c:pt>
                <c:pt idx="92" formatCode="0">
                  <c:v>692</c:v>
                </c:pt>
                <c:pt idx="93" formatCode="0">
                  <c:v>630</c:v>
                </c:pt>
                <c:pt idx="94" formatCode="0">
                  <c:v>269</c:v>
                </c:pt>
                <c:pt idx="95" formatCode="0">
                  <c:v>266</c:v>
                </c:pt>
                <c:pt idx="96" formatCode="0">
                  <c:v>386</c:v>
                </c:pt>
                <c:pt idx="97" formatCode="0">
                  <c:v>1004</c:v>
                </c:pt>
                <c:pt idx="98" formatCode="0">
                  <c:v>906</c:v>
                </c:pt>
                <c:pt idx="99" formatCode="0">
                  <c:v>974</c:v>
                </c:pt>
                <c:pt idx="100" formatCode="0">
                  <c:v>861</c:v>
                </c:pt>
                <c:pt idx="101" formatCode="0">
                  <c:v>742</c:v>
                </c:pt>
                <c:pt idx="102" formatCode="0">
                  <c:v>385</c:v>
                </c:pt>
                <c:pt idx="103" formatCode="0">
                  <c:v>475</c:v>
                </c:pt>
                <c:pt idx="104" formatCode="0">
                  <c:v>952</c:v>
                </c:pt>
                <c:pt idx="105" formatCode="0">
                  <c:v>1021</c:v>
                </c:pt>
                <c:pt idx="106" formatCode="0">
                  <c:v>979</c:v>
                </c:pt>
                <c:pt idx="107" formatCode="0">
                  <c:v>966</c:v>
                </c:pt>
                <c:pt idx="108" formatCode="0">
                  <c:v>822</c:v>
                </c:pt>
                <c:pt idx="109" formatCode="0">
                  <c:v>419</c:v>
                </c:pt>
                <c:pt idx="110" formatCode="0">
                  <c:v>538</c:v>
                </c:pt>
                <c:pt idx="111" formatCode="0">
                  <c:v>1185</c:v>
                </c:pt>
                <c:pt idx="112" formatCode="0">
                  <c:v>1230</c:v>
                </c:pt>
                <c:pt idx="113" formatCode="0">
                  <c:v>1192</c:v>
                </c:pt>
                <c:pt idx="114" formatCode="0">
                  <c:v>1162</c:v>
                </c:pt>
                <c:pt idx="115" formatCode="0">
                  <c:v>926</c:v>
                </c:pt>
                <c:pt idx="116" formatCode="0">
                  <c:v>462</c:v>
                </c:pt>
                <c:pt idx="117" formatCode="0">
                  <c:v>597</c:v>
                </c:pt>
                <c:pt idx="118" formatCode="0">
                  <c:v>1330</c:v>
                </c:pt>
                <c:pt idx="119" formatCode="0">
                  <c:v>1465</c:v>
                </c:pt>
                <c:pt idx="120" formatCode="0">
                  <c:v>1465</c:v>
                </c:pt>
                <c:pt idx="121" formatCode="0">
                  <c:v>1458</c:v>
                </c:pt>
                <c:pt idx="122" formatCode="0">
                  <c:v>1123</c:v>
                </c:pt>
                <c:pt idx="123" formatCode="0">
                  <c:v>467</c:v>
                </c:pt>
                <c:pt idx="124" formatCode="0">
                  <c:v>562</c:v>
                </c:pt>
                <c:pt idx="125" formatCode="0">
                  <c:v>1359</c:v>
                </c:pt>
                <c:pt idx="126" formatCode="0">
                  <c:v>1319</c:v>
                </c:pt>
                <c:pt idx="127" formatCode="0">
                  <c:v>1203</c:v>
                </c:pt>
                <c:pt idx="128" formatCode="0">
                  <c:v>1290</c:v>
                </c:pt>
                <c:pt idx="129" formatCode="0">
                  <c:v>989</c:v>
                </c:pt>
                <c:pt idx="130" formatCode="0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A-47C2-9882-23822E81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3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5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Analysis'!$B$14:$B$150</c:f>
              <c:numCache>
                <c:formatCode>d\-mmm</c:formatCode>
                <c:ptCount val="137"/>
                <c:pt idx="0">
                  <c:v>43916</c:v>
                </c:pt>
                <c:pt idx="1">
                  <c:v>43917</c:v>
                </c:pt>
                <c:pt idx="2">
                  <c:v>43918</c:v>
                </c:pt>
                <c:pt idx="3">
                  <c:v>43919</c:v>
                </c:pt>
                <c:pt idx="4">
                  <c:v>43920</c:v>
                </c:pt>
                <c:pt idx="5">
                  <c:v>43921</c:v>
                </c:pt>
                <c:pt idx="6">
                  <c:v>43922</c:v>
                </c:pt>
                <c:pt idx="7">
                  <c:v>43923</c:v>
                </c:pt>
                <c:pt idx="8">
                  <c:v>43924</c:v>
                </c:pt>
                <c:pt idx="9">
                  <c:v>43925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</c:numCache>
            </c:numRef>
          </c:cat>
          <c:val>
            <c:numRef>
              <c:f>'USA Analysis'!$D$14:$D$150</c:f>
              <c:numCache>
                <c:formatCode>General</c:formatCode>
                <c:ptCount val="137"/>
                <c:pt idx="0">
                  <c:v>17532</c:v>
                </c:pt>
                <c:pt idx="1">
                  <c:v>18916</c:v>
                </c:pt>
                <c:pt idx="2">
                  <c:v>19666</c:v>
                </c:pt>
                <c:pt idx="3">
                  <c:v>20276</c:v>
                </c:pt>
                <c:pt idx="4">
                  <c:v>23296</c:v>
                </c:pt>
                <c:pt idx="5">
                  <c:v>25292</c:v>
                </c:pt>
                <c:pt idx="6">
                  <c:v>27111</c:v>
                </c:pt>
                <c:pt idx="7">
                  <c:v>30571</c:v>
                </c:pt>
                <c:pt idx="8">
                  <c:v>32963</c:v>
                </c:pt>
                <c:pt idx="9">
                  <c:v>34685</c:v>
                </c:pt>
                <c:pt idx="10">
                  <c:v>25901</c:v>
                </c:pt>
                <c:pt idx="11">
                  <c:v>31750</c:v>
                </c:pt>
                <c:pt idx="12">
                  <c:v>34071</c:v>
                </c:pt>
                <c:pt idx="13">
                  <c:v>32514</c:v>
                </c:pt>
                <c:pt idx="14">
                  <c:v>34086</c:v>
                </c:pt>
                <c:pt idx="15" formatCode="0">
                  <c:v>34244</c:v>
                </c:pt>
                <c:pt idx="16" formatCode="0">
                  <c:v>30488</c:v>
                </c:pt>
                <c:pt idx="17" formatCode="0">
                  <c:v>27860</c:v>
                </c:pt>
                <c:pt idx="18" formatCode="0">
                  <c:v>27094</c:v>
                </c:pt>
                <c:pt idx="19" formatCode="0">
                  <c:v>27441</c:v>
                </c:pt>
                <c:pt idx="20" formatCode="0">
                  <c:v>30676</c:v>
                </c:pt>
                <c:pt idx="21" formatCode="0">
                  <c:v>30143</c:v>
                </c:pt>
                <c:pt idx="22" formatCode="0">
                  <c:v>32496</c:v>
                </c:pt>
                <c:pt idx="23" formatCode="0">
                  <c:v>29193</c:v>
                </c:pt>
                <c:pt idx="24" formatCode="0">
                  <c:v>26197</c:v>
                </c:pt>
                <c:pt idx="25" formatCode="0">
                  <c:v>28222</c:v>
                </c:pt>
                <c:pt idx="26" formatCode="0">
                  <c:v>26238</c:v>
                </c:pt>
                <c:pt idx="27" formatCode="0">
                  <c:v>30305</c:v>
                </c:pt>
                <c:pt idx="28" formatCode="0">
                  <c:v>32073</c:v>
                </c:pt>
                <c:pt idx="29" formatCode="0">
                  <c:v>39123</c:v>
                </c:pt>
                <c:pt idx="30" formatCode="0">
                  <c:v>35523</c:v>
                </c:pt>
                <c:pt idx="31" formatCode="0">
                  <c:v>26588</c:v>
                </c:pt>
                <c:pt idx="32" formatCode="0">
                  <c:v>23267</c:v>
                </c:pt>
                <c:pt idx="33" formatCode="0">
                  <c:v>25573</c:v>
                </c:pt>
                <c:pt idx="34" formatCode="0">
                  <c:v>28595</c:v>
                </c:pt>
                <c:pt idx="35" formatCode="0">
                  <c:v>31000</c:v>
                </c:pt>
                <c:pt idx="36" formatCode="0">
                  <c:v>36161</c:v>
                </c:pt>
                <c:pt idx="37" formatCode="0">
                  <c:v>29869</c:v>
                </c:pt>
                <c:pt idx="38" formatCode="0">
                  <c:v>27438</c:v>
                </c:pt>
                <c:pt idx="39" formatCode="0">
                  <c:v>24759</c:v>
                </c:pt>
                <c:pt idx="40" formatCode="0">
                  <c:v>24909</c:v>
                </c:pt>
                <c:pt idx="41" formatCode="0">
                  <c:v>25578</c:v>
                </c:pt>
                <c:pt idx="42" formatCode="0">
                  <c:v>29643</c:v>
                </c:pt>
                <c:pt idx="43" formatCode="0">
                  <c:v>29292</c:v>
                </c:pt>
                <c:pt idx="44" formatCode="0">
                  <c:v>26235</c:v>
                </c:pt>
                <c:pt idx="45" formatCode="0">
                  <c:v>20818</c:v>
                </c:pt>
                <c:pt idx="46" formatCode="0">
                  <c:v>18706</c:v>
                </c:pt>
                <c:pt idx="47" formatCode="0">
                  <c:v>23024</c:v>
                </c:pt>
                <c:pt idx="48" formatCode="0">
                  <c:v>22390</c:v>
                </c:pt>
                <c:pt idx="49" formatCode="0">
                  <c:v>28095</c:v>
                </c:pt>
                <c:pt idx="50" formatCode="0">
                  <c:v>27624</c:v>
                </c:pt>
                <c:pt idx="51" formatCode="0">
                  <c:v>24332</c:v>
                </c:pt>
                <c:pt idx="52" formatCode="0">
                  <c:v>20201</c:v>
                </c:pt>
                <c:pt idx="53" formatCode="0">
                  <c:v>23543</c:v>
                </c:pt>
                <c:pt idx="54" formatCode="0">
                  <c:v>20801</c:v>
                </c:pt>
                <c:pt idx="55" formatCode="0">
                  <c:v>22672</c:v>
                </c:pt>
                <c:pt idx="56" formatCode="0">
                  <c:v>28844</c:v>
                </c:pt>
                <c:pt idx="57" formatCode="0">
                  <c:v>24666</c:v>
                </c:pt>
                <c:pt idx="58" formatCode="0">
                  <c:v>21939</c:v>
                </c:pt>
                <c:pt idx="59" formatCode="0">
                  <c:v>19930</c:v>
                </c:pt>
                <c:pt idx="60" formatCode="0">
                  <c:v>19920</c:v>
                </c:pt>
                <c:pt idx="61" formatCode="0">
                  <c:v>19400</c:v>
                </c:pt>
                <c:pt idx="62" formatCode="0">
                  <c:v>20754</c:v>
                </c:pt>
                <c:pt idx="63" formatCode="0">
                  <c:v>23085</c:v>
                </c:pt>
                <c:pt idx="64" formatCode="0">
                  <c:v>25697</c:v>
                </c:pt>
                <c:pt idx="65" formatCode="0">
                  <c:v>23763</c:v>
                </c:pt>
                <c:pt idx="66" formatCode="0">
                  <c:v>20755</c:v>
                </c:pt>
                <c:pt idx="67" formatCode="0">
                  <c:v>22431</c:v>
                </c:pt>
                <c:pt idx="68" formatCode="0">
                  <c:v>22287</c:v>
                </c:pt>
                <c:pt idx="69" formatCode="0">
                  <c:v>20831</c:v>
                </c:pt>
                <c:pt idx="70" formatCode="0">
                  <c:v>22850</c:v>
                </c:pt>
                <c:pt idx="71" formatCode="0">
                  <c:v>25427</c:v>
                </c:pt>
                <c:pt idx="72" formatCode="0">
                  <c:v>22862</c:v>
                </c:pt>
                <c:pt idx="73" formatCode="0">
                  <c:v>18933</c:v>
                </c:pt>
                <c:pt idx="74" formatCode="0">
                  <c:v>19069</c:v>
                </c:pt>
                <c:pt idx="75" formatCode="0">
                  <c:v>19085</c:v>
                </c:pt>
                <c:pt idx="76" formatCode="0">
                  <c:v>21040</c:v>
                </c:pt>
                <c:pt idx="77" formatCode="0">
                  <c:v>23490</c:v>
                </c:pt>
                <c:pt idx="78" formatCode="0">
                  <c:v>27405</c:v>
                </c:pt>
                <c:pt idx="79" formatCode="0">
                  <c:v>25490</c:v>
                </c:pt>
                <c:pt idx="80" formatCode="0">
                  <c:v>20181</c:v>
                </c:pt>
                <c:pt idx="81" formatCode="0">
                  <c:v>20901</c:v>
                </c:pt>
                <c:pt idx="82" formatCode="0">
                  <c:v>25634</c:v>
                </c:pt>
                <c:pt idx="83" formatCode="0">
                  <c:v>26257</c:v>
                </c:pt>
                <c:pt idx="84" formatCode="0">
                  <c:v>27964</c:v>
                </c:pt>
                <c:pt idx="85" formatCode="0">
                  <c:v>33582</c:v>
                </c:pt>
                <c:pt idx="86" formatCode="0">
                  <c:v>33431</c:v>
                </c:pt>
                <c:pt idx="87" formatCode="0">
                  <c:v>26118</c:v>
                </c:pt>
                <c:pt idx="88" formatCode="0">
                  <c:v>31538</c:v>
                </c:pt>
                <c:pt idx="89" formatCode="0">
                  <c:v>36066</c:v>
                </c:pt>
                <c:pt idx="90" formatCode="0">
                  <c:v>38434</c:v>
                </c:pt>
                <c:pt idx="91" formatCode="0">
                  <c:v>40236</c:v>
                </c:pt>
                <c:pt idx="92" formatCode="0">
                  <c:v>47365</c:v>
                </c:pt>
                <c:pt idx="93" formatCode="0">
                  <c:v>43599</c:v>
                </c:pt>
                <c:pt idx="94" formatCode="0">
                  <c:v>40563</c:v>
                </c:pt>
                <c:pt idx="95" formatCode="0">
                  <c:v>44764</c:v>
                </c:pt>
                <c:pt idx="96" formatCode="0">
                  <c:v>46075</c:v>
                </c:pt>
                <c:pt idx="97" formatCode="0">
                  <c:v>52361</c:v>
                </c:pt>
                <c:pt idx="98" formatCode="0">
                  <c:v>57522</c:v>
                </c:pt>
                <c:pt idx="99" formatCode="0">
                  <c:v>59619</c:v>
                </c:pt>
                <c:pt idx="100" formatCode="0">
                  <c:v>49999</c:v>
                </c:pt>
                <c:pt idx="101" formatCode="0">
                  <c:v>46036</c:v>
                </c:pt>
                <c:pt idx="102" formatCode="0">
                  <c:v>50771</c:v>
                </c:pt>
                <c:pt idx="103" formatCode="0">
                  <c:v>55856</c:v>
                </c:pt>
                <c:pt idx="104" formatCode="0">
                  <c:v>62298</c:v>
                </c:pt>
                <c:pt idx="105" formatCode="0">
                  <c:v>61574</c:v>
                </c:pt>
                <c:pt idx="106" formatCode="0">
                  <c:v>72278</c:v>
                </c:pt>
                <c:pt idx="107" formatCode="0">
                  <c:v>62004</c:v>
                </c:pt>
                <c:pt idx="108" formatCode="0">
                  <c:v>58621</c:v>
                </c:pt>
                <c:pt idx="109" formatCode="0">
                  <c:v>65789</c:v>
                </c:pt>
                <c:pt idx="110" formatCode="0">
                  <c:v>66048</c:v>
                </c:pt>
                <c:pt idx="111" formatCode="0">
                  <c:v>72005</c:v>
                </c:pt>
                <c:pt idx="112" formatCode="0">
                  <c:v>73388</c:v>
                </c:pt>
                <c:pt idx="113" formatCode="0">
                  <c:v>74987</c:v>
                </c:pt>
                <c:pt idx="114" formatCode="0">
                  <c:v>63259</c:v>
                </c:pt>
                <c:pt idx="115" formatCode="0">
                  <c:v>65279</c:v>
                </c:pt>
                <c:pt idx="116" formatCode="0">
                  <c:v>62879</c:v>
                </c:pt>
                <c:pt idx="117" formatCode="0">
                  <c:v>67479</c:v>
                </c:pt>
                <c:pt idx="118" formatCode="0">
                  <c:v>71967</c:v>
                </c:pt>
                <c:pt idx="119" formatCode="0">
                  <c:v>69887</c:v>
                </c:pt>
                <c:pt idx="120" formatCode="0">
                  <c:v>78407</c:v>
                </c:pt>
                <c:pt idx="121" formatCode="0">
                  <c:v>68215</c:v>
                </c:pt>
                <c:pt idx="122" formatCode="0">
                  <c:v>56505</c:v>
                </c:pt>
                <c:pt idx="123" formatCode="0">
                  <c:v>61775</c:v>
                </c:pt>
                <c:pt idx="124" formatCode="0">
                  <c:v>65068</c:v>
                </c:pt>
                <c:pt idx="125" formatCode="0">
                  <c:v>65323</c:v>
                </c:pt>
                <c:pt idx="126" formatCode="0">
                  <c:v>68585</c:v>
                </c:pt>
                <c:pt idx="127" formatCode="0">
                  <c:v>71113</c:v>
                </c:pt>
                <c:pt idx="128" formatCode="0">
                  <c:v>58535</c:v>
                </c:pt>
                <c:pt idx="129" formatCode="0">
                  <c:v>49636</c:v>
                </c:pt>
                <c:pt idx="130" formatCode="0">
                  <c:v>48646</c:v>
                </c:pt>
                <c:pt idx="131" formatCode="0">
                  <c:v>54504</c:v>
                </c:pt>
                <c:pt idx="132" formatCode="0">
                  <c:v>55148</c:v>
                </c:pt>
                <c:pt idx="133" formatCode="0">
                  <c:v>58710</c:v>
                </c:pt>
                <c:pt idx="134" formatCode="0">
                  <c:v>63246</c:v>
                </c:pt>
                <c:pt idx="135" formatCode="0">
                  <c:v>56071</c:v>
                </c:pt>
                <c:pt idx="136" formatCode="0">
                  <c:v>47849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03C-B7DB-95A3FB55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75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100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'NH Analysis'!$A$20:$A$142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'NH Analysis'!$E$20:$E$142</c:f>
              <c:numCache>
                <c:formatCode>General</c:formatCode>
                <c:ptCount val="123"/>
                <c:pt idx="0">
                  <c:v>1.948581560283688</c:v>
                </c:pt>
                <c:pt idx="1">
                  <c:v>1.7701149425287355</c:v>
                </c:pt>
                <c:pt idx="2">
                  <c:v>1.6646048109965634</c:v>
                </c:pt>
                <c:pt idx="3">
                  <c:v>1.7290167865707435</c:v>
                </c:pt>
                <c:pt idx="4">
                  <c:v>1.5002820078962211</c:v>
                </c:pt>
                <c:pt idx="5">
                  <c:v>1.3300760043431055</c:v>
                </c:pt>
                <c:pt idx="6">
                  <c:v>0.92018779342723001</c:v>
                </c:pt>
                <c:pt idx="7">
                  <c:v>0.8530465949820788</c:v>
                </c:pt>
                <c:pt idx="8">
                  <c:v>0.73424104891578412</c:v>
                </c:pt>
                <c:pt idx="9">
                  <c:v>0.92263610315186251</c:v>
                </c:pt>
                <c:pt idx="10">
                  <c:v>0.92551210428305397</c:v>
                </c:pt>
                <c:pt idx="11">
                  <c:v>1.075445816186557</c:v>
                </c:pt>
                <c:pt idx="12">
                  <c:v>0.90301318267419961</c:v>
                </c:pt>
                <c:pt idx="13">
                  <c:v>1.0576923076923077</c:v>
                </c:pt>
                <c:pt idx="14">
                  <c:v>1.0250113688040019</c:v>
                </c:pt>
                <c:pt idx="15">
                  <c:v>1.2423423423423425</c:v>
                </c:pt>
                <c:pt idx="16">
                  <c:v>1.2452664024658739</c:v>
                </c:pt>
                <c:pt idx="17">
                  <c:v>1.3069216757741347</c:v>
                </c:pt>
                <c:pt idx="18">
                  <c:v>1.1698455949137148</c:v>
                </c:pt>
                <c:pt idx="19">
                  <c:v>1.0161290322580645</c:v>
                </c:pt>
                <c:pt idx="20">
                  <c:v>0.92592592592592593</c:v>
                </c:pt>
                <c:pt idx="21">
                  <c:v>1.1408681408681407</c:v>
                </c:pt>
                <c:pt idx="22">
                  <c:v>1.221837754709727</c:v>
                </c:pt>
                <c:pt idx="23">
                  <c:v>1.2896174863387979</c:v>
                </c:pt>
                <c:pt idx="24">
                  <c:v>1.0949126803340927</c:v>
                </c:pt>
                <c:pt idx="25">
                  <c:v>1.0341499628804751</c:v>
                </c:pt>
                <c:pt idx="26">
                  <c:v>1.099502487562189</c:v>
                </c:pt>
                <c:pt idx="27">
                  <c:v>1.1531151003167899</c:v>
                </c:pt>
                <c:pt idx="28">
                  <c:v>1.0233050847457628</c:v>
                </c:pt>
                <c:pt idx="29">
                  <c:v>1.0980392156862746</c:v>
                </c:pt>
                <c:pt idx="30">
                  <c:v>1.3712480252764612</c:v>
                </c:pt>
                <c:pt idx="31">
                  <c:v>1.5874999999999999</c:v>
                </c:pt>
                <c:pt idx="32">
                  <c:v>1.5086206896551724</c:v>
                </c:pt>
                <c:pt idx="33">
                  <c:v>1.123015873015873</c:v>
                </c:pt>
                <c:pt idx="34">
                  <c:v>0.83699943598420756</c:v>
                </c:pt>
                <c:pt idx="35">
                  <c:v>0.90120347047299199</c:v>
                </c:pt>
                <c:pt idx="36">
                  <c:v>1.0096339113680153</c:v>
                </c:pt>
                <c:pt idx="37">
                  <c:v>1.1685155837295298</c:v>
                </c:pt>
                <c:pt idx="38">
                  <c:v>1.0300632911392404</c:v>
                </c:pt>
                <c:pt idx="39">
                  <c:v>0.88247863247863256</c:v>
                </c:pt>
                <c:pt idx="40">
                  <c:v>0.81722134178552575</c:v>
                </c:pt>
                <c:pt idx="41">
                  <c:v>0.85487708168120546</c:v>
                </c:pt>
                <c:pt idx="42">
                  <c:v>0.85347985347985356</c:v>
                </c:pt>
                <c:pt idx="43">
                  <c:v>0.84310618066561016</c:v>
                </c:pt>
                <c:pt idx="44">
                  <c:v>0.92467678471051151</c:v>
                </c:pt>
                <c:pt idx="45">
                  <c:v>1.0834049871023217</c:v>
                </c:pt>
                <c:pt idx="46">
                  <c:v>0.95092758827049684</c:v>
                </c:pt>
                <c:pt idx="47">
                  <c:v>0.83227176220806787</c:v>
                </c:pt>
                <c:pt idx="48">
                  <c:v>0.69707811568276679</c:v>
                </c:pt>
                <c:pt idx="49">
                  <c:v>1.1072763876905378</c:v>
                </c:pt>
                <c:pt idx="50">
                  <c:v>1.1853832442067738</c:v>
                </c:pt>
                <c:pt idx="51">
                  <c:v>1.2611464968152866</c:v>
                </c:pt>
                <c:pt idx="52">
                  <c:v>0.95022624434389136</c:v>
                </c:pt>
                <c:pt idx="53">
                  <c:v>0.93164709424872039</c:v>
                </c:pt>
                <c:pt idx="54">
                  <c:v>0.83021223470661665</c:v>
                </c:pt>
                <c:pt idx="55">
                  <c:v>0.67189030362389812</c:v>
                </c:pt>
                <c:pt idx="56">
                  <c:v>0.64431295200525962</c:v>
                </c:pt>
                <c:pt idx="57">
                  <c:v>0.86453281603621079</c:v>
                </c:pt>
                <c:pt idx="58">
                  <c:v>1.1733333333333333</c:v>
                </c:pt>
                <c:pt idx="59">
                  <c:v>1.2188017212843429</c:v>
                </c:pt>
                <c:pt idx="60">
                  <c:v>1.1666666666666667</c:v>
                </c:pt>
                <c:pt idx="61">
                  <c:v>0.8855154965211891</c:v>
                </c:pt>
                <c:pt idx="62">
                  <c:v>0.93333333333333335</c:v>
                </c:pt>
                <c:pt idx="63">
                  <c:v>0.7433192686357244</c:v>
                </c:pt>
                <c:pt idx="64">
                  <c:v>0.9362439362439362</c:v>
                </c:pt>
                <c:pt idx="65">
                  <c:v>1.0100589663544919</c:v>
                </c:pt>
                <c:pt idx="66">
                  <c:v>1.1447459986082114</c:v>
                </c:pt>
                <c:pt idx="67">
                  <c:v>0.91205211726384361</c:v>
                </c:pt>
                <c:pt idx="68">
                  <c:v>0.70411160058737143</c:v>
                </c:pt>
                <c:pt idx="69">
                  <c:v>0.5839626033800791</c:v>
                </c:pt>
                <c:pt idx="70">
                  <c:v>0.7264864864864865</c:v>
                </c:pt>
                <c:pt idx="71">
                  <c:v>0.76689976689976691</c:v>
                </c:pt>
                <c:pt idx="72">
                  <c:v>0.78460895023002919</c:v>
                </c:pt>
                <c:pt idx="73">
                  <c:v>0.76106194690265483</c:v>
                </c:pt>
                <c:pt idx="74">
                  <c:v>0.76676109537299331</c:v>
                </c:pt>
                <c:pt idx="75">
                  <c:v>0.65225744476464942</c:v>
                </c:pt>
                <c:pt idx="76">
                  <c:v>0.53353658536585369</c:v>
                </c:pt>
                <c:pt idx="77">
                  <c:v>0.86901270772238515</c:v>
                </c:pt>
                <c:pt idx="78">
                  <c:v>0.8834951456310679</c:v>
                </c:pt>
                <c:pt idx="79">
                  <c:v>1.0307246376811596</c:v>
                </c:pt>
                <c:pt idx="80">
                  <c:v>0.78934324659231714</c:v>
                </c:pt>
                <c:pt idx="81">
                  <c:v>0.87445887445887438</c:v>
                </c:pt>
                <c:pt idx="82">
                  <c:v>0.71308833010960659</c:v>
                </c:pt>
                <c:pt idx="83">
                  <c:v>0.55532359081419624</c:v>
                </c:pt>
                <c:pt idx="84">
                  <c:v>0.58849557522123896</c:v>
                </c:pt>
                <c:pt idx="85">
                  <c:v>0.83551673944687044</c:v>
                </c:pt>
                <c:pt idx="86">
                  <c:v>1.0568011958146486</c:v>
                </c:pt>
                <c:pt idx="87">
                  <c:v>1.3020833333333333</c:v>
                </c:pt>
                <c:pt idx="88">
                  <c:v>1.1819505094614264</c:v>
                </c:pt>
                <c:pt idx="89">
                  <c:v>1.0067415730337079</c:v>
                </c:pt>
                <c:pt idx="90">
                  <c:v>0.71060606060606057</c:v>
                </c:pt>
                <c:pt idx="91">
                  <c:v>0.67527993109388462</c:v>
                </c:pt>
                <c:pt idx="92">
                  <c:v>0.751918158567775</c:v>
                </c:pt>
                <c:pt idx="93">
                  <c:v>0.94047619047619047</c:v>
                </c:pt>
                <c:pt idx="94">
                  <c:v>0.7755868544600939</c:v>
                </c:pt>
                <c:pt idx="95">
                  <c:v>1.0188679245283019</c:v>
                </c:pt>
                <c:pt idx="96">
                  <c:v>0.79221927497789568</c:v>
                </c:pt>
                <c:pt idx="97">
                  <c:v>1.0166229221347332</c:v>
                </c:pt>
                <c:pt idx="98">
                  <c:v>0.74866310160427807</c:v>
                </c:pt>
                <c:pt idx="99">
                  <c:v>0.78873239436619713</c:v>
                </c:pt>
                <c:pt idx="100">
                  <c:v>0.81219272369714846</c:v>
                </c:pt>
                <c:pt idx="101">
                  <c:v>1.0467289719626169</c:v>
                </c:pt>
                <c:pt idx="102">
                  <c:v>1.1921079958463137</c:v>
                </c:pt>
                <c:pt idx="103">
                  <c:v>1.1558307533539731</c:v>
                </c:pt>
                <c:pt idx="104">
                  <c:v>1.0082304526748971</c:v>
                </c:pt>
                <c:pt idx="105">
                  <c:v>0.89634146341463417</c:v>
                </c:pt>
                <c:pt idx="106">
                  <c:v>1.0339321357285429</c:v>
                </c:pt>
                <c:pt idx="107">
                  <c:v>1.1159420289855073</c:v>
                </c:pt>
                <c:pt idx="108">
                  <c:v>1.0593869731800765</c:v>
                </c:pt>
                <c:pt idx="109">
                  <c:v>1.0113519091847265</c:v>
                </c:pt>
                <c:pt idx="110">
                  <c:v>1.2068965517241379</c:v>
                </c:pt>
                <c:pt idx="111">
                  <c:v>1.0821256038647344</c:v>
                </c:pt>
                <c:pt idx="112">
                  <c:v>1.2668513388734994</c:v>
                </c:pt>
                <c:pt idx="113">
                  <c:v>0.98447488584474885</c:v>
                </c:pt>
                <c:pt idx="114">
                  <c:v>1.3793103448275863</c:v>
                </c:pt>
                <c:pt idx="115">
                  <c:v>1.4401913875598087</c:v>
                </c:pt>
                <c:pt idx="116">
                  <c:v>1.4455284552845529</c:v>
                </c:pt>
                <c:pt idx="117">
                  <c:v>0.87281795511221949</c:v>
                </c:pt>
                <c:pt idx="118">
                  <c:v>0.95041952707856603</c:v>
                </c:pt>
                <c:pt idx="119">
                  <c:v>0.90077519379844961</c:v>
                </c:pt>
                <c:pt idx="120">
                  <c:v>1.1666666666666667</c:v>
                </c:pt>
                <c:pt idx="121">
                  <c:v>0.94985250737463134</c:v>
                </c:pt>
                <c:pt idx="122">
                  <c:v>1.11352133044107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63D-B280-B77C5455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310628"/>
        <c:axId val="6575655"/>
      </c:lineChart>
      <c:dateAx>
        <c:axId val="143106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75655"/>
        <c:crosses val="autoZero"/>
        <c:auto val="1"/>
        <c:lblOffset val="100"/>
        <c:baseTimeUnit val="days"/>
      </c:dateAx>
      <c:valAx>
        <c:axId val="6575655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31062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Analysis'!$A$20:$A$142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'NH Analysis'!$B$20:$B$142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 formatCode="0">
                  <c:v>2</c:v>
                </c:pt>
                <c:pt idx="5" formatCode="0">
                  <c:v>0</c:v>
                </c:pt>
                <c:pt idx="6" formatCode="0">
                  <c:v>4</c:v>
                </c:pt>
                <c:pt idx="7" formatCode="0">
                  <c:v>5</c:v>
                </c:pt>
                <c:pt idx="8" formatCode="0">
                  <c:v>3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4</c:v>
                </c:pt>
                <c:pt idx="14" formatCode="0">
                  <c:v>5</c:v>
                </c:pt>
                <c:pt idx="15" formatCode="0">
                  <c:v>2</c:v>
                </c:pt>
                <c:pt idx="16" formatCode="0">
                  <c:v>3</c:v>
                </c:pt>
                <c:pt idx="17" formatCode="0">
                  <c:v>1</c:v>
                </c:pt>
                <c:pt idx="18" formatCode="0">
                  <c:v>3</c:v>
                </c:pt>
                <c:pt idx="19" formatCode="0">
                  <c:v>1</c:v>
                </c:pt>
                <c:pt idx="20" formatCode="0">
                  <c:v>0</c:v>
                </c:pt>
                <c:pt idx="21" formatCode="0">
                  <c:v>6</c:v>
                </c:pt>
                <c:pt idx="22" formatCode="0">
                  <c:v>3</c:v>
                </c:pt>
                <c:pt idx="23" formatCode="0">
                  <c:v>2</c:v>
                </c:pt>
                <c:pt idx="24" formatCode="0">
                  <c:v>7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6</c:v>
                </c:pt>
                <c:pt idx="29" formatCode="0">
                  <c:v>6</c:v>
                </c:pt>
                <c:pt idx="30" formatCode="0">
                  <c:v>0</c:v>
                </c:pt>
                <c:pt idx="31" formatCode="0">
                  <c:v>3</c:v>
                </c:pt>
                <c:pt idx="32" formatCode="0">
                  <c:v>2</c:v>
                </c:pt>
                <c:pt idx="33" formatCode="0">
                  <c:v>0</c:v>
                </c:pt>
                <c:pt idx="34" formatCode="0">
                  <c:v>6</c:v>
                </c:pt>
                <c:pt idx="35" formatCode="0">
                  <c:v>19</c:v>
                </c:pt>
                <c:pt idx="36" formatCode="0">
                  <c:v>3</c:v>
                </c:pt>
                <c:pt idx="37" formatCode="0">
                  <c:v>7</c:v>
                </c:pt>
                <c:pt idx="38" formatCode="0">
                  <c:v>10</c:v>
                </c:pt>
                <c:pt idx="39" formatCode="0">
                  <c:v>2</c:v>
                </c:pt>
                <c:pt idx="40" formatCode="0">
                  <c:v>0</c:v>
                </c:pt>
                <c:pt idx="41" formatCode="0">
                  <c:v>9</c:v>
                </c:pt>
                <c:pt idx="42" formatCode="0">
                  <c:v>8</c:v>
                </c:pt>
                <c:pt idx="43" formatCode="0">
                  <c:v>1</c:v>
                </c:pt>
                <c:pt idx="44" formatCode="0">
                  <c:v>8</c:v>
                </c:pt>
                <c:pt idx="45" formatCode="0">
                  <c:v>12</c:v>
                </c:pt>
                <c:pt idx="46" formatCode="0">
                  <c:v>1</c:v>
                </c:pt>
                <c:pt idx="47" formatCode="0">
                  <c:v>0</c:v>
                </c:pt>
                <c:pt idx="48" formatCode="0">
                  <c:v>10</c:v>
                </c:pt>
                <c:pt idx="49" formatCode="0">
                  <c:v>8</c:v>
                </c:pt>
                <c:pt idx="50" formatCode="0">
                  <c:v>9</c:v>
                </c:pt>
                <c:pt idx="51" formatCode="0">
                  <c:v>5</c:v>
                </c:pt>
                <c:pt idx="52" formatCode="0">
                  <c:v>4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4</c:v>
                </c:pt>
                <c:pt idx="56" formatCode="0">
                  <c:v>9</c:v>
                </c:pt>
                <c:pt idx="57" formatCode="0">
                  <c:v>9</c:v>
                </c:pt>
                <c:pt idx="58" formatCode="0">
                  <c:v>6</c:v>
                </c:pt>
                <c:pt idx="59" formatCode="0">
                  <c:v>4</c:v>
                </c:pt>
                <c:pt idx="60" formatCode="0">
                  <c:v>3</c:v>
                </c:pt>
                <c:pt idx="61" formatCode="0">
                  <c:v>0</c:v>
                </c:pt>
                <c:pt idx="62" formatCode="0">
                  <c:v>11</c:v>
                </c:pt>
                <c:pt idx="63" formatCode="0">
                  <c:v>9</c:v>
                </c:pt>
                <c:pt idx="64" formatCode="0">
                  <c:v>8</c:v>
                </c:pt>
                <c:pt idx="65" formatCode="0">
                  <c:v>5</c:v>
                </c:pt>
                <c:pt idx="66" formatCode="0">
                  <c:v>5</c:v>
                </c:pt>
                <c:pt idx="67" formatCode="0">
                  <c:v>3</c:v>
                </c:pt>
                <c:pt idx="68" formatCode="0">
                  <c:v>0</c:v>
                </c:pt>
                <c:pt idx="69" formatCode="0">
                  <c:v>8</c:v>
                </c:pt>
                <c:pt idx="70" formatCode="0">
                  <c:v>7</c:v>
                </c:pt>
                <c:pt idx="71" formatCode="0">
                  <c:v>7</c:v>
                </c:pt>
                <c:pt idx="72" formatCode="0">
                  <c:v>7</c:v>
                </c:pt>
                <c:pt idx="73" formatCode="0">
                  <c:v>3</c:v>
                </c:pt>
                <c:pt idx="74" formatCode="0">
                  <c:v>2</c:v>
                </c:pt>
                <c:pt idx="75" formatCode="0">
                  <c:v>0</c:v>
                </c:pt>
                <c:pt idx="76" formatCode="0">
                  <c:v>6</c:v>
                </c:pt>
                <c:pt idx="77" formatCode="0">
                  <c:v>4</c:v>
                </c:pt>
                <c:pt idx="78" formatCode="0">
                  <c:v>1</c:v>
                </c:pt>
                <c:pt idx="79" formatCode="0">
                  <c:v>6</c:v>
                </c:pt>
                <c:pt idx="80" formatCode="0">
                  <c:v>2</c:v>
                </c:pt>
                <c:pt idx="81" formatCode="0">
                  <c:v>0</c:v>
                </c:pt>
                <c:pt idx="82" formatCode="0">
                  <c:v>0</c:v>
                </c:pt>
                <c:pt idx="83" formatCode="0">
                  <c:v>4</c:v>
                </c:pt>
                <c:pt idx="84" formatCode="0">
                  <c:v>4</c:v>
                </c:pt>
                <c:pt idx="85" formatCode="0">
                  <c:v>10</c:v>
                </c:pt>
                <c:pt idx="86" formatCode="0">
                  <c:v>8</c:v>
                </c:pt>
                <c:pt idx="87" formatCode="0">
                  <c:v>2</c:v>
                </c:pt>
                <c:pt idx="88" formatCode="0">
                  <c:v>0</c:v>
                </c:pt>
                <c:pt idx="89" formatCode="0">
                  <c:v>0</c:v>
                </c:pt>
                <c:pt idx="90" formatCode="0">
                  <c:v>4</c:v>
                </c:pt>
                <c:pt idx="91" formatCode="0">
                  <c:v>2</c:v>
                </c:pt>
                <c:pt idx="92" formatCode="0">
                  <c:v>2</c:v>
                </c:pt>
                <c:pt idx="93" formatCode="0">
                  <c:v>1</c:v>
                </c:pt>
                <c:pt idx="94" formatCode="0">
                  <c:v>4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2</c:v>
                </c:pt>
                <c:pt idx="98" formatCode="0">
                  <c:v>2</c:v>
                </c:pt>
                <c:pt idx="99" formatCode="0">
                  <c:v>1</c:v>
                </c:pt>
                <c:pt idx="100" formatCode="0">
                  <c:v>3</c:v>
                </c:pt>
                <c:pt idx="101" formatCode="0">
                  <c:v>1</c:v>
                </c:pt>
                <c:pt idx="102" formatCode="0">
                  <c:v>0</c:v>
                </c:pt>
                <c:pt idx="103" formatCode="0">
                  <c:v>0</c:v>
                </c:pt>
                <c:pt idx="104" formatCode="0">
                  <c:v>1</c:v>
                </c:pt>
                <c:pt idx="105" formatCode="0">
                  <c:v>2</c:v>
                </c:pt>
                <c:pt idx="106" formatCode="0">
                  <c:v>1</c:v>
                </c:pt>
                <c:pt idx="107" formatCode="0">
                  <c:v>0</c:v>
                </c:pt>
                <c:pt idx="108" formatCode="0">
                  <c:v>1</c:v>
                </c:pt>
                <c:pt idx="109" formatCode="0">
                  <c:v>2</c:v>
                </c:pt>
                <c:pt idx="110" formatCode="0">
                  <c:v>0</c:v>
                </c:pt>
                <c:pt idx="111" formatCode="0">
                  <c:v>2</c:v>
                </c:pt>
                <c:pt idx="112" formatCode="0">
                  <c:v>2</c:v>
                </c:pt>
                <c:pt idx="113" formatCode="0">
                  <c:v>3</c:v>
                </c:pt>
                <c:pt idx="114" formatCode="0">
                  <c:v>2</c:v>
                </c:pt>
                <c:pt idx="115" formatCode="0">
                  <c:v>2</c:v>
                </c:pt>
                <c:pt idx="116" formatCode="0">
                  <c:v>0</c:v>
                </c:pt>
                <c:pt idx="117" formatCode="0">
                  <c:v>0</c:v>
                </c:pt>
                <c:pt idx="118" formatCode="0">
                  <c:v>0</c:v>
                </c:pt>
                <c:pt idx="119" formatCode="0">
                  <c:v>2</c:v>
                </c:pt>
                <c:pt idx="120" formatCode="0">
                  <c:v>4</c:v>
                </c:pt>
                <c:pt idx="121" formatCode="0">
                  <c:v>0</c:v>
                </c:pt>
                <c:pt idx="122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8-4067-A8F0-FE2FF37C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3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Analysis'!$A$20:$A$142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'NH Analysis'!$C$20:$C$142</c:f>
              <c:numCache>
                <c:formatCode>General</c:formatCode>
                <c:ptCount val="123"/>
                <c:pt idx="0">
                  <c:v>48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48</c:v>
                </c:pt>
                <c:pt idx="5">
                  <c:v>46</c:v>
                </c:pt>
                <c:pt idx="6">
                  <c:v>32</c:v>
                </c:pt>
                <c:pt idx="7">
                  <c:v>41</c:v>
                </c:pt>
                <c:pt idx="8">
                  <c:v>31</c:v>
                </c:pt>
                <c:pt idx="9">
                  <c:v>66</c:v>
                </c:pt>
                <c:pt idx="10">
                  <c:v>45</c:v>
                </c:pt>
                <c:pt idx="11">
                  <c:v>57</c:v>
                </c:pt>
                <c:pt idx="12">
                  <c:v>35</c:v>
                </c:pt>
                <c:pt idx="13">
                  <c:v>73</c:v>
                </c:pt>
                <c:pt idx="14">
                  <c:v>53</c:v>
                </c:pt>
                <c:pt idx="15">
                  <c:v>71</c:v>
                </c:pt>
                <c:pt idx="16">
                  <c:v>78</c:v>
                </c:pt>
                <c:pt idx="17">
                  <c:v>56</c:v>
                </c:pt>
                <c:pt idx="18">
                  <c:v>50</c:v>
                </c:pt>
                <c:pt idx="19">
                  <c:v>56</c:v>
                </c:pt>
                <c:pt idx="20">
                  <c:v>44</c:v>
                </c:pt>
                <c:pt idx="21">
                  <c:v>99</c:v>
                </c:pt>
                <c:pt idx="22">
                  <c:v>84</c:v>
                </c:pt>
                <c:pt idx="23">
                  <c:v>53</c:v>
                </c:pt>
                <c:pt idx="24">
                  <c:v>69</c:v>
                </c:pt>
                <c:pt idx="25">
                  <c:v>77</c:v>
                </c:pt>
                <c:pt idx="26">
                  <c:v>75</c:v>
                </c:pt>
                <c:pt idx="27">
                  <c:v>82</c:v>
                </c:pt>
                <c:pt idx="28">
                  <c:v>50</c:v>
                </c:pt>
                <c:pt idx="29">
                  <c:v>96</c:v>
                </c:pt>
                <c:pt idx="30">
                  <c:v>164</c:v>
                </c:pt>
                <c:pt idx="31">
                  <c:v>121</c:v>
                </c:pt>
                <c:pt idx="32">
                  <c:v>90</c:v>
                </c:pt>
                <c:pt idx="33">
                  <c:v>72</c:v>
                </c:pt>
                <c:pt idx="34">
                  <c:v>50</c:v>
                </c:pt>
                <c:pt idx="35">
                  <c:v>108</c:v>
                </c:pt>
                <c:pt idx="36">
                  <c:v>104</c:v>
                </c:pt>
                <c:pt idx="37">
                  <c:v>104</c:v>
                </c:pt>
                <c:pt idx="38">
                  <c:v>71</c:v>
                </c:pt>
                <c:pt idx="39">
                  <c:v>61</c:v>
                </c:pt>
                <c:pt idx="40">
                  <c:v>89</c:v>
                </c:pt>
                <c:pt idx="41">
                  <c:v>81</c:v>
                </c:pt>
                <c:pt idx="42">
                  <c:v>63</c:v>
                </c:pt>
                <c:pt idx="43">
                  <c:v>84</c:v>
                </c:pt>
                <c:pt idx="44">
                  <c:v>88</c:v>
                </c:pt>
                <c:pt idx="45">
                  <c:v>98</c:v>
                </c:pt>
                <c:pt idx="46">
                  <c:v>41</c:v>
                </c:pt>
                <c:pt idx="47">
                  <c:v>57</c:v>
                </c:pt>
                <c:pt idx="48">
                  <c:v>69</c:v>
                </c:pt>
                <c:pt idx="49">
                  <c:v>149</c:v>
                </c:pt>
                <c:pt idx="50">
                  <c:v>67</c:v>
                </c:pt>
                <c:pt idx="51" formatCode="0">
                  <c:v>81</c:v>
                </c:pt>
                <c:pt idx="52" formatCode="0">
                  <c:v>77</c:v>
                </c:pt>
                <c:pt idx="53" formatCode="0">
                  <c:v>63</c:v>
                </c:pt>
                <c:pt idx="54" formatCode="0">
                  <c:v>50</c:v>
                </c:pt>
                <c:pt idx="55" formatCode="0">
                  <c:v>34</c:v>
                </c:pt>
                <c:pt idx="56" formatCode="0">
                  <c:v>56</c:v>
                </c:pt>
                <c:pt idx="57" formatCode="0">
                  <c:v>101</c:v>
                </c:pt>
                <c:pt idx="58" formatCode="0">
                  <c:v>107</c:v>
                </c:pt>
                <c:pt idx="59" formatCode="0">
                  <c:v>55</c:v>
                </c:pt>
                <c:pt idx="60" formatCode="0">
                  <c:v>106</c:v>
                </c:pt>
                <c:pt idx="61" formatCode="0">
                  <c:v>39</c:v>
                </c:pt>
                <c:pt idx="62" formatCode="0">
                  <c:v>65</c:v>
                </c:pt>
                <c:pt idx="63" formatCode="0">
                  <c:v>47</c:v>
                </c:pt>
                <c:pt idx="64" formatCode="0">
                  <c:v>81</c:v>
                </c:pt>
                <c:pt idx="65" formatCode="0">
                  <c:v>80</c:v>
                </c:pt>
                <c:pt idx="66" formatCode="0">
                  <c:v>74</c:v>
                </c:pt>
                <c:pt idx="67" formatCode="0">
                  <c:v>26</c:v>
                </c:pt>
                <c:pt idx="68" formatCode="0">
                  <c:v>37</c:v>
                </c:pt>
                <c:pt idx="69" formatCode="0">
                  <c:v>53</c:v>
                </c:pt>
                <c:pt idx="70" formatCode="0">
                  <c:v>54</c:v>
                </c:pt>
                <c:pt idx="71" formatCode="0">
                  <c:v>34</c:v>
                </c:pt>
                <c:pt idx="72" formatCode="0">
                  <c:v>46</c:v>
                </c:pt>
                <c:pt idx="73" formatCode="0">
                  <c:v>49</c:v>
                </c:pt>
                <c:pt idx="74" formatCode="0">
                  <c:v>21</c:v>
                </c:pt>
                <c:pt idx="75" formatCode="0">
                  <c:v>27</c:v>
                </c:pt>
                <c:pt idx="76" formatCode="0">
                  <c:v>27</c:v>
                </c:pt>
                <c:pt idx="77" formatCode="0">
                  <c:v>73</c:v>
                </c:pt>
                <c:pt idx="78" formatCode="0">
                  <c:v>17</c:v>
                </c:pt>
                <c:pt idx="79" formatCode="0">
                  <c:v>37</c:v>
                </c:pt>
                <c:pt idx="80" formatCode="0">
                  <c:v>37</c:v>
                </c:pt>
                <c:pt idx="81" formatCode="0">
                  <c:v>27</c:v>
                </c:pt>
                <c:pt idx="82" formatCode="0">
                  <c:v>15</c:v>
                </c:pt>
                <c:pt idx="83" formatCode="0">
                  <c:v>15</c:v>
                </c:pt>
                <c:pt idx="84" formatCode="0">
                  <c:v>27</c:v>
                </c:pt>
                <c:pt idx="85" formatCode="0">
                  <c:v>40</c:v>
                </c:pt>
                <c:pt idx="86" formatCode="0">
                  <c:v>34</c:v>
                </c:pt>
                <c:pt idx="87" formatCode="0">
                  <c:v>51</c:v>
                </c:pt>
                <c:pt idx="88" formatCode="0">
                  <c:v>31</c:v>
                </c:pt>
                <c:pt idx="89" formatCode="0">
                  <c:v>14</c:v>
                </c:pt>
                <c:pt idx="90" formatCode="0">
                  <c:v>22</c:v>
                </c:pt>
                <c:pt idx="91" formatCode="0">
                  <c:v>20</c:v>
                </c:pt>
                <c:pt idx="92" formatCode="0">
                  <c:v>21</c:v>
                </c:pt>
                <c:pt idx="93" formatCode="0">
                  <c:v>38</c:v>
                </c:pt>
                <c:pt idx="94" formatCode="0">
                  <c:v>0</c:v>
                </c:pt>
                <c:pt idx="95" formatCode="0">
                  <c:v>43</c:v>
                </c:pt>
                <c:pt idx="96" formatCode="0">
                  <c:v>21</c:v>
                </c:pt>
                <c:pt idx="97" formatCode="0">
                  <c:v>19</c:v>
                </c:pt>
                <c:pt idx="98" formatCode="0">
                  <c:v>20</c:v>
                </c:pt>
                <c:pt idx="99" formatCode="0">
                  <c:v>21</c:v>
                </c:pt>
                <c:pt idx="100" formatCode="0">
                  <c:v>18</c:v>
                </c:pt>
                <c:pt idx="101" formatCode="0">
                  <c:v>33</c:v>
                </c:pt>
                <c:pt idx="102" formatCode="0">
                  <c:v>31</c:v>
                </c:pt>
                <c:pt idx="103" formatCode="0">
                  <c:v>16</c:v>
                </c:pt>
                <c:pt idx="104" formatCode="0">
                  <c:v>23</c:v>
                </c:pt>
                <c:pt idx="105" formatCode="0">
                  <c:v>24</c:v>
                </c:pt>
                <c:pt idx="106" formatCode="0">
                  <c:v>27</c:v>
                </c:pt>
                <c:pt idx="107" formatCode="0">
                  <c:v>26</c:v>
                </c:pt>
                <c:pt idx="108" formatCode="0">
                  <c:v>26</c:v>
                </c:pt>
                <c:pt idx="109" formatCode="0">
                  <c:v>18</c:v>
                </c:pt>
                <c:pt idx="110" formatCode="0">
                  <c:v>46</c:v>
                </c:pt>
                <c:pt idx="111" formatCode="0">
                  <c:v>16</c:v>
                </c:pt>
                <c:pt idx="112" formatCode="0">
                  <c:v>36</c:v>
                </c:pt>
                <c:pt idx="113" formatCode="0">
                  <c:v>25</c:v>
                </c:pt>
                <c:pt idx="114" formatCode="0">
                  <c:v>59</c:v>
                </c:pt>
                <c:pt idx="115" formatCode="0">
                  <c:v>45</c:v>
                </c:pt>
                <c:pt idx="116" formatCode="0">
                  <c:v>23</c:v>
                </c:pt>
                <c:pt idx="117" formatCode="0">
                  <c:v>7</c:v>
                </c:pt>
                <c:pt idx="118" formatCode="0">
                  <c:v>59</c:v>
                </c:pt>
                <c:pt idx="119" formatCode="0">
                  <c:v>17</c:v>
                </c:pt>
                <c:pt idx="120" formatCode="0">
                  <c:v>33</c:v>
                </c:pt>
                <c:pt idx="121" formatCode="0">
                  <c:v>42</c:v>
                </c:pt>
                <c:pt idx="122" formatCode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C-4D32-8299-F497B2BD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149730</xdr:colOff>
      <xdr:row>111</xdr:row>
      <xdr:rowOff>19565</xdr:rowOff>
    </xdr:from>
    <xdr:to>
      <xdr:col>13</xdr:col>
      <xdr:colOff>54805</xdr:colOff>
      <xdr:row>122</xdr:row>
      <xdr:rowOff>79260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146555</xdr:colOff>
      <xdr:row>122</xdr:row>
      <xdr:rowOff>101775</xdr:rowOff>
    </xdr:from>
    <xdr:to>
      <xdr:col>13</xdr:col>
      <xdr:colOff>48455</xdr:colOff>
      <xdr:row>134</xdr:row>
      <xdr:rowOff>26275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130175</xdr:colOff>
      <xdr:row>134</xdr:row>
      <xdr:rowOff>53975</xdr:rowOff>
    </xdr:from>
    <xdr:to>
      <xdr:col>13</xdr:col>
      <xdr:colOff>32075</xdr:colOff>
      <xdr:row>145</xdr:row>
      <xdr:rowOff>165800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EC9D8-94F2-4F75-810D-E2BD523E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327510</xdr:colOff>
      <xdr:row>105</xdr:row>
      <xdr:rowOff>33570</xdr:rowOff>
    </xdr:from>
    <xdr:to>
      <xdr:col>15</xdr:col>
      <xdr:colOff>873310</xdr:colOff>
      <xdr:row>117</xdr:row>
      <xdr:rowOff>98405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34465</xdr:colOff>
      <xdr:row>117</xdr:row>
      <xdr:rowOff>104665</xdr:rowOff>
    </xdr:from>
    <xdr:to>
      <xdr:col>11</xdr:col>
      <xdr:colOff>573915</xdr:colOff>
      <xdr:row>129</xdr:row>
      <xdr:rowOff>169500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38100</xdr:colOff>
      <xdr:row>105</xdr:row>
      <xdr:rowOff>31750</xdr:rowOff>
    </xdr:from>
    <xdr:to>
      <xdr:col>11</xdr:col>
      <xdr:colOff>574375</xdr:colOff>
      <xdr:row>117</xdr:row>
      <xdr:rowOff>77535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88590-212A-4758-9796-ABBE08FF8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T218" totalsRowCount="1">
  <autoFilter ref="B1:T217" xr:uid="{00000000-0009-0000-0100-000001000000}"/>
  <sortState xmlns:xlrd2="http://schemas.microsoft.com/office/spreadsheetml/2017/richdata2" ref="B2:T217">
    <sortCondition ref="J1:J217"/>
  </sortState>
  <tableColumns count="19">
    <tableColumn id="1" xr3:uid="{00000000-0010-0000-0000-000001000000}" name="Rank" totalsRowDxfId="18"/>
    <tableColumn id="2" xr3:uid="{00000000-0010-0000-0000-000002000000}" name="Country" totalsRowDxfId="17"/>
    <tableColumn id="3" xr3:uid="{00000000-0010-0000-0000-000003000000}" name="Cases" totalsRowDxfId="16"/>
    <tableColumn id="5" xr3:uid="{00000000-0010-0000-0000-000005000000}" name="Deaths" totalsRowDxfId="15"/>
    <tableColumn id="7" xr3:uid="{00000000-0010-0000-0000-000007000000}" name="Recovered" totalsRowDxfId="14"/>
    <tableColumn id="8" xr3:uid="{00000000-0010-0000-0000-000008000000}" name="Active" totalsRowDxfId="13"/>
    <tableColumn id="9" xr3:uid="{00000000-0010-0000-0000-000009000000}" name="Serious, Critical" totalsRowDxfId="12"/>
    <tableColumn id="14" xr3:uid="{00000000-0010-0000-0000-00000E000000}" name="Population" totalsRowDxfId="11"/>
    <tableColumn id="15" xr3:uid="{00000000-0010-0000-0000-00000F000000}" name="1/# " totalsRowDxfId="10"/>
    <tableColumn id="16" xr3:uid="{00000000-0010-0000-0000-000010000000}" name="1/# Deaths" totalsRowDxfId="9"/>
    <tableColumn id="17" xr3:uid="{00000000-0010-0000-0000-000011000000}" name="Ex(Deaths)" totalsRowDxfId="8"/>
    <tableColumn id="18" xr3:uid="{00000000-0010-0000-0000-000012000000}" name="Death Rate" totalsRowDxfId="7"/>
    <tableColumn id="19" xr3:uid="{00000000-0010-0000-0000-000013000000}" name="Cases per Death" totalsRowDxfId="6"/>
    <tableColumn id="20" xr3:uid="{00000000-0010-0000-0000-000014000000}" name="Percent Infected" totalsRowDxfId="5"/>
    <tableColumn id="21" xr3:uid="{00000000-0010-0000-0000-000015000000}" name="Percent Dead" totalsRowDxfId="4"/>
    <tableColumn id="22" xr3:uid="{00000000-0010-0000-0000-000016000000}" name="Percent Ex(Death)" totalsRowDxfId="3"/>
    <tableColumn id="25" xr3:uid="{00000000-0010-0000-0000-000019000000}" name="% Active" totalsRowDxfId="2">
      <calculatedColumnFormula>Table1[[#This Row],[Active]]/Table1[[#This Row],[Cases]]</calculatedColumnFormula>
    </tableColumn>
    <tableColumn id="4" xr3:uid="{C5BC61F0-787C-4B13-B094-7F65C2839684}" name="Percent Actively Infected" dataDxfId="22" totalsRowDxfId="1">
      <calculatedColumnFormula>Table1[[#This Row],[Percent Infected]]*Table1[[#This Row],[% Active]]</calculatedColumnFormula>
    </tableColumn>
    <tableColumn id="6" xr3:uid="{C200E07E-202A-4F23-AD30-2B5D0B3475C7}" name="1/# Active" dataDxfId="21" totalsRowDxfId="0">
      <calculatedColumnFormula>1/Table1[[#This Row],[Percent Actively Infected]]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X62" totalsRowShown="0">
  <autoFilter ref="A1:X62" xr:uid="{00000000-0009-0000-0100-000002000000}"/>
  <sortState xmlns:xlrd2="http://schemas.microsoft.com/office/spreadsheetml/2017/richdata2" ref="A2:X58">
    <sortCondition ref="X1:X58"/>
  </sortState>
  <tableColumns count="24">
    <tableColumn id="1" xr3:uid="{00000000-0010-0000-0100-000001000000}" name="State"/>
    <tableColumn id="2" xr3:uid="{00000000-0010-0000-0100-000002000000}" name="Cases"/>
    <tableColumn id="3" xr3:uid="{00000000-0010-0000-0100-000003000000}" name="New Cases"/>
    <tableColumn id="4" xr3:uid="{00000000-0010-0000-0100-000004000000}" name="Deaths"/>
    <tableColumn id="5" xr3:uid="{00000000-0010-0000-0100-000005000000}" name="New Deaths"/>
    <tableColumn id="6" xr3:uid="{00000000-0010-0000-0100-000006000000}" name="Active"/>
    <tableColumn id="7" xr3:uid="{00000000-0010-0000-0100-000007000000}" name="Cases/1M"/>
    <tableColumn id="8" xr3:uid="{00000000-0010-0000-0100-000008000000}" name="Deaths/1M"/>
    <tableColumn id="9" xr3:uid="{00000000-0010-0000-0100-000009000000}" name="Tests"/>
    <tableColumn id="10" xr3:uid="{00000000-0010-0000-0100-00000A000000}" name="Test/1M"/>
    <tableColumn id="11" xr3:uid="{00000000-0010-0000-0100-00000B000000}" name="Source"/>
    <tableColumn id="12" xr3:uid="{00000000-0010-0000-0100-00000C000000}" name="Projections"/>
    <tableColumn id="13" xr3:uid="{00000000-0010-0000-0100-00000D000000}" name="% Active"/>
    <tableColumn id="14" xr3:uid="{00000000-0010-0000-0100-00000E000000}" name="1/# "/>
    <tableColumn id="15" xr3:uid="{00000000-0010-0000-0100-00000F000000}" name="1/# Deaths"/>
    <tableColumn id="16" xr3:uid="{00000000-0010-0000-0100-000010000000}" name="Ex(Deaths)">
      <calculatedColumnFormula>Table2[[#This Row],[Deaths]]+Table2[[#This Row],[Active]]*Table2[[#This Row],[Death Rate]]</calculatedColumnFormula>
    </tableColumn>
    <tableColumn id="17" xr3:uid="{00000000-0010-0000-0100-000011000000}" name="Death Rate"/>
    <tableColumn id="18" xr3:uid="{00000000-0010-0000-0100-000012000000}" name="Cases per Death"/>
    <tableColumn id="19" xr3:uid="{00000000-0010-0000-0100-000013000000}" name="Percent Infected"/>
    <tableColumn id="20" xr3:uid="{00000000-0010-0000-0100-000014000000}" name="Percent Dead"/>
    <tableColumn id="21" xr3:uid="{00000000-0010-0000-0100-000015000000}" name="Percent Ex(Death)"/>
    <tableColumn id="22" xr3:uid="{00000000-0010-0000-0100-000016000000}" name="Cases per Test"/>
    <tableColumn id="23" xr3:uid="{9B168E7D-9EBA-4A79-8254-0356C277894C}" name="Percent Active Infected" dataDxfId="20">
      <calculatedColumnFormula>Table2[[#This Row],[Percent Infected]]*Table2[[#This Row],[% Active]]</calculatedColumnFormula>
    </tableColumn>
    <tableColumn id="24" xr3:uid="{6B6B44B4-3DE3-4BD0-979D-79BA94F42EB9}" name="1/# Active" dataDxfId="19">
      <calculatedColumnFormula>1/Table2[[#This Row],[Percent Active Infected]]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d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ukraine-population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runei-darussalam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namibia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ethiopia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oma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niger-population/" TargetMode="External"/><Relationship Id="rId304" Type="http://schemas.openxmlformats.org/officeDocument/2006/relationships/hyperlink" Target="https://www.worldometers.info/world-population/sao-tome-and-principe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namib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argentina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ethiopia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benin-population/" TargetMode="External"/><Relationship Id="rId424" Type="http://schemas.openxmlformats.org/officeDocument/2006/relationships/table" Target="../tables/table1.xm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oman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abon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mayotte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argentin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keny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french-polynesi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morocco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gabon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mayotte-population/" TargetMode="External"/><Relationship Id="rId380" Type="http://schemas.openxmlformats.org/officeDocument/2006/relationships/hyperlink" Target="https://www.worldometers.info/world-population/french-polynesia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ermud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keny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paraguay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morocco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ermuda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liberia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ireland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paraguay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latv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belize/" TargetMode="External"/><Relationship Id="rId196" Type="http://schemas.openxmlformats.org/officeDocument/2006/relationships/hyperlink" Target="https://www.worldometers.info/coronavirus/country/liby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mozambique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liberia-population/" TargetMode="External"/><Relationship Id="rId319" Type="http://schemas.openxmlformats.org/officeDocument/2006/relationships/hyperlink" Target="https://www.worldometers.info/coronavirus/country/arub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ireland-population/" TargetMode="External"/><Relationship Id="rId144" Type="http://schemas.openxmlformats.org/officeDocument/2006/relationships/hyperlink" Target="https://www.worldometers.info/coronavirus/country/denmark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ebanon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latv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arub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libya-population/" TargetMode="External"/><Relationship Id="rId341" Type="http://schemas.openxmlformats.org/officeDocument/2006/relationships/hyperlink" Target="https://www.worldometers.info/coronavirus/country/mongolia/" TargetMode="External"/><Relationship Id="rId362" Type="http://schemas.openxmlformats.org/officeDocument/2006/relationships/hyperlink" Target="https://www.worldometers.info/world-population/belize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mozambique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gamb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china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denmark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ebanon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jordan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chad-population/" TargetMode="External"/><Relationship Id="rId60" Type="http://schemas.openxmlformats.org/officeDocument/2006/relationships/hyperlink" Target="https://www.worldometers.info/coronavirus/country/swede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djibouti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mongolia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equatorial-guinea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gamb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cayman-islands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japan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jordan-population/" TargetMode="External"/><Relationship Id="rId297" Type="http://schemas.openxmlformats.org/officeDocument/2006/relationships/hyperlink" Target="https://www.worldometers.info/coronavirus/country/andorr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bahamas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eritre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world-population/sweden-populatio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djibouti-population/" TargetMode="External"/><Relationship Id="rId203" Type="http://schemas.openxmlformats.org/officeDocument/2006/relationships/hyperlink" Target="https://www.worldometers.info/world-population/equatorial-guine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somalia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burkina-fas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cayman-islands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japan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syria/" TargetMode="External"/><Relationship Id="rId298" Type="http://schemas.openxmlformats.org/officeDocument/2006/relationships/hyperlink" Target="https://www.worldometers.info/world-population/andorr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ahamas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eritre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ukraine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runei-darussalam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mauritania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somali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burkina-faso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syr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ao-tome-and-principe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mauritania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niger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ovid19.healthdata.org/united-states-of-america/tennessee" TargetMode="External"/><Relationship Id="rId117" Type="http://schemas.openxmlformats.org/officeDocument/2006/relationships/hyperlink" Target="https://covid19.healthdata.org/united-states-of-america/vermont" TargetMode="External"/><Relationship Id="rId21" Type="http://schemas.openxmlformats.org/officeDocument/2006/relationships/hyperlink" Target="https://www.worldometers.info/coronavirus/usa/louisiana/" TargetMode="External"/><Relationship Id="rId42" Type="http://schemas.openxmlformats.org/officeDocument/2006/relationships/hyperlink" Target="https://coronavirus.maryland.gov/" TargetMode="External"/><Relationship Id="rId47" Type="http://schemas.openxmlformats.org/officeDocument/2006/relationships/hyperlink" Target="https://covid19.healthdata.org/united-states-of-america/mississippi" TargetMode="External"/><Relationship Id="rId63" Type="http://schemas.openxmlformats.org/officeDocument/2006/relationships/hyperlink" Target="https://www.worldometers.info/coronavirus/usa/arkansas/" TargetMode="External"/><Relationship Id="rId68" Type="http://schemas.openxmlformats.org/officeDocument/2006/relationships/hyperlink" Target="https://coronavirus.utah.gov/case-counts/" TargetMode="External"/><Relationship Id="rId84" Type="http://schemas.openxmlformats.org/officeDocument/2006/relationships/hyperlink" Target="https://www.worldometers.info/coronavirus/usa/rhode-island/" TargetMode="External"/><Relationship Id="rId89" Type="http://schemas.openxmlformats.org/officeDocument/2006/relationships/hyperlink" Target="https://covid19.healthdata.org/united-states-of-america/delaware" TargetMode="External"/><Relationship Id="rId112" Type="http://schemas.openxmlformats.org/officeDocument/2006/relationships/hyperlink" Target="https://covid19.healthdata.org/united-states-of-america/hawaii" TargetMode="External"/><Relationship Id="rId16" Type="http://schemas.openxmlformats.org/officeDocument/2006/relationships/hyperlink" Target="https://www.worldometers.info/coronavirus/usa/arizona/" TargetMode="External"/><Relationship Id="rId107" Type="http://schemas.openxmlformats.org/officeDocument/2006/relationships/hyperlink" Target="https://covid19.healthdata.org/united-states-of-america/maine" TargetMode="External"/><Relationship Id="rId11" Type="http://schemas.openxmlformats.org/officeDocument/2006/relationships/hyperlink" Target="https://covid19.healthdata.org/united-states-of-america/georgia" TargetMode="External"/><Relationship Id="rId32" Type="http://schemas.openxmlformats.org/officeDocument/2006/relationships/hyperlink" Target="https://covid19.healthdata.org/united-states-of-america/alabama" TargetMode="External"/><Relationship Id="rId37" Type="http://schemas.openxmlformats.org/officeDocument/2006/relationships/hyperlink" Target="https://www.worldometers.info/coronavirus/usa/virginia/" TargetMode="External"/><Relationship Id="rId53" Type="http://schemas.openxmlformats.org/officeDocument/2006/relationships/hyperlink" Target="https://covid19.healthdata.org/united-states-of-america/wisconsin" TargetMode="External"/><Relationship Id="rId58" Type="http://schemas.openxmlformats.org/officeDocument/2006/relationships/hyperlink" Target="https://www.worldometers.info/coronavirus/usa/colorado/" TargetMode="External"/><Relationship Id="rId74" Type="http://schemas.openxmlformats.org/officeDocument/2006/relationships/hyperlink" Target="https://www.worldometers.info/coronavirus/usa/kansas/" TargetMode="External"/><Relationship Id="rId79" Type="http://schemas.openxmlformats.org/officeDocument/2006/relationships/hyperlink" Target="https://covid19.healthdata.org/united-states-of-america/idaho" TargetMode="External"/><Relationship Id="rId102" Type="http://schemas.openxmlformats.org/officeDocument/2006/relationships/hyperlink" Target="https://www.nh.gov/covid19/" TargetMode="External"/><Relationship Id="rId5" Type="http://schemas.openxmlformats.org/officeDocument/2006/relationships/hyperlink" Target="https://www.worldometers.info/coronavirus/usa/texas/" TargetMode="External"/><Relationship Id="rId61" Type="http://schemas.openxmlformats.org/officeDocument/2006/relationships/hyperlink" Target="https://www.worldometers.info/coronavirus/usa/connecticut/" TargetMode="External"/><Relationship Id="rId82" Type="http://schemas.openxmlformats.org/officeDocument/2006/relationships/hyperlink" Target="https://www.worldometers.info/coronavirus/usa/oregon/" TargetMode="External"/><Relationship Id="rId90" Type="http://schemas.openxmlformats.org/officeDocument/2006/relationships/hyperlink" Target="https://www.worldometers.info/coronavirus/usa/district-of-columbia/" TargetMode="External"/><Relationship Id="rId95" Type="http://schemas.openxmlformats.org/officeDocument/2006/relationships/hyperlink" Target="https://covid19.healthdata.org/united-states-of-america/south-dakota" TargetMode="External"/><Relationship Id="rId1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new-jersey/" TargetMode="External"/><Relationship Id="rId22" Type="http://schemas.openxmlformats.org/officeDocument/2006/relationships/hyperlink" Target="https://covid19.healthdata.org/united-states-of-america/louisiana" TargetMode="External"/><Relationship Id="rId27" Type="http://schemas.openxmlformats.org/officeDocument/2006/relationships/hyperlink" Target="https://www.worldometers.info/coronavirus/usa/massachusetts/" TargetMode="External"/><Relationship Id="rId30" Type="http://schemas.openxmlformats.org/officeDocument/2006/relationships/hyperlink" Target="https://www.worldometers.info/coronavirus/usa/alabama/" TargetMode="External"/><Relationship Id="rId35" Type="http://schemas.openxmlformats.org/officeDocument/2006/relationships/hyperlink" Target="https://www.worldometers.info/coronavirus/usa/south-carolina/" TargetMode="External"/><Relationship Id="rId43" Type="http://schemas.openxmlformats.org/officeDocument/2006/relationships/hyperlink" Target="https://covid19.healthdata.org/united-states-of-america/maryland" TargetMode="External"/><Relationship Id="rId48" Type="http://schemas.openxmlformats.org/officeDocument/2006/relationships/hyperlink" Target="https://www.worldometers.info/coronavirus/usa/washington/" TargetMode="External"/><Relationship Id="rId56" Type="http://schemas.openxmlformats.org/officeDocument/2006/relationships/hyperlink" Target="https://www.worldometers.info/coronavirus/usa/nevada/" TargetMode="External"/><Relationship Id="rId64" Type="http://schemas.openxmlformats.org/officeDocument/2006/relationships/hyperlink" Target="https://covid19.healthdata.org/united-states-of-america/arkansas" TargetMode="External"/><Relationship Id="rId69" Type="http://schemas.openxmlformats.org/officeDocument/2006/relationships/hyperlink" Target="https://covid19.healthdata.org/united-states-of-america/utah" TargetMode="External"/><Relationship Id="rId77" Type="http://schemas.openxmlformats.org/officeDocument/2006/relationships/hyperlink" Target="https://covid19.healthdata.org/united-states-of-america/nebraska" TargetMode="External"/><Relationship Id="rId100" Type="http://schemas.openxmlformats.org/officeDocument/2006/relationships/hyperlink" Target="https://covid19.healthdata.org/united-states-of-america/north-dakota" TargetMode="External"/><Relationship Id="rId105" Type="http://schemas.openxmlformats.org/officeDocument/2006/relationships/hyperlink" Target="https://covid19.healthdata.org/united-states-of-america/montana" TargetMode="External"/><Relationship Id="rId113" Type="http://schemas.openxmlformats.org/officeDocument/2006/relationships/hyperlink" Target="https://www.worldometers.info/coronavirus/usa/wyoming/" TargetMode="External"/><Relationship Id="rId118" Type="http://schemas.openxmlformats.org/officeDocument/2006/relationships/hyperlink" Target="http://dphss.guam.gov/covid-19/" TargetMode="External"/><Relationship Id="rId8" Type="http://schemas.openxmlformats.org/officeDocument/2006/relationships/hyperlink" Target="https://covid19.healthdata.org/united-states-of-america/new-york" TargetMode="External"/><Relationship Id="rId51" Type="http://schemas.openxmlformats.org/officeDocument/2006/relationships/hyperlink" Target="https://covid19.healthdata.org/united-states-of-america/minnesota" TargetMode="External"/><Relationship Id="rId72" Type="http://schemas.openxmlformats.org/officeDocument/2006/relationships/hyperlink" Target="https://www.worldometers.info/coronavirus/usa/kentucky/" TargetMode="External"/><Relationship Id="rId80" Type="http://schemas.openxmlformats.org/officeDocument/2006/relationships/hyperlink" Target="https://www.worldometers.info/coronavirus/usa/new-mexico/" TargetMode="External"/><Relationship Id="rId85" Type="http://schemas.openxmlformats.org/officeDocument/2006/relationships/hyperlink" Target="https://docs.google.com/spreadsheets/d/1c2QrNMz8pIbYEKzMJL7Uh2dtThOJa2j1sSMwiDo5Gz4/edit" TargetMode="External"/><Relationship Id="rId93" Type="http://schemas.openxmlformats.org/officeDocument/2006/relationships/hyperlink" Target="https://www.worldometers.info/coronavirus/usa/south-dakota/" TargetMode="External"/><Relationship Id="rId98" Type="http://schemas.openxmlformats.org/officeDocument/2006/relationships/hyperlink" Target="https://covid19.healthdata.org/united-states-of-america/west-virginia" TargetMode="External"/><Relationship Id="rId121" Type="http://schemas.openxmlformats.org/officeDocument/2006/relationships/table" Target="../tables/table2.xml"/><Relationship Id="rId3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illinois/" TargetMode="External"/><Relationship Id="rId17" Type="http://schemas.openxmlformats.org/officeDocument/2006/relationships/hyperlink" Target="https://www.azdhs.gov/preparedness/epidemiology-disease-control/infectious-disease-epidemiology/covid-19/dashboards/index.php" TargetMode="External"/><Relationship Id="rId25" Type="http://schemas.openxmlformats.org/officeDocument/2006/relationships/hyperlink" Target="https://www.worldometers.info/coronavirus/usa/tennessee/" TargetMode="External"/><Relationship Id="rId33" Type="http://schemas.openxmlformats.org/officeDocument/2006/relationships/hyperlink" Target="https://www.worldometers.info/coronavirus/usa/ohio/" TargetMode="External"/><Relationship Id="rId38" Type="http://schemas.openxmlformats.org/officeDocument/2006/relationships/hyperlink" Target="https://covid19.healthdata.org/united-states-of-america/virginia" TargetMode="External"/><Relationship Id="rId46" Type="http://schemas.openxmlformats.org/officeDocument/2006/relationships/hyperlink" Target="https://www.worldometers.info/coronavirus/usa/mississippi/" TargetMode="External"/><Relationship Id="rId59" Type="http://schemas.openxmlformats.org/officeDocument/2006/relationships/hyperlink" Target="https://covid19.colorado.gov/case-data" TargetMode="External"/><Relationship Id="rId67" Type="http://schemas.openxmlformats.org/officeDocument/2006/relationships/hyperlink" Target="https://www.worldometers.info/coronavirus/usa/utah/" TargetMode="External"/><Relationship Id="rId103" Type="http://schemas.openxmlformats.org/officeDocument/2006/relationships/hyperlink" Target="https://covid19.healthdata.org/united-states-of-america/new-hampshire" TargetMode="External"/><Relationship Id="rId108" Type="http://schemas.openxmlformats.org/officeDocument/2006/relationships/hyperlink" Target="https://www.worldometers.info/coronavirus/usa/alaska/" TargetMode="External"/><Relationship Id="rId116" Type="http://schemas.openxmlformats.org/officeDocument/2006/relationships/hyperlink" Target="https://www.healthvermont.gov/response/coronavirus-covid-19/current-activity-vermont" TargetMode="External"/><Relationship Id="rId20" Type="http://schemas.openxmlformats.org/officeDocument/2006/relationships/hyperlink" Target="https://covid19.healthdata.org/united-states-of-america/north-carolina" TargetMode="External"/><Relationship Id="rId41" Type="http://schemas.openxmlformats.org/officeDocument/2006/relationships/hyperlink" Target="https://www.worldometers.info/coronavirus/usa/maryland/" TargetMode="External"/><Relationship Id="rId54" Type="http://schemas.openxmlformats.org/officeDocument/2006/relationships/hyperlink" Target="https://www.worldometers.info/coronavirus/usa/missouri/" TargetMode="External"/><Relationship Id="rId62" Type="http://schemas.openxmlformats.org/officeDocument/2006/relationships/hyperlink" Target="https://covid19.healthdata.org/united-states-of-america/connecticut" TargetMode="External"/><Relationship Id="rId70" Type="http://schemas.openxmlformats.org/officeDocument/2006/relationships/hyperlink" Target="https://www.worldometers.info/coronavirus/usa/oklahoma/" TargetMode="External"/><Relationship Id="rId75" Type="http://schemas.openxmlformats.org/officeDocument/2006/relationships/hyperlink" Target="https://covid19.healthdata.org/united-states-of-america/kansas" TargetMode="External"/><Relationship Id="rId83" Type="http://schemas.openxmlformats.org/officeDocument/2006/relationships/hyperlink" Target="https://covid19.healthdata.org/united-states-of-america/oregon" TargetMode="External"/><Relationship Id="rId88" Type="http://schemas.openxmlformats.org/officeDocument/2006/relationships/hyperlink" Target="https://coronavirus.delaware.gov/" TargetMode="External"/><Relationship Id="rId91" Type="http://schemas.openxmlformats.org/officeDocument/2006/relationships/hyperlink" Target="https://coronavirus.dc.gov/page/coronavirus-data" TargetMode="External"/><Relationship Id="rId96" Type="http://schemas.openxmlformats.org/officeDocument/2006/relationships/hyperlink" Target="https://www.worldometers.info/coronavirus/usa/west-virginia/" TargetMode="External"/><Relationship Id="rId111" Type="http://schemas.openxmlformats.org/officeDocument/2006/relationships/hyperlink" Target="https://www.worldometers.info/coronavirus/usa/hawaii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covid19.healthdata.org/united-states-of-america/texas" TargetMode="External"/><Relationship Id="rId15" Type="http://schemas.openxmlformats.org/officeDocument/2006/relationships/hyperlink" Target="https://covid19.healthdata.org/united-states-of-america/new-jersey" TargetMode="External"/><Relationship Id="rId23" Type="http://schemas.openxmlformats.org/officeDocument/2006/relationships/hyperlink" Target="https://www.worldometers.info/coronavirus/usa/pennsylvania/" TargetMode="External"/><Relationship Id="rId28" Type="http://schemas.openxmlformats.org/officeDocument/2006/relationships/hyperlink" Target="https://www.mass.gov/doc/covid-19-dashboard-august-10-2020/download" TargetMode="External"/><Relationship Id="rId36" Type="http://schemas.openxmlformats.org/officeDocument/2006/relationships/hyperlink" Target="https://covid19.healthdata.org/united-states-of-america/south-carolina" TargetMode="External"/><Relationship Id="rId49" Type="http://schemas.openxmlformats.org/officeDocument/2006/relationships/hyperlink" Target="https://covid19.healthdata.org/united-states-of-america/washington" TargetMode="External"/><Relationship Id="rId57" Type="http://schemas.openxmlformats.org/officeDocument/2006/relationships/hyperlink" Target="https://covid19.healthdata.org/united-states-of-america/nevada" TargetMode="External"/><Relationship Id="rId106" Type="http://schemas.openxmlformats.org/officeDocument/2006/relationships/hyperlink" Target="https://www.worldometers.info/coronavirus/usa/maine/" TargetMode="External"/><Relationship Id="rId114" Type="http://schemas.openxmlformats.org/officeDocument/2006/relationships/hyperlink" Target="https://covid19.healthdata.org/united-states-of-america/wyoming" TargetMode="External"/><Relationship Id="rId119" Type="http://schemas.openxmlformats.org/officeDocument/2006/relationships/hyperlink" Target="https://www.covid19usvi.com/" TargetMode="External"/><Relationship Id="rId10" Type="http://schemas.openxmlformats.org/officeDocument/2006/relationships/hyperlink" Target="https://dph.georgia.gov/covid-19-daily-status-report" TargetMode="External"/><Relationship Id="rId31" Type="http://schemas.openxmlformats.org/officeDocument/2006/relationships/hyperlink" Target="https://alpublichealth.maps.arcgis.com/apps/opsdashboard/index.html" TargetMode="External"/><Relationship Id="rId44" Type="http://schemas.openxmlformats.org/officeDocument/2006/relationships/hyperlink" Target="https://www.worldometers.info/coronavirus/usa/indiana/" TargetMode="External"/><Relationship Id="rId52" Type="http://schemas.openxmlformats.org/officeDocument/2006/relationships/hyperlink" Target="https://www.worldometers.info/coronavirus/usa/wisconsin/" TargetMode="External"/><Relationship Id="rId60" Type="http://schemas.openxmlformats.org/officeDocument/2006/relationships/hyperlink" Target="https://covid19.healthdata.org/united-states-of-america/colorado" TargetMode="External"/><Relationship Id="rId65" Type="http://schemas.openxmlformats.org/officeDocument/2006/relationships/hyperlink" Target="https://www.worldometers.info/coronavirus/usa/iowa/" TargetMode="External"/><Relationship Id="rId73" Type="http://schemas.openxmlformats.org/officeDocument/2006/relationships/hyperlink" Target="https://covid19.healthdata.org/united-states-of-america/kentucky" TargetMode="External"/><Relationship Id="rId78" Type="http://schemas.openxmlformats.org/officeDocument/2006/relationships/hyperlink" Target="https://www.worldometers.info/coronavirus/usa/idaho/" TargetMode="External"/><Relationship Id="rId81" Type="http://schemas.openxmlformats.org/officeDocument/2006/relationships/hyperlink" Target="https://covid19.healthdata.org/united-states-of-america/new-mexico" TargetMode="External"/><Relationship Id="rId86" Type="http://schemas.openxmlformats.org/officeDocument/2006/relationships/hyperlink" Target="https://covid19.healthdata.org/united-states-of-america/rhode-island" TargetMode="External"/><Relationship Id="rId94" Type="http://schemas.openxmlformats.org/officeDocument/2006/relationships/hyperlink" Target="https://doh.sd.gov/news/Coronavirus.aspx" TargetMode="External"/><Relationship Id="rId99" Type="http://schemas.openxmlformats.org/officeDocument/2006/relationships/hyperlink" Target="https://www.worldometers.info/coronavirus/usa/north-dakota/" TargetMode="External"/><Relationship Id="rId101" Type="http://schemas.openxmlformats.org/officeDocument/2006/relationships/hyperlink" Target="https://www.worldometers.info/coronavirus/usa/new-hampshire/" TargetMode="External"/><Relationship Id="rId4" Type="http://schemas.openxmlformats.org/officeDocument/2006/relationships/hyperlink" Target="https://covid19.healthdata.org/united-states-of-america/florida" TargetMode="External"/><Relationship Id="rId9" Type="http://schemas.openxmlformats.org/officeDocument/2006/relationships/hyperlink" Target="https://www.worldometers.info/coronavirus/usa/georgia/" TargetMode="External"/><Relationship Id="rId13" Type="http://schemas.openxmlformats.org/officeDocument/2006/relationships/hyperlink" Target="https://covid19.healthdata.org/united-states-of-america/illinois" TargetMode="External"/><Relationship Id="rId18" Type="http://schemas.openxmlformats.org/officeDocument/2006/relationships/hyperlink" Target="https://covid19.healthdata.org/united-states-of-america/arizona" TargetMode="External"/><Relationship Id="rId39" Type="http://schemas.openxmlformats.org/officeDocument/2006/relationships/hyperlink" Target="https://www.worldometers.info/coronavirus/usa/michigan/" TargetMode="External"/><Relationship Id="rId109" Type="http://schemas.openxmlformats.org/officeDocument/2006/relationships/hyperlink" Target="http://dhss.alaska.gov/dph/Epi/id/Pages/COVID-19/monitoring.aspx" TargetMode="External"/><Relationship Id="rId34" Type="http://schemas.openxmlformats.org/officeDocument/2006/relationships/hyperlink" Target="https://covid19.healthdata.org/united-states-of-america/ohio" TargetMode="External"/><Relationship Id="rId50" Type="http://schemas.openxmlformats.org/officeDocument/2006/relationships/hyperlink" Target="https://www.worldometers.info/coronavirus/usa/minnesota/" TargetMode="External"/><Relationship Id="rId55" Type="http://schemas.openxmlformats.org/officeDocument/2006/relationships/hyperlink" Target="https://covid19.healthdata.org/united-states-of-america/missouri" TargetMode="External"/><Relationship Id="rId76" Type="http://schemas.openxmlformats.org/officeDocument/2006/relationships/hyperlink" Target="https://www.worldometers.info/coronavirus/usa/nebraska/" TargetMode="External"/><Relationship Id="rId97" Type="http://schemas.openxmlformats.org/officeDocument/2006/relationships/hyperlink" Target="https://dhhr.wv.gov/COVID-19/Pages/default.aspx" TargetMode="External"/><Relationship Id="rId104" Type="http://schemas.openxmlformats.org/officeDocument/2006/relationships/hyperlink" Target="https://www.worldometers.info/coronavirus/usa/montana/" TargetMode="External"/><Relationship Id="rId120" Type="http://schemas.openxmlformats.org/officeDocument/2006/relationships/hyperlink" Target="https://www.bop.gov/coronavirus/" TargetMode="External"/><Relationship Id="rId7" Type="http://schemas.openxmlformats.org/officeDocument/2006/relationships/hyperlink" Target="https://www.worldometers.info/coronavirus/usa/new-york/" TargetMode="External"/><Relationship Id="rId71" Type="http://schemas.openxmlformats.org/officeDocument/2006/relationships/hyperlink" Target="https://covid19.healthdata.org/united-states-of-america/oklahoma" TargetMode="External"/><Relationship Id="rId92" Type="http://schemas.openxmlformats.org/officeDocument/2006/relationships/hyperlink" Target="https://covid19.healthdata.org/united-states-of-america/district-of-columbia" TargetMode="External"/><Relationship Id="rId2" Type="http://schemas.openxmlformats.org/officeDocument/2006/relationships/hyperlink" Target="https://covid19.healthdata.org/united-states-of-america/california" TargetMode="External"/><Relationship Id="rId29" Type="http://schemas.openxmlformats.org/officeDocument/2006/relationships/hyperlink" Target="https://covid19.healthdata.org/united-states-of-america/massachusetts" TargetMode="External"/><Relationship Id="rId24" Type="http://schemas.openxmlformats.org/officeDocument/2006/relationships/hyperlink" Target="https://covid19.healthdata.org/united-states-of-america/pennsylvania" TargetMode="External"/><Relationship Id="rId40" Type="http://schemas.openxmlformats.org/officeDocument/2006/relationships/hyperlink" Target="https://covid19.healthdata.org/united-states-of-america/michigan" TargetMode="External"/><Relationship Id="rId45" Type="http://schemas.openxmlformats.org/officeDocument/2006/relationships/hyperlink" Target="https://covid19.healthdata.org/united-states-of-america/indiana" TargetMode="External"/><Relationship Id="rId66" Type="http://schemas.openxmlformats.org/officeDocument/2006/relationships/hyperlink" Target="https://covid19.healthdata.org/united-states-of-america/iowa" TargetMode="External"/><Relationship Id="rId87" Type="http://schemas.openxmlformats.org/officeDocument/2006/relationships/hyperlink" Target="https://www.worldometers.info/coronavirus/usa/delaware/" TargetMode="External"/><Relationship Id="rId110" Type="http://schemas.openxmlformats.org/officeDocument/2006/relationships/hyperlink" Target="https://covid19.healthdata.org/united-states-of-america/alaska" TargetMode="External"/><Relationship Id="rId115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www.nhpr.org/post/explore-data-tracking-covid-19-new-hampshire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218"/>
  <sheetViews>
    <sheetView zoomScaleNormal="100" workbookViewId="0">
      <selection activeCell="B2" sqref="B2:I214"/>
    </sheetView>
  </sheetViews>
  <sheetFormatPr defaultColWidth="8.7109375" defaultRowHeight="15" x14ac:dyDescent="0.25"/>
  <cols>
    <col min="1" max="1" width="8.7109375" style="34"/>
    <col min="2" max="2" width="8.42578125" style="1" customWidth="1"/>
    <col min="3" max="3" width="19.5703125" style="1" customWidth="1"/>
    <col min="4" max="4" width="11.42578125" style="1" customWidth="1"/>
    <col min="5" max="5" width="10.42578125" style="1" customWidth="1"/>
    <col min="6" max="6" width="14.5703125" style="1" customWidth="1"/>
    <col min="7" max="7" width="11.42578125" style="1" customWidth="1"/>
    <col min="8" max="8" width="11.7109375" style="1" customWidth="1"/>
    <col min="9" max="9" width="12.85546875" customWidth="1"/>
    <col min="10" max="10" width="10.28515625" customWidth="1"/>
    <col min="11" max="11" width="13.85546875" style="2" customWidth="1"/>
    <col min="12" max="12" width="14.42578125" customWidth="1"/>
    <col min="13" max="13" width="9.28515625" customWidth="1"/>
    <col min="14" max="14" width="13.5703125" customWidth="1"/>
    <col min="15" max="15" width="11.5703125" customWidth="1"/>
    <col min="16" max="16" width="11.28515625" customWidth="1"/>
    <col min="17" max="17" width="13.28515625" customWidth="1"/>
    <col min="18" max="18" width="12" customWidth="1"/>
    <col min="19" max="19" width="12.42578125" bestFit="1" customWidth="1"/>
    <col min="20" max="20" width="12" bestFit="1" customWidth="1"/>
  </cols>
  <sheetData>
    <row r="1" spans="1:1017" s="7" customFormat="1" ht="33" customHeight="1" thickBot="1" x14ac:dyDescent="0.3">
      <c r="A1" s="7" t="s">
        <v>342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12</v>
      </c>
      <c r="J1" s="4" t="s">
        <v>13</v>
      </c>
      <c r="K1" s="4" t="s">
        <v>14</v>
      </c>
      <c r="L1" s="4" t="s">
        <v>15</v>
      </c>
      <c r="M1" s="5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6" t="s">
        <v>21</v>
      </c>
      <c r="S1" s="7" t="s">
        <v>328</v>
      </c>
      <c r="T1" s="7" t="s">
        <v>329</v>
      </c>
      <c r="AMC1"/>
    </row>
    <row r="2" spans="1:1017" s="1" customFormat="1" ht="16.5" thickBot="1" x14ac:dyDescent="0.3">
      <c r="A2" s="1">
        <v>1</v>
      </c>
      <c r="B2" s="50">
        <v>25</v>
      </c>
      <c r="C2" s="42" t="s">
        <v>23</v>
      </c>
      <c r="D2" s="46">
        <v>113262</v>
      </c>
      <c r="E2" s="47">
        <v>188</v>
      </c>
      <c r="F2" s="46">
        <v>109993</v>
      </c>
      <c r="G2" s="46">
        <v>3081</v>
      </c>
      <c r="H2" s="47">
        <v>75</v>
      </c>
      <c r="I2" s="46">
        <v>2807805</v>
      </c>
      <c r="J2" s="8">
        <f>Table1[[#This Row],[Population]]/Table1[[#This Row],[Cases]]</f>
        <v>24.790353340043438</v>
      </c>
      <c r="K2" s="8">
        <f>Table1[[#This Row],[Population]]/Table1[[#This Row],[Deaths]]</f>
        <v>14935.132978723404</v>
      </c>
      <c r="L2" s="9">
        <f>Table1[[#This Row],[Deaths]]+Table1[[#This Row],[Active]]*Table1[[#This Row],[Death Rate]]</f>
        <v>193.11405413995868</v>
      </c>
      <c r="M2" s="10">
        <f>Table1[[#This Row],[Deaths]]/Table1[[#This Row],[Cases]]</f>
        <v>1.6598682700287829E-3</v>
      </c>
      <c r="N2" s="11">
        <f>Table1[[#This Row],[Cases]]/Table1[[#This Row],[Deaths]]</f>
        <v>602.45744680851067</v>
      </c>
      <c r="O2" s="12">
        <f>Table1[[#This Row],[Cases]]/Table1[[#This Row],[Population]]</f>
        <v>4.0338271354314136E-2</v>
      </c>
      <c r="P2" s="12">
        <f>Table1[[#This Row],[Deaths]]/Table1[[#This Row],[Population]]</f>
        <v>6.6956216688837013E-5</v>
      </c>
      <c r="Q2" s="13">
        <f>1-Table1[[#This Row],[Deaths]]/Table1[[#This Row],[Ex(Deaths)]]</f>
        <v>2.6482040174312216E-2</v>
      </c>
      <c r="R2" s="14">
        <f>Table1[[#This Row],[Active]]/Table1[[#This Row],[Cases]]</f>
        <v>2.7202415638078084E-2</v>
      </c>
      <c r="S2" s="76">
        <f>Table1[[#This Row],[Percent Infected]]*Table1[[#This Row],[% Active]]</f>
        <v>1.097298423501632E-3</v>
      </c>
      <c r="T2" s="77">
        <f>1/Table1[[#This Row],[Percent Actively Infected]]</f>
        <v>911.32911392405072</v>
      </c>
      <c r="AMC2"/>
    </row>
    <row r="3" spans="1:1017" s="1" customFormat="1" ht="16.5" thickBot="1" x14ac:dyDescent="0.3">
      <c r="A3" s="1">
        <v>2</v>
      </c>
      <c r="B3" s="50">
        <v>86</v>
      </c>
      <c r="C3" s="42" t="s">
        <v>83</v>
      </c>
      <c r="D3" s="46">
        <v>8267</v>
      </c>
      <c r="E3" s="47">
        <v>48</v>
      </c>
      <c r="F3" s="46">
        <v>7501</v>
      </c>
      <c r="G3" s="47">
        <v>718</v>
      </c>
      <c r="H3" s="47">
        <v>19</v>
      </c>
      <c r="I3" s="42">
        <v>299448</v>
      </c>
      <c r="J3" s="8">
        <f>Table1[[#This Row],[Population]]/Table1[[#This Row],[Cases]]</f>
        <v>36.222087819039558</v>
      </c>
      <c r="K3" s="8">
        <f>Table1[[#This Row],[Population]]/Table1[[#This Row],[Deaths]]</f>
        <v>6238.5</v>
      </c>
      <c r="L3" s="9">
        <f>Table1[[#This Row],[Deaths]]+Table1[[#This Row],[Active]]*Table1[[#This Row],[Death Rate]]</f>
        <v>52.168864158703279</v>
      </c>
      <c r="M3" s="10">
        <f>Table1[[#This Row],[Deaths]]/Table1[[#This Row],[Cases]]</f>
        <v>5.8062174912301926E-3</v>
      </c>
      <c r="N3" s="11">
        <f>Table1[[#This Row],[Cases]]/Table1[[#This Row],[Deaths]]</f>
        <v>172.22916666666666</v>
      </c>
      <c r="O3" s="12">
        <f>Table1[[#This Row],[Cases]]/Table1[[#This Row],[Population]]</f>
        <v>2.7607464401164811E-2</v>
      </c>
      <c r="P3" s="12">
        <f>Table1[[#This Row],[Deaths]]/Table1[[#This Row],[Population]]</f>
        <v>1.6029494269455797E-4</v>
      </c>
      <c r="Q3" s="13">
        <f>1-Table1[[#This Row],[Deaths]]/Table1[[#This Row],[Ex(Deaths)]]</f>
        <v>7.9910962715637246E-2</v>
      </c>
      <c r="R3" s="14">
        <f>Table1[[#This Row],[Active]]/Table1[[#This Row],[Cases]]</f>
        <v>8.6851336639651625E-2</v>
      </c>
      <c r="S3" s="76">
        <f>Table1[[#This Row],[Percent Infected]]*Table1[[#This Row],[% Active]]</f>
        <v>2.3977451844727632E-3</v>
      </c>
      <c r="T3" s="77">
        <f>1/Table1[[#This Row],[Percent Actively Infected]]</f>
        <v>417.05849582172704</v>
      </c>
      <c r="AMC3"/>
    </row>
    <row r="4" spans="1:1017" s="1" customFormat="1" ht="16.5" thickBot="1" x14ac:dyDescent="0.3">
      <c r="A4" s="1">
        <v>3</v>
      </c>
      <c r="B4" s="50">
        <v>50</v>
      </c>
      <c r="C4" s="42" t="s">
        <v>30</v>
      </c>
      <c r="D4" s="46">
        <v>44397</v>
      </c>
      <c r="E4" s="47">
        <v>163</v>
      </c>
      <c r="F4" s="46">
        <v>41209</v>
      </c>
      <c r="G4" s="46">
        <v>3025</v>
      </c>
      <c r="H4" s="47">
        <v>38</v>
      </c>
      <c r="I4" s="42">
        <v>1707156</v>
      </c>
      <c r="J4" s="8">
        <f>Table1[[#This Row],[Population]]/Table1[[#This Row],[Cases]]</f>
        <v>38.45205757145753</v>
      </c>
      <c r="K4" s="8">
        <f>Table1[[#This Row],[Population]]/Table1[[#This Row],[Deaths]]</f>
        <v>10473.349693251534</v>
      </c>
      <c r="L4" s="9">
        <f>Table1[[#This Row],[Deaths]]+Table1[[#This Row],[Active]]*Table1[[#This Row],[Death Rate]]</f>
        <v>174.10604320111719</v>
      </c>
      <c r="M4" s="10">
        <f>Table1[[#This Row],[Deaths]]/Table1[[#This Row],[Cases]]</f>
        <v>3.6714192400387415E-3</v>
      </c>
      <c r="N4" s="11">
        <f>Table1[[#This Row],[Cases]]/Table1[[#This Row],[Deaths]]</f>
        <v>272.37423312883436</v>
      </c>
      <c r="O4" s="12">
        <f>Table1[[#This Row],[Cases]]/Table1[[#This Row],[Population]]</f>
        <v>2.6006410661943022E-2</v>
      </c>
      <c r="P4" s="12">
        <f>Table1[[#This Row],[Deaths]]/Table1[[#This Row],[Population]]</f>
        <v>9.5480436468606267E-5</v>
      </c>
      <c r="Q4" s="13">
        <f>1-Table1[[#This Row],[Deaths]]/Table1[[#This Row],[Ex(Deaths)]]</f>
        <v>6.3788958711146648E-2</v>
      </c>
      <c r="R4" s="14">
        <f>Table1[[#This Row],[Active]]/Table1[[#This Row],[Cases]]</f>
        <v>6.8135234362682165E-2</v>
      </c>
      <c r="S4" s="76">
        <f>Table1[[#This Row],[Percent Infected]]*Table1[[#This Row],[% Active]]</f>
        <v>1.771952885383644E-3</v>
      </c>
      <c r="T4" s="77">
        <f>1/Table1[[#This Row],[Percent Actively Infected]]</f>
        <v>564.34909090909082</v>
      </c>
      <c r="AMC4"/>
    </row>
    <row r="5" spans="1:1017" s="1" customFormat="1" ht="16.5" thickBot="1" x14ac:dyDescent="0.3">
      <c r="A5" s="1">
        <v>4</v>
      </c>
      <c r="B5" s="51">
        <v>159</v>
      </c>
      <c r="C5" s="42" t="s">
        <v>22</v>
      </c>
      <c r="D5" s="48">
        <v>699</v>
      </c>
      <c r="E5" s="48">
        <v>42</v>
      </c>
      <c r="F5" s="48">
        <v>657</v>
      </c>
      <c r="G5" s="48">
        <v>0</v>
      </c>
      <c r="H5" s="48"/>
      <c r="I5" s="42">
        <v>33939</v>
      </c>
      <c r="J5" s="8">
        <f>Table1[[#This Row],[Population]]/Table1[[#This Row],[Cases]]</f>
        <v>48.553648068669531</v>
      </c>
      <c r="K5" s="8">
        <f>Table1[[#This Row],[Population]]/Table1[[#This Row],[Deaths]]</f>
        <v>808.07142857142856</v>
      </c>
      <c r="L5" s="9">
        <f>Table1[[#This Row],[Deaths]]+Table1[[#This Row],[Active]]*Table1[[#This Row],[Death Rate]]</f>
        <v>42</v>
      </c>
      <c r="M5" s="10">
        <f>Table1[[#This Row],[Deaths]]/Table1[[#This Row],[Cases]]</f>
        <v>6.0085836909871244E-2</v>
      </c>
      <c r="N5" s="11">
        <f>Table1[[#This Row],[Cases]]/Table1[[#This Row],[Deaths]]</f>
        <v>16.642857142857142</v>
      </c>
      <c r="O5" s="12">
        <f>Table1[[#This Row],[Cases]]/Table1[[#This Row],[Population]]</f>
        <v>2.059577477238575E-2</v>
      </c>
      <c r="P5" s="12">
        <f>Table1[[#This Row],[Deaths]]/Table1[[#This Row],[Population]]</f>
        <v>1.2375143640060108E-3</v>
      </c>
      <c r="Q5" s="13">
        <f>1-Table1[[#This Row],[Deaths]]/Table1[[#This Row],[Ex(Deaths)]]</f>
        <v>0</v>
      </c>
      <c r="R5" s="14">
        <f>Table1[[#This Row],[Active]]/Table1[[#This Row],[Cases]]</f>
        <v>0</v>
      </c>
      <c r="S5" s="76">
        <f>Table1[[#This Row],[Percent Infected]]*Table1[[#This Row],[% Active]]</f>
        <v>0</v>
      </c>
      <c r="T5" s="77" t="e">
        <f>1/Table1[[#This Row],[Percent Actively Infected]]</f>
        <v>#DIV/0!</v>
      </c>
      <c r="AMC5"/>
    </row>
    <row r="6" spans="1:1017" s="1" customFormat="1" ht="16.5" thickBot="1" x14ac:dyDescent="0.3">
      <c r="A6" s="1">
        <v>5</v>
      </c>
      <c r="B6" s="50">
        <v>9</v>
      </c>
      <c r="C6" s="42" t="s">
        <v>45</v>
      </c>
      <c r="D6" s="46">
        <v>375044</v>
      </c>
      <c r="E6" s="46">
        <v>10139</v>
      </c>
      <c r="F6" s="46">
        <v>347342</v>
      </c>
      <c r="G6" s="46">
        <v>17563</v>
      </c>
      <c r="H6" s="46">
        <v>1276</v>
      </c>
      <c r="I6" s="42">
        <v>19133857</v>
      </c>
      <c r="J6" s="8">
        <f>Table1[[#This Row],[Population]]/Table1[[#This Row],[Cases]]</f>
        <v>51.017632597775197</v>
      </c>
      <c r="K6" s="8">
        <f>Table1[[#This Row],[Population]]/Table1[[#This Row],[Deaths]]</f>
        <v>1887.1542558437716</v>
      </c>
      <c r="L6" s="9">
        <f>Table1[[#This Row],[Deaths]]+Table1[[#This Row],[Active]]*Table1[[#This Row],[Death Rate]]</f>
        <v>10613.800975352226</v>
      </c>
      <c r="M6" s="10">
        <f>Table1[[#This Row],[Deaths]]/Table1[[#This Row],[Cases]]</f>
        <v>2.7034161325071193E-2</v>
      </c>
      <c r="N6" s="11">
        <f>Table1[[#This Row],[Cases]]/Table1[[#This Row],[Deaths]]</f>
        <v>36.99023572344413</v>
      </c>
      <c r="O6" s="12">
        <f>Table1[[#This Row],[Cases]]/Table1[[#This Row],[Population]]</f>
        <v>1.9601066319247604E-2</v>
      </c>
      <c r="P6" s="12">
        <f>Table1[[#This Row],[Deaths]]/Table1[[#This Row],[Population]]</f>
        <v>5.2989838901795912E-4</v>
      </c>
      <c r="Q6" s="13">
        <f>1-Table1[[#This Row],[Deaths]]/Table1[[#This Row],[Ex(Deaths)]]</f>
        <v>4.4734301731757187E-2</v>
      </c>
      <c r="R6" s="14">
        <f>Table1[[#This Row],[Active]]/Table1[[#This Row],[Cases]]</f>
        <v>4.6829172043813524E-2</v>
      </c>
      <c r="S6" s="76">
        <f>Table1[[#This Row],[Percent Infected]]*Table1[[#This Row],[% Active]]</f>
        <v>9.1790170690624474E-4</v>
      </c>
      <c r="T6" s="77">
        <f>1/Table1[[#This Row],[Percent Actively Infected]]</f>
        <v>1089.4412685759837</v>
      </c>
      <c r="AMC6"/>
    </row>
    <row r="7" spans="1:1017" s="1" customFormat="1" ht="16.5" thickBot="1" x14ac:dyDescent="0.3">
      <c r="A7" s="1">
        <v>6</v>
      </c>
      <c r="B7" s="50">
        <v>36</v>
      </c>
      <c r="C7" s="42" t="s">
        <v>54</v>
      </c>
      <c r="D7" s="46">
        <v>74492</v>
      </c>
      <c r="E7" s="46">
        <v>1639</v>
      </c>
      <c r="F7" s="46">
        <v>48748</v>
      </c>
      <c r="G7" s="46">
        <v>24105</v>
      </c>
      <c r="H7" s="47">
        <v>157</v>
      </c>
      <c r="I7" s="42">
        <v>4321839</v>
      </c>
      <c r="J7" s="8">
        <f>Table1[[#This Row],[Population]]/Table1[[#This Row],[Cases]]</f>
        <v>58.017491811201204</v>
      </c>
      <c r="K7" s="8">
        <f>Table1[[#This Row],[Population]]/Table1[[#This Row],[Deaths]]</f>
        <v>2636.8755338621108</v>
      </c>
      <c r="L7" s="9">
        <f>Table1[[#This Row],[Deaths]]+Table1[[#This Row],[Active]]*Table1[[#This Row],[Death Rate]]</f>
        <v>2169.3669521559364</v>
      </c>
      <c r="M7" s="10">
        <f>Table1[[#This Row],[Deaths]]/Table1[[#This Row],[Cases]]</f>
        <v>2.2002362669816894E-2</v>
      </c>
      <c r="N7" s="11">
        <f>Table1[[#This Row],[Cases]]/Table1[[#This Row],[Deaths]]</f>
        <v>45.449664429530202</v>
      </c>
      <c r="O7" s="12">
        <f>Table1[[#This Row],[Cases]]/Table1[[#This Row],[Population]]</f>
        <v>1.7236181171950183E-2</v>
      </c>
      <c r="P7" s="12">
        <f>Table1[[#This Row],[Deaths]]/Table1[[#This Row],[Population]]</f>
        <v>3.7923670918791746E-4</v>
      </c>
      <c r="Q7" s="13">
        <f>1-Table1[[#This Row],[Deaths]]/Table1[[#This Row],[Ex(Deaths)]]</f>
        <v>0.24448005517409255</v>
      </c>
      <c r="R7" s="14">
        <f>Table1[[#This Row],[Active]]/Table1[[#This Row],[Cases]]</f>
        <v>0.32359179509209041</v>
      </c>
      <c r="S7" s="76">
        <f>Table1[[#This Row],[Percent Infected]]*Table1[[#This Row],[% Active]]</f>
        <v>5.5774868059638499E-3</v>
      </c>
      <c r="T7" s="77">
        <f>1/Table1[[#This Row],[Percent Actively Infected]]</f>
        <v>179.29222153080275</v>
      </c>
      <c r="AMC7"/>
    </row>
    <row r="8" spans="1:1017" s="1" customFormat="1" ht="16.5" thickBot="1" x14ac:dyDescent="0.3">
      <c r="A8" s="1">
        <v>7</v>
      </c>
      <c r="B8" s="50">
        <v>38</v>
      </c>
      <c r="C8" s="42" t="s">
        <v>32</v>
      </c>
      <c r="D8" s="46">
        <v>72400</v>
      </c>
      <c r="E8" s="47">
        <v>482</v>
      </c>
      <c r="F8" s="46">
        <v>64028</v>
      </c>
      <c r="G8" s="46">
        <v>7890</v>
      </c>
      <c r="H8" s="47">
        <v>117</v>
      </c>
      <c r="I8" s="42">
        <v>4277176</v>
      </c>
      <c r="J8" s="8">
        <f>Table1[[#This Row],[Population]]/Table1[[#This Row],[Cases]]</f>
        <v>59.077016574585635</v>
      </c>
      <c r="K8" s="8">
        <f>Table1[[#This Row],[Population]]/Table1[[#This Row],[Deaths]]</f>
        <v>8873.8091286307063</v>
      </c>
      <c r="L8" s="9">
        <f>Table1[[#This Row],[Deaths]]+Table1[[#This Row],[Active]]*Table1[[#This Row],[Death Rate]]</f>
        <v>534.52734806629837</v>
      </c>
      <c r="M8" s="10">
        <f>Table1[[#This Row],[Deaths]]/Table1[[#This Row],[Cases]]</f>
        <v>6.6574585635359113E-3</v>
      </c>
      <c r="N8" s="11">
        <f>Table1[[#This Row],[Cases]]/Table1[[#This Row],[Deaths]]</f>
        <v>150.20746887966806</v>
      </c>
      <c r="O8" s="12">
        <f>Table1[[#This Row],[Cases]]/Table1[[#This Row],[Population]]</f>
        <v>1.6927056543850429E-2</v>
      </c>
      <c r="P8" s="12">
        <f>Table1[[#This Row],[Deaths]]/Table1[[#This Row],[Population]]</f>
        <v>1.1269117754331362E-4</v>
      </c>
      <c r="Q8" s="13">
        <f>1-Table1[[#This Row],[Deaths]]/Table1[[#This Row],[Ex(Deaths)]]</f>
        <v>9.8268775688130527E-2</v>
      </c>
      <c r="R8" s="14">
        <f>Table1[[#This Row],[Active]]/Table1[[#This Row],[Cases]]</f>
        <v>0.10897790055248618</v>
      </c>
      <c r="S8" s="76">
        <f>Table1[[#This Row],[Percent Infected]]*Table1[[#This Row],[% Active]]</f>
        <v>1.8446750846820427E-3</v>
      </c>
      <c r="T8" s="77">
        <f>1/Table1[[#This Row],[Percent Actively Infected]]</f>
        <v>542.10088719898602</v>
      </c>
      <c r="AMC8"/>
    </row>
    <row r="9" spans="1:1017" s="1" customFormat="1" ht="16.5" thickBot="1" x14ac:dyDescent="0.3">
      <c r="A9" s="1">
        <v>8</v>
      </c>
      <c r="B9" s="50">
        <v>34</v>
      </c>
      <c r="C9" s="42" t="s">
        <v>76</v>
      </c>
      <c r="D9" s="46">
        <v>81787</v>
      </c>
      <c r="E9" s="47">
        <v>521</v>
      </c>
      <c r="F9" s="46">
        <v>76124</v>
      </c>
      <c r="G9" s="46">
        <v>5142</v>
      </c>
      <c r="H9" s="47">
        <v>172</v>
      </c>
      <c r="I9" s="42">
        <v>5119514</v>
      </c>
      <c r="J9" s="8">
        <f>Table1[[#This Row],[Population]]/Table1[[#This Row],[Cases]]</f>
        <v>62.595693692151563</v>
      </c>
      <c r="K9" s="8">
        <f>Table1[[#This Row],[Population]]/Table1[[#This Row],[Deaths]]</f>
        <v>9826.3224568138194</v>
      </c>
      <c r="L9" s="9">
        <f>Table1[[#This Row],[Deaths]]+Table1[[#This Row],[Active]]*Table1[[#This Row],[Death Rate]]</f>
        <v>553.75559685524593</v>
      </c>
      <c r="M9" s="10">
        <f>Table1[[#This Row],[Deaths]]/Table1[[#This Row],[Cases]]</f>
        <v>6.3702055338868031E-3</v>
      </c>
      <c r="N9" s="11">
        <f>Table1[[#This Row],[Cases]]/Table1[[#This Row],[Deaths]]</f>
        <v>156.98080614203454</v>
      </c>
      <c r="O9" s="12">
        <f>Table1[[#This Row],[Cases]]/Table1[[#This Row],[Population]]</f>
        <v>1.5975539865698191E-2</v>
      </c>
      <c r="P9" s="12">
        <f>Table1[[#This Row],[Deaths]]/Table1[[#This Row],[Population]]</f>
        <v>1.0176747245929985E-4</v>
      </c>
      <c r="Q9" s="13">
        <f>1-Table1[[#This Row],[Deaths]]/Table1[[#This Row],[Ex(Deaths)]]</f>
        <v>5.9151721519861034E-2</v>
      </c>
      <c r="R9" s="14">
        <f>Table1[[#This Row],[Active]]/Table1[[#This Row],[Cases]]</f>
        <v>6.2870627361316586E-2</v>
      </c>
      <c r="S9" s="76">
        <f>Table1[[#This Row],[Percent Infected]]*Table1[[#This Row],[% Active]]</f>
        <v>1.0043922137921686E-3</v>
      </c>
      <c r="T9" s="77">
        <f>1/Table1[[#This Row],[Percent Actively Infected]]</f>
        <v>995.6269933877868</v>
      </c>
      <c r="AMC9"/>
    </row>
    <row r="10" spans="1:1017" s="1" customFormat="1" ht="16.5" thickBot="1" x14ac:dyDescent="0.3">
      <c r="A10" s="1">
        <v>9</v>
      </c>
      <c r="B10" s="50">
        <v>1</v>
      </c>
      <c r="C10" s="42" t="s">
        <v>33</v>
      </c>
      <c r="D10" s="46">
        <v>5240780</v>
      </c>
      <c r="E10" s="46">
        <v>166053</v>
      </c>
      <c r="F10" s="46">
        <v>2682424</v>
      </c>
      <c r="G10" s="46">
        <v>2392303</v>
      </c>
      <c r="H10" s="46">
        <v>17791</v>
      </c>
      <c r="I10" s="42">
        <v>331214010</v>
      </c>
      <c r="J10" s="8">
        <f>Table1[[#This Row],[Population]]/Table1[[#This Row],[Cases]]</f>
        <v>63.199372994096301</v>
      </c>
      <c r="K10" s="8">
        <f>Table1[[#This Row],[Population]]/Table1[[#This Row],[Deaths]]</f>
        <v>1994.6282813318639</v>
      </c>
      <c r="L10" s="9">
        <f>Table1[[#This Row],[Deaths]]+Table1[[#This Row],[Active]]*Table1[[#This Row],[Death Rate]]</f>
        <v>241852.61190109106</v>
      </c>
      <c r="M10" s="10">
        <f>Table1[[#This Row],[Deaths]]/Table1[[#This Row],[Cases]]</f>
        <v>3.1684787378977938E-2</v>
      </c>
      <c r="N10" s="11">
        <f>Table1[[#This Row],[Cases]]/Table1[[#This Row],[Deaths]]</f>
        <v>31.560887186621137</v>
      </c>
      <c r="O10" s="12">
        <f>Table1[[#This Row],[Cases]]/Table1[[#This Row],[Population]]</f>
        <v>1.5822941789207529E-2</v>
      </c>
      <c r="P10" s="12">
        <f>Table1[[#This Row],[Deaths]]/Table1[[#This Row],[Population]]</f>
        <v>5.013465463009853E-4</v>
      </c>
      <c r="Q10" s="13">
        <f>1-Table1[[#This Row],[Deaths]]/Table1[[#This Row],[Ex(Deaths)]]</f>
        <v>0.3134124180229666</v>
      </c>
      <c r="R10" s="14">
        <f>Table1[[#This Row],[Active]]/Table1[[#This Row],[Cases]]</f>
        <v>0.45647842496727586</v>
      </c>
      <c r="S10" s="76">
        <f>Table1[[#This Row],[Percent Infected]]*Table1[[#This Row],[% Active]]</f>
        <v>7.2228315462863433E-3</v>
      </c>
      <c r="T10" s="77">
        <f>1/Table1[[#This Row],[Percent Actively Infected]]</f>
        <v>138.44985773123219</v>
      </c>
      <c r="AMC10"/>
    </row>
    <row r="11" spans="1:1017" s="1" customFormat="1" ht="16.5" thickBot="1" x14ac:dyDescent="0.3">
      <c r="A11" s="1">
        <v>10</v>
      </c>
      <c r="B11" s="52">
        <v>210</v>
      </c>
      <c r="C11" s="42" t="s">
        <v>24</v>
      </c>
      <c r="D11" s="49">
        <v>12</v>
      </c>
      <c r="E11" s="49"/>
      <c r="F11" s="49">
        <v>12</v>
      </c>
      <c r="G11" s="49">
        <v>0</v>
      </c>
      <c r="H11" s="49"/>
      <c r="I11" s="42">
        <v>801</v>
      </c>
      <c r="J11" s="8">
        <f>Table1[[#This Row],[Population]]/Table1[[#This Row],[Cases]]</f>
        <v>66.75</v>
      </c>
      <c r="K11" s="8" t="e">
        <f>Table1[[#This Row],[Population]]/Table1[[#This Row],[Deaths]]</f>
        <v>#DIV/0!</v>
      </c>
      <c r="L11" s="9">
        <f>Table1[[#This Row],[Deaths]]+Table1[[#This Row],[Active]]*Table1[[#This Row],[Death Rate]]</f>
        <v>0</v>
      </c>
      <c r="M11" s="10">
        <f>Table1[[#This Row],[Deaths]]/Table1[[#This Row],[Cases]]</f>
        <v>0</v>
      </c>
      <c r="N11" s="11" t="e">
        <f>Table1[[#This Row],[Cases]]/Table1[[#This Row],[Deaths]]</f>
        <v>#DIV/0!</v>
      </c>
      <c r="O11" s="12">
        <f>Table1[[#This Row],[Cases]]/Table1[[#This Row],[Population]]</f>
        <v>1.4981273408239701E-2</v>
      </c>
      <c r="P11" s="12">
        <f>Table1[[#This Row],[Deaths]]/Table1[[#This Row],[Population]]</f>
        <v>0</v>
      </c>
      <c r="Q11" s="16" t="e">
        <f>1-Table1[[#This Row],[Deaths]]/Table1[[#This Row],[Ex(Deaths)]]</f>
        <v>#DIV/0!</v>
      </c>
      <c r="R11" s="14">
        <f>Table1[[#This Row],[Active]]/Table1[[#This Row],[Cases]]</f>
        <v>0</v>
      </c>
      <c r="S11" s="76">
        <f>Table1[[#This Row],[Percent Infected]]*Table1[[#This Row],[% Active]]</f>
        <v>0</v>
      </c>
      <c r="T11" s="77" t="e">
        <f>1/Table1[[#This Row],[Percent Actively Infected]]</f>
        <v>#DIV/0!</v>
      </c>
      <c r="AMC11"/>
    </row>
    <row r="12" spans="1:1017" s="1" customFormat="1" ht="16.5" thickBot="1" x14ac:dyDescent="0.3">
      <c r="A12" s="1">
        <v>11</v>
      </c>
      <c r="B12" s="50">
        <v>7</v>
      </c>
      <c r="C12" s="42" t="s">
        <v>44</v>
      </c>
      <c r="D12" s="46">
        <v>478024</v>
      </c>
      <c r="E12" s="46">
        <v>21072</v>
      </c>
      <c r="F12" s="46">
        <v>324020</v>
      </c>
      <c r="G12" s="46">
        <v>132932</v>
      </c>
      <c r="H12" s="46">
        <v>1488</v>
      </c>
      <c r="I12" s="42">
        <v>33020085</v>
      </c>
      <c r="J12" s="8">
        <f>Table1[[#This Row],[Population]]/Table1[[#This Row],[Cases]]</f>
        <v>69.076207470754611</v>
      </c>
      <c r="K12" s="8">
        <f>Table1[[#This Row],[Population]]/Table1[[#This Row],[Deaths]]</f>
        <v>1567.0123861047837</v>
      </c>
      <c r="L12" s="9">
        <f>Table1[[#This Row],[Deaths]]+Table1[[#This Row],[Active]]*Table1[[#This Row],[Death Rate]]</f>
        <v>26931.837798938966</v>
      </c>
      <c r="M12" s="10">
        <f>Table1[[#This Row],[Deaths]]/Table1[[#This Row],[Cases]]</f>
        <v>4.4081468712867972E-2</v>
      </c>
      <c r="N12" s="11">
        <f>Table1[[#This Row],[Cases]]/Table1[[#This Row],[Deaths]]</f>
        <v>22.685269552012148</v>
      </c>
      <c r="O12" s="12">
        <f>Table1[[#This Row],[Cases]]/Table1[[#This Row],[Population]]</f>
        <v>1.447676467216847E-2</v>
      </c>
      <c r="P12" s="12">
        <f>Table1[[#This Row],[Deaths]]/Table1[[#This Row],[Population]]</f>
        <v>6.3815704895974672E-4</v>
      </c>
      <c r="Q12" s="13">
        <f>1-Table1[[#This Row],[Deaths]]/Table1[[#This Row],[Ex(Deaths)]]</f>
        <v>0.21758031674948775</v>
      </c>
      <c r="R12" s="14">
        <f>Table1[[#This Row],[Active]]/Table1[[#This Row],[Cases]]</f>
        <v>0.27808645591016351</v>
      </c>
      <c r="S12" s="76">
        <f>Table1[[#This Row],[Percent Infected]]*Table1[[#This Row],[% Active]]</f>
        <v>4.0257921807287898E-3</v>
      </c>
      <c r="T12" s="77">
        <f>1/Table1[[#This Row],[Percent Actively Infected]]</f>
        <v>248.39831643246171</v>
      </c>
      <c r="AMC12"/>
    </row>
    <row r="13" spans="1:1017" s="1" customFormat="1" ht="16.5" thickBot="1" x14ac:dyDescent="0.3">
      <c r="A13" s="1">
        <v>12</v>
      </c>
      <c r="B13" s="50">
        <v>2</v>
      </c>
      <c r="C13" s="42" t="s">
        <v>73</v>
      </c>
      <c r="D13" s="46">
        <v>3057470</v>
      </c>
      <c r="E13" s="46">
        <v>101752</v>
      </c>
      <c r="F13" s="46">
        <v>2118460</v>
      </c>
      <c r="G13" s="46">
        <v>837258</v>
      </c>
      <c r="H13" s="46">
        <v>8318</v>
      </c>
      <c r="I13" s="42">
        <v>212723058</v>
      </c>
      <c r="J13" s="8">
        <f>Table1[[#This Row],[Population]]/Table1[[#This Row],[Cases]]</f>
        <v>69.574863530958609</v>
      </c>
      <c r="K13" s="8">
        <f>Table1[[#This Row],[Population]]/Table1[[#This Row],[Deaths]]</f>
        <v>2090.6032117304821</v>
      </c>
      <c r="L13" s="9">
        <f>Table1[[#This Row],[Deaths]]+Table1[[#This Row],[Active]]*Table1[[#This Row],[Death Rate]]</f>
        <v>129615.7814977743</v>
      </c>
      <c r="M13" s="10">
        <f>Table1[[#This Row],[Deaths]]/Table1[[#This Row],[Cases]]</f>
        <v>3.3279803236008855E-2</v>
      </c>
      <c r="N13" s="11">
        <f>Table1[[#This Row],[Cases]]/Table1[[#This Row],[Deaths]]</f>
        <v>30.04825457976256</v>
      </c>
      <c r="O13" s="12">
        <f>Table1[[#This Row],[Cases]]/Table1[[#This Row],[Population]]</f>
        <v>1.4373006992029985E-2</v>
      </c>
      <c r="P13" s="12">
        <f>Table1[[#This Row],[Deaths]]/Table1[[#This Row],[Population]]</f>
        <v>4.7833084460453741E-4</v>
      </c>
      <c r="Q13" s="13">
        <f>1-Table1[[#This Row],[Deaths]]/Table1[[#This Row],[Ex(Deaths)]]</f>
        <v>0.21497213669349946</v>
      </c>
      <c r="R13" s="14">
        <f>Table1[[#This Row],[Active]]/Table1[[#This Row],[Cases]]</f>
        <v>0.27384013579855238</v>
      </c>
      <c r="S13" s="76">
        <f>Table1[[#This Row],[Percent Infected]]*Table1[[#This Row],[% Active]]</f>
        <v>3.935906186531034E-3</v>
      </c>
      <c r="T13" s="77">
        <f>1/Table1[[#This Row],[Percent Actively Infected]]</f>
        <v>254.07109636456147</v>
      </c>
      <c r="AMC13"/>
    </row>
    <row r="14" spans="1:1017" s="1" customFormat="1" ht="16.5" thickBot="1" x14ac:dyDescent="0.3">
      <c r="A14" s="1">
        <v>13</v>
      </c>
      <c r="B14" s="50">
        <v>52</v>
      </c>
      <c r="C14" s="42" t="s">
        <v>57</v>
      </c>
      <c r="D14" s="46">
        <v>40433</v>
      </c>
      <c r="E14" s="47">
        <v>796</v>
      </c>
      <c r="F14" s="46">
        <v>32616</v>
      </c>
      <c r="G14" s="46">
        <v>7021</v>
      </c>
      <c r="H14" s="47"/>
      <c r="I14" s="42">
        <v>2963856</v>
      </c>
      <c r="J14" s="8">
        <f>Table1[[#This Row],[Population]]/Table1[[#This Row],[Cases]]</f>
        <v>73.302896149185074</v>
      </c>
      <c r="K14" s="8">
        <f>Table1[[#This Row],[Population]]/Table1[[#This Row],[Deaths]]</f>
        <v>3723.4371859296484</v>
      </c>
      <c r="L14" s="9">
        <f>Table1[[#This Row],[Deaths]]+Table1[[#This Row],[Active]]*Table1[[#This Row],[Death Rate]]</f>
        <v>934.2216506319096</v>
      </c>
      <c r="M14" s="10">
        <f>Table1[[#This Row],[Deaths]]/Table1[[#This Row],[Cases]]</f>
        <v>1.9686889422006776E-2</v>
      </c>
      <c r="N14" s="11">
        <f>Table1[[#This Row],[Cases]]/Table1[[#This Row],[Deaths]]</f>
        <v>50.795226130653269</v>
      </c>
      <c r="O14" s="12">
        <f>Table1[[#This Row],[Cases]]/Table1[[#This Row],[Population]]</f>
        <v>1.3642025793425862E-2</v>
      </c>
      <c r="P14" s="12">
        <f>Table1[[#This Row],[Deaths]]/Table1[[#This Row],[Population]]</f>
        <v>2.6856905328733919E-4</v>
      </c>
      <c r="Q14" s="13">
        <f>1-Table1[[#This Row],[Deaths]]/Table1[[#This Row],[Ex(Deaths)]]</f>
        <v>0.14795380789817514</v>
      </c>
      <c r="R14" s="14">
        <f>Table1[[#This Row],[Active]]/Table1[[#This Row],[Cases]]</f>
        <v>0.17364528973857987</v>
      </c>
      <c r="S14" s="76">
        <f>Table1[[#This Row],[Percent Infected]]*Table1[[#This Row],[% Active]]</f>
        <v>2.3688735215206137E-3</v>
      </c>
      <c r="T14" s="77">
        <f>1/Table1[[#This Row],[Percent Actively Infected]]</f>
        <v>422.14157527417746</v>
      </c>
      <c r="AMC14"/>
    </row>
    <row r="15" spans="1:1017" s="1" customFormat="1" ht="16.5" thickBot="1" x14ac:dyDescent="0.3">
      <c r="A15" s="1">
        <v>14</v>
      </c>
      <c r="B15" s="50">
        <v>151</v>
      </c>
      <c r="C15" s="42" t="s">
        <v>25</v>
      </c>
      <c r="D15" s="47">
        <v>963</v>
      </c>
      <c r="E15" s="47">
        <v>52</v>
      </c>
      <c r="F15" s="47">
        <v>839</v>
      </c>
      <c r="G15" s="47">
        <v>72</v>
      </c>
      <c r="H15" s="47">
        <v>1</v>
      </c>
      <c r="I15" s="42">
        <v>77279</v>
      </c>
      <c r="J15" s="8">
        <f>Table1[[#This Row],[Population]]/Table1[[#This Row],[Cases]]</f>
        <v>80.248182762201452</v>
      </c>
      <c r="K15" s="8">
        <f>Table1[[#This Row],[Population]]/Table1[[#This Row],[Deaths]]</f>
        <v>1486.1346153846155</v>
      </c>
      <c r="L15" s="9">
        <f>Table1[[#This Row],[Deaths]]+Table1[[#This Row],[Active]]*Table1[[#This Row],[Death Rate]]</f>
        <v>55.887850467289717</v>
      </c>
      <c r="M15" s="10">
        <f>Table1[[#This Row],[Deaths]]/Table1[[#This Row],[Cases]]</f>
        <v>5.3997923156801658E-2</v>
      </c>
      <c r="N15" s="11">
        <f>Table1[[#This Row],[Cases]]/Table1[[#This Row],[Deaths]]</f>
        <v>18.51923076923077</v>
      </c>
      <c r="O15" s="12">
        <f>Table1[[#This Row],[Cases]]/Table1[[#This Row],[Population]]</f>
        <v>1.2461341373464977E-2</v>
      </c>
      <c r="P15" s="12">
        <f>Table1[[#This Row],[Deaths]]/Table1[[#This Row],[Population]]</f>
        <v>6.7288655391503519E-4</v>
      </c>
      <c r="Q15" s="13">
        <f>1-Table1[[#This Row],[Deaths]]/Table1[[#This Row],[Ex(Deaths)]]</f>
        <v>6.9565217391304279E-2</v>
      </c>
      <c r="R15" s="14">
        <f>Table1[[#This Row],[Active]]/Table1[[#This Row],[Cases]]</f>
        <v>7.476635514018691E-2</v>
      </c>
      <c r="S15" s="76">
        <f>Table1[[#This Row],[Percent Infected]]*Table1[[#This Row],[% Active]]</f>
        <v>9.3168907465158697E-4</v>
      </c>
      <c r="T15" s="77">
        <f>1/Table1[[#This Row],[Percent Actively Infected]]</f>
        <v>1073.3194444444446</v>
      </c>
      <c r="AMC15"/>
    </row>
    <row r="16" spans="1:1017" s="1" customFormat="1" ht="16.5" thickBot="1" x14ac:dyDescent="0.3">
      <c r="A16" s="1">
        <v>15</v>
      </c>
      <c r="B16" s="50">
        <v>93</v>
      </c>
      <c r="C16" s="42" t="s">
        <v>26</v>
      </c>
      <c r="D16" s="46">
        <v>7216</v>
      </c>
      <c r="E16" s="47">
        <v>121</v>
      </c>
      <c r="F16" s="46">
        <v>6170</v>
      </c>
      <c r="G16" s="47">
        <v>925</v>
      </c>
      <c r="H16" s="47">
        <v>6</v>
      </c>
      <c r="I16" s="42">
        <v>627036</v>
      </c>
      <c r="J16" s="8">
        <f>Table1[[#This Row],[Population]]/Table1[[#This Row],[Cases]]</f>
        <v>86.895232815964519</v>
      </c>
      <c r="K16" s="8">
        <f>Table1[[#This Row],[Population]]/Table1[[#This Row],[Deaths]]</f>
        <v>5182.1157024793392</v>
      </c>
      <c r="L16" s="9">
        <f>Table1[[#This Row],[Deaths]]+Table1[[#This Row],[Active]]*Table1[[#This Row],[Death Rate]]</f>
        <v>136.51067073170731</v>
      </c>
      <c r="M16" s="10">
        <f>Table1[[#This Row],[Deaths]]/Table1[[#This Row],[Cases]]</f>
        <v>1.676829268292683E-2</v>
      </c>
      <c r="N16" s="11">
        <f>Table1[[#This Row],[Cases]]/Table1[[#This Row],[Deaths]]</f>
        <v>59.636363636363633</v>
      </c>
      <c r="O16" s="12">
        <f>Table1[[#This Row],[Cases]]/Table1[[#This Row],[Population]]</f>
        <v>1.1508111177029708E-2</v>
      </c>
      <c r="P16" s="12">
        <f>Table1[[#This Row],[Deaths]]/Table1[[#This Row],[Population]]</f>
        <v>1.9297137644409571E-4</v>
      </c>
      <c r="Q16" s="13">
        <f>1-Table1[[#This Row],[Deaths]]/Table1[[#This Row],[Ex(Deaths)]]</f>
        <v>0.11362240510993726</v>
      </c>
      <c r="R16" s="14">
        <f>Table1[[#This Row],[Active]]/Table1[[#This Row],[Cases]]</f>
        <v>0.12818736141906872</v>
      </c>
      <c r="S16" s="76">
        <f>Table1[[#This Row],[Percent Infected]]*Table1[[#This Row],[% Active]]</f>
        <v>1.4751944067007317E-3</v>
      </c>
      <c r="T16" s="77">
        <f>1/Table1[[#This Row],[Percent Actively Infected]]</f>
        <v>677.87675675675678</v>
      </c>
      <c r="AMC16"/>
    </row>
    <row r="17" spans="1:1017" s="1" customFormat="1" ht="16.5" thickBot="1" x14ac:dyDescent="0.3">
      <c r="A17" s="1">
        <v>16</v>
      </c>
      <c r="B17" s="50">
        <v>116</v>
      </c>
      <c r="C17" s="42" t="s">
        <v>28</v>
      </c>
      <c r="D17" s="46">
        <v>3068</v>
      </c>
      <c r="E17" s="47">
        <v>39</v>
      </c>
      <c r="F17" s="46">
        <v>2835</v>
      </c>
      <c r="G17" s="47">
        <v>194</v>
      </c>
      <c r="H17" s="47">
        <v>1</v>
      </c>
      <c r="I17" s="42">
        <v>273473</v>
      </c>
      <c r="J17" s="8">
        <f>Table1[[#This Row],[Population]]/Table1[[#This Row],[Cases]]</f>
        <v>89.137222946544981</v>
      </c>
      <c r="K17" s="8">
        <f>Table1[[#This Row],[Population]]/Table1[[#This Row],[Deaths]]</f>
        <v>7012.1282051282051</v>
      </c>
      <c r="L17" s="9">
        <f>Table1[[#This Row],[Deaths]]+Table1[[#This Row],[Active]]*Table1[[#This Row],[Death Rate]]</f>
        <v>41.466101694915253</v>
      </c>
      <c r="M17" s="10">
        <f>Table1[[#This Row],[Deaths]]/Table1[[#This Row],[Cases]]</f>
        <v>1.2711864406779662E-2</v>
      </c>
      <c r="N17" s="11">
        <f>Table1[[#This Row],[Cases]]/Table1[[#This Row],[Deaths]]</f>
        <v>78.666666666666671</v>
      </c>
      <c r="O17" s="12">
        <f>Table1[[#This Row],[Cases]]/Table1[[#This Row],[Population]]</f>
        <v>1.121865778340092E-2</v>
      </c>
      <c r="P17" s="12">
        <f>Table1[[#This Row],[Deaths]]/Table1[[#This Row],[Population]]</f>
        <v>1.4261005656865578E-4</v>
      </c>
      <c r="Q17" s="13">
        <f>1-Table1[[#This Row],[Deaths]]/Table1[[#This Row],[Ex(Deaths)]]</f>
        <v>5.9472716125076652E-2</v>
      </c>
      <c r="R17" s="14">
        <f>Table1[[#This Row],[Active]]/Table1[[#This Row],[Cases]]</f>
        <v>6.3233376792698831E-2</v>
      </c>
      <c r="S17" s="76">
        <f>Table1[[#This Row],[Percent Infected]]*Table1[[#This Row],[% Active]]</f>
        <v>7.0939361472613382E-4</v>
      </c>
      <c r="T17" s="77">
        <f>1/Table1[[#This Row],[Percent Actively Infected]]</f>
        <v>1409.6546391752577</v>
      </c>
      <c r="AMC17"/>
    </row>
    <row r="18" spans="1:1017" s="1" customFormat="1" ht="16.5" thickBot="1" x14ac:dyDescent="0.3">
      <c r="A18" s="1">
        <v>17</v>
      </c>
      <c r="B18" s="50">
        <v>102</v>
      </c>
      <c r="C18" s="42" t="s">
        <v>53</v>
      </c>
      <c r="D18" s="46">
        <v>5157</v>
      </c>
      <c r="E18" s="47">
        <v>19</v>
      </c>
      <c r="F18" s="46">
        <v>2835</v>
      </c>
      <c r="G18" s="46">
        <v>2303</v>
      </c>
      <c r="H18" s="47">
        <v>12</v>
      </c>
      <c r="I18" s="42">
        <v>541526</v>
      </c>
      <c r="J18" s="8">
        <f>Table1[[#This Row],[Population]]/Table1[[#This Row],[Cases]]</f>
        <v>105.0079503587357</v>
      </c>
      <c r="K18" s="8">
        <f>Table1[[#This Row],[Population]]/Table1[[#This Row],[Deaths]]</f>
        <v>28501.36842105263</v>
      </c>
      <c r="L18" s="9">
        <f>Table1[[#This Row],[Deaths]]+Table1[[#This Row],[Active]]*Table1[[#This Row],[Death Rate]]</f>
        <v>27.484971882877645</v>
      </c>
      <c r="M18" s="10">
        <f>Table1[[#This Row],[Deaths]]/Table1[[#This Row],[Cases]]</f>
        <v>3.6843125848361451E-3</v>
      </c>
      <c r="N18" s="15">
        <f>Table1[[#This Row],[Cases]]/Table1[[#This Row],[Deaths]]</f>
        <v>271.42105263157896</v>
      </c>
      <c r="O18" s="12">
        <f>Table1[[#This Row],[Cases]]/Table1[[#This Row],[Population]]</f>
        <v>9.5230884574332535E-3</v>
      </c>
      <c r="P18" s="12">
        <f>Table1[[#This Row],[Deaths]]/Table1[[#This Row],[Population]]</f>
        <v>3.5086034650229167E-5</v>
      </c>
      <c r="Q18" s="13">
        <f>1-Table1[[#This Row],[Deaths]]/Table1[[#This Row],[Ex(Deaths)]]</f>
        <v>0.30871313672922263</v>
      </c>
      <c r="R18" s="14">
        <f>Table1[[#This Row],[Active]]/Table1[[#This Row],[Cases]]</f>
        <v>0.44657746751987587</v>
      </c>
      <c r="S18" s="76">
        <f>Table1[[#This Row],[Percent Infected]]*Table1[[#This Row],[% Active]]</f>
        <v>4.2527967262883035E-3</v>
      </c>
      <c r="T18" s="77">
        <f>1/Table1[[#This Row],[Percent Actively Infected]]</f>
        <v>235.13938341293965</v>
      </c>
      <c r="AMC18"/>
    </row>
    <row r="19" spans="1:1017" s="1" customFormat="1" ht="16.5" thickBot="1" x14ac:dyDescent="0.3">
      <c r="A19" s="1">
        <v>18</v>
      </c>
      <c r="B19" s="50">
        <v>5</v>
      </c>
      <c r="C19" s="42" t="s">
        <v>112</v>
      </c>
      <c r="D19" s="46">
        <v>563598</v>
      </c>
      <c r="E19" s="46">
        <v>10621</v>
      </c>
      <c r="F19" s="46">
        <v>417200</v>
      </c>
      <c r="G19" s="46">
        <v>135777</v>
      </c>
      <c r="H19" s="47">
        <v>539</v>
      </c>
      <c r="I19" s="42">
        <v>59387695</v>
      </c>
      <c r="J19" s="8">
        <f>Table1[[#This Row],[Population]]/Table1[[#This Row],[Cases]]</f>
        <v>105.37243744654879</v>
      </c>
      <c r="K19" s="8">
        <f>Table1[[#This Row],[Population]]/Table1[[#This Row],[Deaths]]</f>
        <v>5591.5351661802088</v>
      </c>
      <c r="L19" s="9">
        <f>Table1[[#This Row],[Deaths]]+Table1[[#This Row],[Active]]*Table1[[#This Row],[Death Rate]]</f>
        <v>13179.716526673266</v>
      </c>
      <c r="M19" s="10">
        <f>Table1[[#This Row],[Deaths]]/Table1[[#This Row],[Cases]]</f>
        <v>1.8844992352705297E-2</v>
      </c>
      <c r="N19" s="11">
        <f>Table1[[#This Row],[Cases]]/Table1[[#This Row],[Deaths]]</f>
        <v>53.064494868656432</v>
      </c>
      <c r="O19" s="12">
        <f>Table1[[#This Row],[Cases]]/Table1[[#This Row],[Population]]</f>
        <v>9.4901477486203159E-3</v>
      </c>
      <c r="P19" s="12">
        <f>Table1[[#This Row],[Deaths]]/Table1[[#This Row],[Population]]</f>
        <v>1.7884176174879325E-4</v>
      </c>
      <c r="Q19" s="13">
        <f>1-Table1[[#This Row],[Deaths]]/Table1[[#This Row],[Ex(Deaths)]]</f>
        <v>0.19414048257372651</v>
      </c>
      <c r="R19" s="14">
        <f>Table1[[#This Row],[Active]]/Table1[[#This Row],[Cases]]</f>
        <v>0.24091107491509905</v>
      </c>
      <c r="S19" s="76">
        <f>Table1[[#This Row],[Percent Infected]]*Table1[[#This Row],[% Active]]</f>
        <v>2.2862816952232278E-3</v>
      </c>
      <c r="T19" s="77">
        <f>1/Table1[[#This Row],[Percent Actively Infected]]</f>
        <v>437.3914212274538</v>
      </c>
      <c r="AMC19"/>
    </row>
    <row r="20" spans="1:1017" s="1" customFormat="1" ht="16.5" thickBot="1" x14ac:dyDescent="0.3">
      <c r="A20" s="1">
        <v>19</v>
      </c>
      <c r="B20" s="50">
        <v>44</v>
      </c>
      <c r="C20" s="42" t="s">
        <v>29</v>
      </c>
      <c r="D20" s="46">
        <v>55292</v>
      </c>
      <c r="E20" s="47">
        <v>27</v>
      </c>
      <c r="F20" s="46">
        <v>49609</v>
      </c>
      <c r="G20" s="46">
        <v>5656</v>
      </c>
      <c r="H20" s="47"/>
      <c r="I20" s="42">
        <v>5855309</v>
      </c>
      <c r="J20" s="8">
        <f>Table1[[#This Row],[Population]]/Table1[[#This Row],[Cases]]</f>
        <v>105.89794183607032</v>
      </c>
      <c r="K20" s="8">
        <f>Table1[[#This Row],[Population]]/Table1[[#This Row],[Deaths]]</f>
        <v>216863.29629629629</v>
      </c>
      <c r="L20" s="9">
        <f>Table1[[#This Row],[Deaths]]+Table1[[#This Row],[Active]]*Table1[[#This Row],[Death Rate]]</f>
        <v>29.761918541561165</v>
      </c>
      <c r="M20" s="10">
        <f>Table1[[#This Row],[Deaths]]/Table1[[#This Row],[Cases]]</f>
        <v>4.8831657382623168E-4</v>
      </c>
      <c r="N20" s="11">
        <f>Table1[[#This Row],[Cases]]/Table1[[#This Row],[Deaths]]</f>
        <v>2047.851851851852</v>
      </c>
      <c r="O20" s="12">
        <f>Table1[[#This Row],[Cases]]/Table1[[#This Row],[Population]]</f>
        <v>9.4430541582007036E-3</v>
      </c>
      <c r="P20" s="12">
        <f>Table1[[#This Row],[Deaths]]/Table1[[#This Row],[Population]]</f>
        <v>4.6111998529881172E-6</v>
      </c>
      <c r="Q20" s="13">
        <f>1-Table1[[#This Row],[Deaths]]/Table1[[#This Row],[Ex(Deaths)]]</f>
        <v>9.2800420030189623E-2</v>
      </c>
      <c r="R20" s="14">
        <f>Table1[[#This Row],[Active]]/Table1[[#This Row],[Cases]]</f>
        <v>0.10229327931708022</v>
      </c>
      <c r="S20" s="76">
        <f>Table1[[#This Row],[Percent Infected]]*Table1[[#This Row],[% Active]]</f>
        <v>9.6596097661114046E-4</v>
      </c>
      <c r="T20" s="77">
        <f>1/Table1[[#This Row],[Percent Actively Infected]]</f>
        <v>1035.2385077793492</v>
      </c>
      <c r="AMC20"/>
    </row>
    <row r="21" spans="1:1017" s="1" customFormat="1" ht="16.5" thickBot="1" x14ac:dyDescent="0.3">
      <c r="A21" s="1">
        <v>20</v>
      </c>
      <c r="B21" s="50">
        <v>30</v>
      </c>
      <c r="C21" s="42" t="s">
        <v>70</v>
      </c>
      <c r="D21" s="46">
        <v>84722</v>
      </c>
      <c r="E21" s="47">
        <v>613</v>
      </c>
      <c r="F21" s="46">
        <v>58998</v>
      </c>
      <c r="G21" s="46">
        <v>25111</v>
      </c>
      <c r="H21" s="47">
        <v>388</v>
      </c>
      <c r="I21" s="46">
        <v>9197590</v>
      </c>
      <c r="J21" s="8">
        <f>Table1[[#This Row],[Population]]/Table1[[#This Row],[Cases]]</f>
        <v>108.56200278558107</v>
      </c>
      <c r="K21" s="8">
        <f>Table1[[#This Row],[Population]]/Table1[[#This Row],[Deaths]]</f>
        <v>15004.225122349102</v>
      </c>
      <c r="L21" s="9">
        <f>Table1[[#This Row],[Deaths]]+Table1[[#This Row],[Active]]*Table1[[#This Row],[Death Rate]]</f>
        <v>794.68885295436837</v>
      </c>
      <c r="M21" s="10">
        <f>Table1[[#This Row],[Deaths]]/Table1[[#This Row],[Cases]]</f>
        <v>7.235428814239513E-3</v>
      </c>
      <c r="N21" s="11">
        <f>Table1[[#This Row],[Cases]]/Table1[[#This Row],[Deaths]]</f>
        <v>138.20880913539966</v>
      </c>
      <c r="O21" s="12">
        <f>Table1[[#This Row],[Cases]]/Table1[[#This Row],[Population]]</f>
        <v>9.2113260104005508E-3</v>
      </c>
      <c r="P21" s="12">
        <f>Table1[[#This Row],[Deaths]]/Table1[[#This Row],[Population]]</f>
        <v>6.6647893633006041E-5</v>
      </c>
      <c r="Q21" s="13">
        <f>1-Table1[[#This Row],[Deaths]]/Table1[[#This Row],[Ex(Deaths)]]</f>
        <v>0.22862891844891786</v>
      </c>
      <c r="R21" s="14">
        <f>Table1[[#This Row],[Active]]/Table1[[#This Row],[Cases]]</f>
        <v>0.29639290857156347</v>
      </c>
      <c r="S21" s="76">
        <f>Table1[[#This Row],[Percent Infected]]*Table1[[#This Row],[% Active]]</f>
        <v>2.7301717080235148E-3</v>
      </c>
      <c r="T21" s="77">
        <f>1/Table1[[#This Row],[Percent Actively Infected]]</f>
        <v>366.27732866074632</v>
      </c>
      <c r="AMC21"/>
    </row>
    <row r="22" spans="1:1017" s="1" customFormat="1" ht="16.5" thickBot="1" x14ac:dyDescent="0.3">
      <c r="A22" s="1">
        <v>21</v>
      </c>
      <c r="B22" s="50">
        <v>13</v>
      </c>
      <c r="C22" s="42" t="s">
        <v>64</v>
      </c>
      <c r="D22" s="46">
        <v>289947</v>
      </c>
      <c r="E22" s="46">
        <v>3199</v>
      </c>
      <c r="F22" s="46">
        <v>253478</v>
      </c>
      <c r="G22" s="46">
        <v>33270</v>
      </c>
      <c r="H22" s="46">
        <v>1824</v>
      </c>
      <c r="I22" s="42">
        <v>34870366</v>
      </c>
      <c r="J22" s="8">
        <f>Table1[[#This Row],[Population]]/Table1[[#This Row],[Cases]]</f>
        <v>120.26462077552104</v>
      </c>
      <c r="K22" s="8">
        <f>Table1[[#This Row],[Population]]/Table1[[#This Row],[Deaths]]</f>
        <v>10900.395748671459</v>
      </c>
      <c r="L22" s="9">
        <f>Table1[[#This Row],[Deaths]]+Table1[[#This Row],[Active]]*Table1[[#This Row],[Death Rate]]</f>
        <v>3566.0696023756068</v>
      </c>
      <c r="M22" s="10">
        <f>Table1[[#This Row],[Deaths]]/Table1[[#This Row],[Cases]]</f>
        <v>1.1033050867917241E-2</v>
      </c>
      <c r="N22" s="11">
        <f>Table1[[#This Row],[Cases]]/Table1[[#This Row],[Deaths]]</f>
        <v>90.636761487964989</v>
      </c>
      <c r="O22" s="12">
        <f>Table1[[#This Row],[Cases]]/Table1[[#This Row],[Population]]</f>
        <v>8.3149973246624369E-3</v>
      </c>
      <c r="P22" s="12">
        <f>Table1[[#This Row],[Deaths]]/Table1[[#This Row],[Population]]</f>
        <v>9.1739788449596434E-5</v>
      </c>
      <c r="Q22" s="13">
        <f>1-Table1[[#This Row],[Deaths]]/Table1[[#This Row],[Ex(Deaths)]]</f>
        <v>0.10293394221219809</v>
      </c>
      <c r="R22" s="14">
        <f>Table1[[#This Row],[Active]]/Table1[[#This Row],[Cases]]</f>
        <v>0.11474510858881105</v>
      </c>
      <c r="S22" s="76">
        <f>Table1[[#This Row],[Percent Infected]]*Table1[[#This Row],[% Active]]</f>
        <v>9.5410527093406469E-4</v>
      </c>
      <c r="T22" s="77">
        <f>1/Table1[[#This Row],[Percent Actively Infected]]</f>
        <v>1048.102374511572</v>
      </c>
      <c r="AMC22"/>
    </row>
    <row r="23" spans="1:1017" s="1" customFormat="1" ht="16.5" thickBot="1" x14ac:dyDescent="0.3">
      <c r="A23" s="1">
        <v>22</v>
      </c>
      <c r="B23" s="50">
        <v>32</v>
      </c>
      <c r="C23" s="42" t="s">
        <v>47</v>
      </c>
      <c r="D23" s="46">
        <v>82972</v>
      </c>
      <c r="E23" s="46">
        <v>5766</v>
      </c>
      <c r="F23" s="47" t="s">
        <v>41</v>
      </c>
      <c r="G23" s="47" t="s">
        <v>41</v>
      </c>
      <c r="H23" s="47">
        <v>34</v>
      </c>
      <c r="I23" s="42">
        <v>10106111</v>
      </c>
      <c r="J23" s="8">
        <f>Table1[[#This Row],[Population]]/Table1[[#This Row],[Cases]]</f>
        <v>121.80146314419322</v>
      </c>
      <c r="K23" s="8">
        <f>Table1[[#This Row],[Population]]/Table1[[#This Row],[Deaths]]</f>
        <v>1752.7074228234478</v>
      </c>
      <c r="L23" s="9" t="e">
        <f>Table1[[#This Row],[Deaths]]+Table1[[#This Row],[Active]]*Table1[[#This Row],[Death Rate]]</f>
        <v>#VALUE!</v>
      </c>
      <c r="M23" s="10">
        <f>Table1[[#This Row],[Deaths]]/Table1[[#This Row],[Cases]]</f>
        <v>6.9493323048739328E-2</v>
      </c>
      <c r="N23" s="11">
        <f>Table1[[#This Row],[Cases]]/Table1[[#This Row],[Deaths]]</f>
        <v>14.389871661463753</v>
      </c>
      <c r="O23" s="12">
        <f>Table1[[#This Row],[Cases]]/Table1[[#This Row],[Population]]</f>
        <v>8.2100819989014574E-3</v>
      </c>
      <c r="P23" s="12">
        <f>Table1[[#This Row],[Deaths]]/Table1[[#This Row],[Population]]</f>
        <v>5.7054588060629849E-4</v>
      </c>
      <c r="Q23" s="13" t="e">
        <f>1-Table1[[#This Row],[Deaths]]/Table1[[#This Row],[Ex(Deaths)]]</f>
        <v>#VALUE!</v>
      </c>
      <c r="R23" s="14" t="e">
        <f>Table1[[#This Row],[Active]]/Table1[[#This Row],[Cases]]</f>
        <v>#VALUE!</v>
      </c>
      <c r="S23" s="76" t="e">
        <f>Table1[[#This Row],[Percent Infected]]*Table1[[#This Row],[% Active]]</f>
        <v>#VALUE!</v>
      </c>
      <c r="T23" s="77" t="e">
        <f>1/Table1[[#This Row],[Percent Actively Infected]]</f>
        <v>#VALUE!</v>
      </c>
      <c r="AMC23"/>
    </row>
    <row r="24" spans="1:1017" s="1" customFormat="1" ht="16.5" thickBot="1" x14ac:dyDescent="0.3">
      <c r="A24" s="1">
        <v>23</v>
      </c>
      <c r="B24" s="50">
        <v>10</v>
      </c>
      <c r="C24" s="42" t="s">
        <v>27</v>
      </c>
      <c r="D24" s="46">
        <v>370060</v>
      </c>
      <c r="E24" s="46">
        <v>28576</v>
      </c>
      <c r="F24" s="47" t="s">
        <v>41</v>
      </c>
      <c r="G24" s="47" t="s">
        <v>41</v>
      </c>
      <c r="H24" s="47">
        <v>617</v>
      </c>
      <c r="I24" s="42">
        <v>46756796</v>
      </c>
      <c r="J24" s="8">
        <f>Table1[[#This Row],[Population]]/Table1[[#This Row],[Cases]]</f>
        <v>126.34922985461817</v>
      </c>
      <c r="K24" s="8">
        <f>Table1[[#This Row],[Population]]/Table1[[#This Row],[Deaths]]</f>
        <v>1636.2260638297873</v>
      </c>
      <c r="L24" s="9" t="e">
        <f>Table1[[#This Row],[Deaths]]+Table1[[#This Row],[Active]]*Table1[[#This Row],[Death Rate]]</f>
        <v>#VALUE!</v>
      </c>
      <c r="M24" s="10">
        <f>Table1[[#This Row],[Deaths]]/Table1[[#This Row],[Cases]]</f>
        <v>7.7219910284818671E-2</v>
      </c>
      <c r="N24" s="11">
        <f>Table1[[#This Row],[Cases]]/Table1[[#This Row],[Deaths]]</f>
        <v>12.950027995520717</v>
      </c>
      <c r="O24" s="12">
        <f>Table1[[#This Row],[Cases]]/Table1[[#This Row],[Population]]</f>
        <v>7.9145713919319873E-3</v>
      </c>
      <c r="P24" s="12">
        <f>Table1[[#This Row],[Deaths]]/Table1[[#This Row],[Population]]</f>
        <v>6.1116249282778059E-4</v>
      </c>
      <c r="Q24" s="13" t="e">
        <f>1-Table1[[#This Row],[Deaths]]/Table1[[#This Row],[Ex(Deaths)]]</f>
        <v>#VALUE!</v>
      </c>
      <c r="R24" s="14" t="e">
        <f>Table1[[#This Row],[Active]]/Table1[[#This Row],[Cases]]</f>
        <v>#VALUE!</v>
      </c>
      <c r="S24" s="76" t="e">
        <f>Table1[[#This Row],[Percent Infected]]*Table1[[#This Row],[% Active]]</f>
        <v>#VALUE!</v>
      </c>
      <c r="T24" s="77" t="e">
        <f>1/Table1[[#This Row],[Percent Actively Infected]]</f>
        <v>#VALUE!</v>
      </c>
      <c r="AMC24"/>
    </row>
    <row r="25" spans="1:1017" s="1" customFormat="1" ht="16.5" thickBot="1" x14ac:dyDescent="0.3">
      <c r="A25" s="1">
        <v>24</v>
      </c>
      <c r="B25" s="50">
        <v>8</v>
      </c>
      <c r="C25" s="42" t="s">
        <v>108</v>
      </c>
      <c r="D25" s="46">
        <v>397623</v>
      </c>
      <c r="E25" s="46">
        <v>13154</v>
      </c>
      <c r="F25" s="46">
        <v>221485</v>
      </c>
      <c r="G25" s="46">
        <v>162984</v>
      </c>
      <c r="H25" s="46">
        <v>1493</v>
      </c>
      <c r="I25" s="42">
        <v>50940705</v>
      </c>
      <c r="J25" s="8">
        <f>Table1[[#This Row],[Population]]/Table1[[#This Row],[Cases]]</f>
        <v>128.11307444488875</v>
      </c>
      <c r="K25" s="8">
        <f>Table1[[#This Row],[Population]]/Table1[[#This Row],[Deaths]]</f>
        <v>3872.6398814048957</v>
      </c>
      <c r="L25" s="9">
        <f>Table1[[#This Row],[Deaths]]+Table1[[#This Row],[Active]]*Table1[[#This Row],[Death Rate]]</f>
        <v>18545.769429836804</v>
      </c>
      <c r="M25" s="10">
        <f>Table1[[#This Row],[Deaths]]/Table1[[#This Row],[Cases]]</f>
        <v>3.3081587332724718E-2</v>
      </c>
      <c r="N25" s="11">
        <f>Table1[[#This Row],[Cases]]/Table1[[#This Row],[Deaths]]</f>
        <v>30.228295575490346</v>
      </c>
      <c r="O25" s="12">
        <f>Table1[[#This Row],[Cases]]/Table1[[#This Row],[Population]]</f>
        <v>7.8056045749661301E-3</v>
      </c>
      <c r="P25" s="12">
        <f>Table1[[#This Row],[Deaths]]/Table1[[#This Row],[Population]]</f>
        <v>2.5822178943145759E-4</v>
      </c>
      <c r="Q25" s="13">
        <f>1-Table1[[#This Row],[Deaths]]/Table1[[#This Row],[Ex(Deaths)]]</f>
        <v>0.29072772905083233</v>
      </c>
      <c r="R25" s="14">
        <f>Table1[[#This Row],[Active]]/Table1[[#This Row],[Cases]]</f>
        <v>0.40989580582612173</v>
      </c>
      <c r="S25" s="76">
        <f>Table1[[#This Row],[Percent Infected]]*Table1[[#This Row],[% Active]]</f>
        <v>3.1994845772158045E-3</v>
      </c>
      <c r="T25" s="77">
        <f>1/Table1[[#This Row],[Percent Actively Infected]]</f>
        <v>312.55034236489468</v>
      </c>
      <c r="AMC25"/>
    </row>
    <row r="26" spans="1:1017" s="1" customFormat="1" ht="16.5" thickBot="1" x14ac:dyDescent="0.3">
      <c r="A26" s="1">
        <v>25</v>
      </c>
      <c r="B26" s="50">
        <v>29</v>
      </c>
      <c r="C26" s="42" t="s">
        <v>100</v>
      </c>
      <c r="D26" s="46">
        <v>89999</v>
      </c>
      <c r="E26" s="46">
        <v>3640</v>
      </c>
      <c r="F26" s="46">
        <v>29808</v>
      </c>
      <c r="G26" s="46">
        <v>56551</v>
      </c>
      <c r="H26" s="47">
        <v>71</v>
      </c>
      <c r="I26" s="42">
        <v>11689764</v>
      </c>
      <c r="J26" s="8">
        <f>Table1[[#This Row],[Population]]/Table1[[#This Row],[Cases]]</f>
        <v>129.88770986344292</v>
      </c>
      <c r="K26" s="8">
        <f>Table1[[#This Row],[Population]]/Table1[[#This Row],[Deaths]]</f>
        <v>3211.4736263736263</v>
      </c>
      <c r="L26" s="9">
        <f>Table1[[#This Row],[Deaths]]+Table1[[#This Row],[Active]]*Table1[[#This Row],[Death Rate]]</f>
        <v>5927.1991911021232</v>
      </c>
      <c r="M26" s="10">
        <f>Table1[[#This Row],[Deaths]]/Table1[[#This Row],[Cases]]</f>
        <v>4.0444893832153689E-2</v>
      </c>
      <c r="N26" s="11">
        <f>Table1[[#This Row],[Cases]]/Table1[[#This Row],[Deaths]]</f>
        <v>24.725000000000001</v>
      </c>
      <c r="O26" s="12">
        <f>Table1[[#This Row],[Cases]]/Table1[[#This Row],[Population]]</f>
        <v>7.6989578232717105E-3</v>
      </c>
      <c r="P26" s="12">
        <f>Table1[[#This Row],[Deaths]]/Table1[[#This Row],[Population]]</f>
        <v>3.1138353178045337E-4</v>
      </c>
      <c r="Q26" s="13">
        <f>1-Table1[[#This Row],[Deaths]]/Table1[[#This Row],[Ex(Deaths)]]</f>
        <v>0.38588195155237115</v>
      </c>
      <c r="R26" s="14">
        <f>Table1[[#This Row],[Active]]/Table1[[#This Row],[Cases]]</f>
        <v>0.62835142612695694</v>
      </c>
      <c r="S26" s="76">
        <f>Table1[[#This Row],[Percent Infected]]*Table1[[#This Row],[% Active]]</f>
        <v>4.8376511279440712E-3</v>
      </c>
      <c r="T26" s="77">
        <f>1/Table1[[#This Row],[Percent Actively Infected]]</f>
        <v>206.71188838393664</v>
      </c>
      <c r="AMC26"/>
    </row>
    <row r="27" spans="1:1017" s="1" customFormat="1" ht="16.5" thickBot="1" x14ac:dyDescent="0.3">
      <c r="A27" s="1">
        <v>26</v>
      </c>
      <c r="B27" s="50">
        <v>35</v>
      </c>
      <c r="C27" s="42" t="s">
        <v>79</v>
      </c>
      <c r="D27" s="46">
        <v>80499</v>
      </c>
      <c r="E27" s="46">
        <v>1328</v>
      </c>
      <c r="F27" s="46">
        <v>44910</v>
      </c>
      <c r="G27" s="46">
        <v>34261</v>
      </c>
      <c r="H27" s="47">
        <v>309</v>
      </c>
      <c r="I27" s="42">
        <v>10859539</v>
      </c>
      <c r="J27" s="8">
        <f>Table1[[#This Row],[Population]]/Table1[[#This Row],[Cases]]</f>
        <v>134.9027814010112</v>
      </c>
      <c r="K27" s="8">
        <f>Table1[[#This Row],[Population]]/Table1[[#This Row],[Deaths]]</f>
        <v>8177.3637048192768</v>
      </c>
      <c r="L27" s="9">
        <f>Table1[[#This Row],[Deaths]]+Table1[[#This Row],[Active]]*Table1[[#This Row],[Death Rate]]</f>
        <v>1893.207120585349</v>
      </c>
      <c r="M27" s="10">
        <f>Table1[[#This Row],[Deaths]]/Table1[[#This Row],[Cases]]</f>
        <v>1.649709934284898E-2</v>
      </c>
      <c r="N27" s="11">
        <f>Table1[[#This Row],[Cases]]/Table1[[#This Row],[Deaths]]</f>
        <v>60.616716867469883</v>
      </c>
      <c r="O27" s="12">
        <f>Table1[[#This Row],[Cases]]/Table1[[#This Row],[Population]]</f>
        <v>7.4127456054994597E-3</v>
      </c>
      <c r="P27" s="12">
        <f>Table1[[#This Row],[Deaths]]/Table1[[#This Row],[Population]]</f>
        <v>1.222888006571918E-4</v>
      </c>
      <c r="Q27" s="13">
        <f>1-Table1[[#This Row],[Deaths]]/Table1[[#This Row],[Ex(Deaths)]]</f>
        <v>0.29854478912513072</v>
      </c>
      <c r="R27" s="14">
        <f>Table1[[#This Row],[Active]]/Table1[[#This Row],[Cases]]</f>
        <v>0.42560777152511209</v>
      </c>
      <c r="S27" s="76">
        <f>Table1[[#This Row],[Percent Infected]]*Table1[[#This Row],[% Active]]</f>
        <v>3.1549221380391926E-3</v>
      </c>
      <c r="T27" s="77">
        <f>1/Table1[[#This Row],[Percent Actively Infected]]</f>
        <v>316.96503312804651</v>
      </c>
      <c r="AMC27"/>
    </row>
    <row r="28" spans="1:1017" s="1" customFormat="1" ht="16.5" thickBot="1" x14ac:dyDescent="0.3">
      <c r="A28" s="1">
        <v>27</v>
      </c>
      <c r="B28" s="50">
        <v>39</v>
      </c>
      <c r="C28" s="42" t="s">
        <v>38</v>
      </c>
      <c r="D28" s="46">
        <v>68947</v>
      </c>
      <c r="E28" s="47">
        <v>589</v>
      </c>
      <c r="F28" s="46">
        <v>64991</v>
      </c>
      <c r="G28" s="46">
        <v>3367</v>
      </c>
      <c r="H28" s="47"/>
      <c r="I28" s="42">
        <v>9448976</v>
      </c>
      <c r="J28" s="8">
        <f>Table1[[#This Row],[Population]]/Table1[[#This Row],[Cases]]</f>
        <v>137.04694910583493</v>
      </c>
      <c r="K28" s="8">
        <f>Table1[[#This Row],[Population]]/Table1[[#This Row],[Deaths]]</f>
        <v>16042.404074702887</v>
      </c>
      <c r="L28" s="9">
        <f>Table1[[#This Row],[Deaths]]+Table1[[#This Row],[Active]]*Table1[[#This Row],[Death Rate]]</f>
        <v>617.76358652298143</v>
      </c>
      <c r="M28" s="10">
        <f>Table1[[#This Row],[Deaths]]/Table1[[#This Row],[Cases]]</f>
        <v>8.5427937401192228E-3</v>
      </c>
      <c r="N28" s="11">
        <f>Table1[[#This Row],[Cases]]/Table1[[#This Row],[Deaths]]</f>
        <v>117.05772495755518</v>
      </c>
      <c r="O28" s="12">
        <f>Table1[[#This Row],[Cases]]/Table1[[#This Row],[Population]]</f>
        <v>7.2967695123789074E-3</v>
      </c>
      <c r="P28" s="12">
        <f>Table1[[#This Row],[Deaths]]/Table1[[#This Row],[Population]]</f>
        <v>6.2334796913443319E-5</v>
      </c>
      <c r="Q28" s="13">
        <f>1-Table1[[#This Row],[Deaths]]/Table1[[#This Row],[Ex(Deaths)]]</f>
        <v>4.6560831927427659E-2</v>
      </c>
      <c r="R28" s="14">
        <f>Table1[[#This Row],[Active]]/Table1[[#This Row],[Cases]]</f>
        <v>4.8834612093347066E-2</v>
      </c>
      <c r="S28" s="76">
        <f>Table1[[#This Row],[Percent Infected]]*Table1[[#This Row],[% Active]]</f>
        <v>3.5633490867158517E-4</v>
      </c>
      <c r="T28" s="77">
        <f>1/Table1[[#This Row],[Percent Actively Infected]]</f>
        <v>2806.3486783486783</v>
      </c>
      <c r="AMC28"/>
    </row>
    <row r="29" spans="1:1017" s="1" customFormat="1" ht="16.5" thickBot="1" x14ac:dyDescent="0.3">
      <c r="A29" s="1">
        <v>28</v>
      </c>
      <c r="B29" s="50">
        <v>61</v>
      </c>
      <c r="C29" s="42" t="s">
        <v>72</v>
      </c>
      <c r="D29" s="46">
        <v>27841</v>
      </c>
      <c r="E29" s="47">
        <v>850</v>
      </c>
      <c r="F29" s="46">
        <v>19300</v>
      </c>
      <c r="G29" s="46">
        <v>7691</v>
      </c>
      <c r="H29" s="47">
        <v>362</v>
      </c>
      <c r="I29" s="42">
        <v>4032906</v>
      </c>
      <c r="J29" s="8">
        <f>Table1[[#This Row],[Population]]/Table1[[#This Row],[Cases]]</f>
        <v>144.85492618799611</v>
      </c>
      <c r="K29" s="8">
        <f>Table1[[#This Row],[Population]]/Table1[[#This Row],[Deaths]]</f>
        <v>4744.5952941176474</v>
      </c>
      <c r="L29" s="9">
        <f>Table1[[#This Row],[Deaths]]+Table1[[#This Row],[Active]]*Table1[[#This Row],[Death Rate]]</f>
        <v>1084.8101720484178</v>
      </c>
      <c r="M29" s="10">
        <f>Table1[[#This Row],[Deaths]]/Table1[[#This Row],[Cases]]</f>
        <v>3.0530512553428396E-2</v>
      </c>
      <c r="N29" s="11">
        <f>Table1[[#This Row],[Cases]]/Table1[[#This Row],[Deaths]]</f>
        <v>32.754117647058827</v>
      </c>
      <c r="O29" s="12">
        <f>Table1[[#This Row],[Cases]]/Table1[[#This Row],[Population]]</f>
        <v>6.9034586970288915E-3</v>
      </c>
      <c r="P29" s="12">
        <f>Table1[[#This Row],[Deaths]]/Table1[[#This Row],[Population]]</f>
        <v>2.1076613241171504E-4</v>
      </c>
      <c r="Q29" s="13">
        <f>1-Table1[[#This Row],[Deaths]]/Table1[[#This Row],[Ex(Deaths)]]</f>
        <v>0.21645277496341331</v>
      </c>
      <c r="R29" s="14">
        <f>Table1[[#This Row],[Active]]/Table1[[#This Row],[Cases]]</f>
        <v>0.27624726123343268</v>
      </c>
      <c r="S29" s="76">
        <f>Table1[[#This Row],[Percent Infected]]*Table1[[#This Row],[% Active]]</f>
        <v>1.907061558092353E-3</v>
      </c>
      <c r="T29" s="77">
        <f>1/Table1[[#This Row],[Percent Actively Infected]]</f>
        <v>524.36692237680415</v>
      </c>
      <c r="AMC29"/>
    </row>
    <row r="30" spans="1:1017" s="1" customFormat="1" ht="16.5" thickBot="1" x14ac:dyDescent="0.3">
      <c r="A30" s="1">
        <v>29</v>
      </c>
      <c r="B30" s="50">
        <v>37</v>
      </c>
      <c r="C30" s="42" t="s">
        <v>35</v>
      </c>
      <c r="D30" s="46">
        <v>74152</v>
      </c>
      <c r="E30" s="46">
        <v>9872</v>
      </c>
      <c r="F30" s="46">
        <v>17780</v>
      </c>
      <c r="G30" s="46">
        <v>46500</v>
      </c>
      <c r="H30" s="47">
        <v>69</v>
      </c>
      <c r="I30" s="42">
        <v>11595151</v>
      </c>
      <c r="J30" s="8">
        <f>Table1[[#This Row],[Population]]/Table1[[#This Row],[Cases]]</f>
        <v>156.37003722084367</v>
      </c>
      <c r="K30" s="8">
        <f>Table1[[#This Row],[Population]]/Table1[[#This Row],[Deaths]]</f>
        <v>1174.5493314424634</v>
      </c>
      <c r="L30" s="9">
        <f>Table1[[#This Row],[Deaths]]+Table1[[#This Row],[Active]]*Table1[[#This Row],[Death Rate]]</f>
        <v>16062.635451505017</v>
      </c>
      <c r="M30" s="10">
        <f>Table1[[#This Row],[Deaths]]/Table1[[#This Row],[Cases]]</f>
        <v>0.13313194519365629</v>
      </c>
      <c r="N30" s="11">
        <f>Table1[[#This Row],[Cases]]/Table1[[#This Row],[Deaths]]</f>
        <v>7.5113452188006482</v>
      </c>
      <c r="O30" s="12">
        <f>Table1[[#This Row],[Cases]]/Table1[[#This Row],[Population]]</f>
        <v>6.3950870497503651E-3</v>
      </c>
      <c r="P30" s="12">
        <f>Table1[[#This Row],[Deaths]]/Table1[[#This Row],[Population]]</f>
        <v>8.513903786160266E-4</v>
      </c>
      <c r="Q30" s="13">
        <f>1-Table1[[#This Row],[Deaths]]/Table1[[#This Row],[Ex(Deaths)]]</f>
        <v>0.38540596094552926</v>
      </c>
      <c r="R30" s="14">
        <f>Table1[[#This Row],[Active]]/Table1[[#This Row],[Cases]]</f>
        <v>0.62709030100334451</v>
      </c>
      <c r="S30" s="76">
        <f>Table1[[#This Row],[Percent Infected]]*Table1[[#This Row],[% Active]]</f>
        <v>4.0102970629705467E-3</v>
      </c>
      <c r="T30" s="77">
        <f>1/Table1[[#This Row],[Percent Actively Infected]]</f>
        <v>249.35808602150539</v>
      </c>
      <c r="AMC30"/>
    </row>
    <row r="31" spans="1:1017" s="1" customFormat="1" ht="16.5" thickBot="1" x14ac:dyDescent="0.3">
      <c r="A31" s="1">
        <v>30</v>
      </c>
      <c r="B31" s="50">
        <v>40</v>
      </c>
      <c r="C31" s="42" t="s">
        <v>50</v>
      </c>
      <c r="D31" s="46">
        <v>62704</v>
      </c>
      <c r="E31" s="47">
        <v>357</v>
      </c>
      <c r="F31" s="46">
        <v>56766</v>
      </c>
      <c r="G31" s="46">
        <v>5581</v>
      </c>
      <c r="H31" s="47"/>
      <c r="I31" s="42">
        <v>9903058</v>
      </c>
      <c r="J31" s="8">
        <f>Table1[[#This Row],[Population]]/Table1[[#This Row],[Cases]]</f>
        <v>157.93343327379432</v>
      </c>
      <c r="K31" s="8">
        <f>Table1[[#This Row],[Population]]/Table1[[#This Row],[Deaths]]</f>
        <v>27739.658263305322</v>
      </c>
      <c r="L31" s="9">
        <f>Table1[[#This Row],[Deaths]]+Table1[[#This Row],[Active]]*Table1[[#This Row],[Death Rate]]</f>
        <v>388.77495853534066</v>
      </c>
      <c r="M31" s="10">
        <f>Table1[[#This Row],[Deaths]]/Table1[[#This Row],[Cases]]</f>
        <v>5.6934166879305942E-3</v>
      </c>
      <c r="N31" s="11">
        <f>Table1[[#This Row],[Cases]]/Table1[[#This Row],[Deaths]]</f>
        <v>175.64145658263305</v>
      </c>
      <c r="O31" s="12">
        <f>Table1[[#This Row],[Cases]]/Table1[[#This Row],[Population]]</f>
        <v>6.3317815567676163E-3</v>
      </c>
      <c r="P31" s="12">
        <f>Table1[[#This Row],[Deaths]]/Table1[[#This Row],[Population]]</f>
        <v>3.6049470779631905E-5</v>
      </c>
      <c r="Q31" s="13">
        <f>1-Table1[[#This Row],[Deaths]]/Table1[[#This Row],[Ex(Deaths)]]</f>
        <v>8.1730980449586266E-2</v>
      </c>
      <c r="R31" s="14">
        <f>Table1[[#This Row],[Active]]/Table1[[#This Row],[Cases]]</f>
        <v>8.9005486093391165E-2</v>
      </c>
      <c r="S31" s="76">
        <f>Table1[[#This Row],[Percent Infected]]*Table1[[#This Row],[% Active]]</f>
        <v>5.6356329529727068E-4</v>
      </c>
      <c r="T31" s="77">
        <f>1/Table1[[#This Row],[Percent Actively Infected]]</f>
        <v>1774.423580003584</v>
      </c>
      <c r="AMC31"/>
    </row>
    <row r="32" spans="1:1017" s="1" customFormat="1" ht="16.5" thickBot="1" x14ac:dyDescent="0.3">
      <c r="A32" s="1">
        <v>31</v>
      </c>
      <c r="B32" s="50">
        <v>173</v>
      </c>
      <c r="C32" s="42" t="s">
        <v>39</v>
      </c>
      <c r="D32" s="47">
        <v>306</v>
      </c>
      <c r="E32" s="47"/>
      <c r="F32" s="47">
        <v>215</v>
      </c>
      <c r="G32" s="47">
        <v>91</v>
      </c>
      <c r="H32" s="47"/>
      <c r="I32" s="42">
        <v>48883</v>
      </c>
      <c r="J32" s="8">
        <f>Table1[[#This Row],[Population]]/Table1[[#This Row],[Cases]]</f>
        <v>159.74836601307189</v>
      </c>
      <c r="K32" s="8" t="e">
        <f>Table1[[#This Row],[Population]]/Table1[[#This Row],[Deaths]]</f>
        <v>#DIV/0!</v>
      </c>
      <c r="L32" s="9">
        <f>Table1[[#This Row],[Deaths]]+Table1[[#This Row],[Active]]*Table1[[#This Row],[Death Rate]]</f>
        <v>0</v>
      </c>
      <c r="M32" s="10">
        <f>Table1[[#This Row],[Deaths]]/Table1[[#This Row],[Cases]]</f>
        <v>0</v>
      </c>
      <c r="N32" s="11" t="e">
        <f>Table1[[#This Row],[Cases]]/Table1[[#This Row],[Deaths]]</f>
        <v>#DIV/0!</v>
      </c>
      <c r="O32" s="12">
        <f>Table1[[#This Row],[Cases]]/Table1[[#This Row],[Population]]</f>
        <v>6.2598449358672748E-3</v>
      </c>
      <c r="P32" s="12">
        <f>Table1[[#This Row],[Deaths]]/Table1[[#This Row],[Population]]</f>
        <v>0</v>
      </c>
      <c r="Q32" s="13" t="e">
        <f>1-Table1[[#This Row],[Deaths]]/Table1[[#This Row],[Ex(Deaths)]]</f>
        <v>#DIV/0!</v>
      </c>
      <c r="R32" s="14">
        <f>Table1[[#This Row],[Active]]/Table1[[#This Row],[Cases]]</f>
        <v>0.29738562091503268</v>
      </c>
      <c r="S32" s="76">
        <f>Table1[[#This Row],[Percent Infected]]*Table1[[#This Row],[% Active]]</f>
        <v>1.8615878730847124E-3</v>
      </c>
      <c r="T32" s="77">
        <f>1/Table1[[#This Row],[Percent Actively Infected]]</f>
        <v>537.17582417582423</v>
      </c>
      <c r="AMC32"/>
    </row>
    <row r="33" spans="1:1017" s="1" customFormat="1" ht="16.5" thickBot="1" x14ac:dyDescent="0.3">
      <c r="A33" s="1">
        <v>32</v>
      </c>
      <c r="B33" s="50">
        <v>53</v>
      </c>
      <c r="C33" s="42" t="s">
        <v>136</v>
      </c>
      <c r="D33" s="46">
        <v>40085</v>
      </c>
      <c r="E33" s="46">
        <v>1474</v>
      </c>
      <c r="F33" s="46">
        <v>32126</v>
      </c>
      <c r="G33" s="46">
        <v>6485</v>
      </c>
      <c r="H33" s="47">
        <v>24</v>
      </c>
      <c r="I33" s="42">
        <v>6535362</v>
      </c>
      <c r="J33" s="8">
        <f>Table1[[#This Row],[Population]]/Table1[[#This Row],[Cases]]</f>
        <v>163.03759511039041</v>
      </c>
      <c r="K33" s="8">
        <f>Table1[[#This Row],[Population]]/Table1[[#This Row],[Deaths]]</f>
        <v>4433.7598371777476</v>
      </c>
      <c r="L33" s="9">
        <f>Table1[[#This Row],[Deaths]]+Table1[[#This Row],[Active]]*Table1[[#This Row],[Death Rate]]</f>
        <v>1712.4655107895721</v>
      </c>
      <c r="M33" s="10">
        <f>Table1[[#This Row],[Deaths]]/Table1[[#This Row],[Cases]]</f>
        <v>3.67718597979294E-2</v>
      </c>
      <c r="N33" s="11">
        <f>Table1[[#This Row],[Cases]]/Table1[[#This Row],[Deaths]]</f>
        <v>27.194708276797829</v>
      </c>
      <c r="O33" s="12">
        <f>Table1[[#This Row],[Cases]]/Table1[[#This Row],[Population]]</f>
        <v>6.1335546523666176E-3</v>
      </c>
      <c r="P33" s="12">
        <f>Table1[[#This Row],[Deaths]]/Table1[[#This Row],[Population]]</f>
        <v>2.2554221173976284E-4</v>
      </c>
      <c r="Q33" s="13">
        <f>1-Table1[[#This Row],[Deaths]]/Table1[[#This Row],[Ex(Deaths)]]</f>
        <v>0.13925273781404335</v>
      </c>
      <c r="R33" s="14">
        <f>Table1[[#This Row],[Active]]/Table1[[#This Row],[Cases]]</f>
        <v>0.16178121491829861</v>
      </c>
      <c r="S33" s="76">
        <f>Table1[[#This Row],[Percent Infected]]*Table1[[#This Row],[% Active]]</f>
        <v>9.92293923427654E-4</v>
      </c>
      <c r="T33" s="77">
        <f>1/Table1[[#This Row],[Percent Actively Infected]]</f>
        <v>1007.7659213569777</v>
      </c>
      <c r="AMC33"/>
    </row>
    <row r="34" spans="1:1017" s="1" customFormat="1" ht="16.5" thickBot="1" x14ac:dyDescent="0.3">
      <c r="A34" s="1">
        <v>33</v>
      </c>
      <c r="B34" s="50">
        <v>4</v>
      </c>
      <c r="C34" s="42" t="s">
        <v>56</v>
      </c>
      <c r="D34" s="46">
        <v>892654</v>
      </c>
      <c r="E34" s="46">
        <v>15001</v>
      </c>
      <c r="F34" s="46">
        <v>696681</v>
      </c>
      <c r="G34" s="46">
        <v>180972</v>
      </c>
      <c r="H34" s="46">
        <v>2300</v>
      </c>
      <c r="I34" s="42">
        <v>145941435</v>
      </c>
      <c r="J34" s="8">
        <f>Table1[[#This Row],[Population]]/Table1[[#This Row],[Cases]]</f>
        <v>163.49160480992634</v>
      </c>
      <c r="K34" s="8">
        <f>Table1[[#This Row],[Population]]/Table1[[#This Row],[Deaths]]</f>
        <v>9728.7804146390245</v>
      </c>
      <c r="L34" s="9">
        <f>Table1[[#This Row],[Deaths]]+Table1[[#This Row],[Active]]*Table1[[#This Row],[Death Rate]]</f>
        <v>18042.224227976349</v>
      </c>
      <c r="M34" s="10">
        <f>Table1[[#This Row],[Deaths]]/Table1[[#This Row],[Cases]]</f>
        <v>1.6804943460736188E-2</v>
      </c>
      <c r="N34" s="11">
        <f>Table1[[#This Row],[Cases]]/Table1[[#This Row],[Deaths]]</f>
        <v>59.506299580027999</v>
      </c>
      <c r="O34" s="12">
        <f>Table1[[#This Row],[Cases]]/Table1[[#This Row],[Population]]</f>
        <v>6.1165220144642268E-3</v>
      </c>
      <c r="P34" s="12">
        <f>Table1[[#This Row],[Deaths]]/Table1[[#This Row],[Population]]</f>
        <v>1.0278780662941954E-4</v>
      </c>
      <c r="Q34" s="13">
        <f>1-Table1[[#This Row],[Deaths]]/Table1[[#This Row],[Ex(Deaths)]]</f>
        <v>0.16856149161812395</v>
      </c>
      <c r="R34" s="14">
        <f>Table1[[#This Row],[Active]]/Table1[[#This Row],[Cases]]</f>
        <v>0.20273476621400902</v>
      </c>
      <c r="S34" s="76">
        <f>Table1[[#This Row],[Percent Infected]]*Table1[[#This Row],[% Active]]</f>
        <v>1.2400316606452444E-3</v>
      </c>
      <c r="T34" s="77">
        <f>1/Table1[[#This Row],[Percent Actively Infected]]</f>
        <v>806.43102247861555</v>
      </c>
      <c r="AMC34"/>
    </row>
    <row r="35" spans="1:1017" s="1" customFormat="1" ht="16.5" thickBot="1" x14ac:dyDescent="0.3">
      <c r="A35" s="1">
        <v>34</v>
      </c>
      <c r="B35" s="50">
        <v>181</v>
      </c>
      <c r="C35" s="42" t="s">
        <v>36</v>
      </c>
      <c r="D35" s="47">
        <v>201</v>
      </c>
      <c r="E35" s="47"/>
      <c r="F35" s="47">
        <v>186</v>
      </c>
      <c r="G35" s="47">
        <v>15</v>
      </c>
      <c r="H35" s="47"/>
      <c r="I35" s="42">
        <v>33690</v>
      </c>
      <c r="J35" s="8">
        <f>Table1[[#This Row],[Population]]/Table1[[#This Row],[Cases]]</f>
        <v>167.61194029850745</v>
      </c>
      <c r="K35" s="8" t="e">
        <f>Table1[[#This Row],[Population]]/Table1[[#This Row],[Deaths]]</f>
        <v>#DIV/0!</v>
      </c>
      <c r="L35" s="9">
        <f>Table1[[#This Row],[Deaths]]+Table1[[#This Row],[Active]]*Table1[[#This Row],[Death Rate]]</f>
        <v>0</v>
      </c>
      <c r="M35" s="10">
        <f>Table1[[#This Row],[Deaths]]/Table1[[#This Row],[Cases]]</f>
        <v>0</v>
      </c>
      <c r="N35" s="11" t="e">
        <f>Table1[[#This Row],[Cases]]/Table1[[#This Row],[Deaths]]</f>
        <v>#DIV/0!</v>
      </c>
      <c r="O35" s="12">
        <f>Table1[[#This Row],[Cases]]/Table1[[#This Row],[Population]]</f>
        <v>5.9661620658949246E-3</v>
      </c>
      <c r="P35" s="12">
        <f>Table1[[#This Row],[Deaths]]/Table1[[#This Row],[Population]]</f>
        <v>0</v>
      </c>
      <c r="Q35" s="13" t="e">
        <f>1-Table1[[#This Row],[Deaths]]/Table1[[#This Row],[Ex(Deaths)]]</f>
        <v>#DIV/0!</v>
      </c>
      <c r="R35" s="14">
        <f>Table1[[#This Row],[Active]]/Table1[[#This Row],[Cases]]</f>
        <v>7.4626865671641784E-2</v>
      </c>
      <c r="S35" s="76">
        <f>Table1[[#This Row],[Percent Infected]]*Table1[[#This Row],[% Active]]</f>
        <v>4.4523597506678539E-4</v>
      </c>
      <c r="T35" s="77">
        <f>1/Table1[[#This Row],[Percent Actively Infected]]</f>
        <v>2246</v>
      </c>
      <c r="AMC35"/>
    </row>
    <row r="36" spans="1:1017" s="1" customFormat="1" ht="16.5" thickBot="1" x14ac:dyDescent="0.3">
      <c r="A36" s="1">
        <v>35</v>
      </c>
      <c r="B36" s="50">
        <v>111</v>
      </c>
      <c r="C36" s="42" t="s">
        <v>103</v>
      </c>
      <c r="D36" s="46">
        <v>3618</v>
      </c>
      <c r="E36" s="47">
        <v>64</v>
      </c>
      <c r="F36" s="46">
        <v>2452</v>
      </c>
      <c r="G36" s="46">
        <v>1102</v>
      </c>
      <c r="H36" s="47"/>
      <c r="I36" s="42">
        <v>628075</v>
      </c>
      <c r="J36" s="8">
        <f>Table1[[#This Row],[Population]]/Table1[[#This Row],[Cases]]</f>
        <v>173.59729132117192</v>
      </c>
      <c r="K36" s="8">
        <f>Table1[[#This Row],[Population]]/Table1[[#This Row],[Deaths]]</f>
        <v>9813.671875</v>
      </c>
      <c r="L36" s="9">
        <f>Table1[[#This Row],[Deaths]]+Table1[[#This Row],[Active]]*Table1[[#This Row],[Death Rate]]</f>
        <v>83.493642896627975</v>
      </c>
      <c r="M36" s="10">
        <f>Table1[[#This Row],[Deaths]]/Table1[[#This Row],[Cases]]</f>
        <v>1.7689331122166942E-2</v>
      </c>
      <c r="N36" s="11">
        <f>Table1[[#This Row],[Cases]]/Table1[[#This Row],[Deaths]]</f>
        <v>56.53125</v>
      </c>
      <c r="O36" s="12">
        <f>Table1[[#This Row],[Cases]]/Table1[[#This Row],[Population]]</f>
        <v>5.7604585439636983E-3</v>
      </c>
      <c r="P36" s="12">
        <f>Table1[[#This Row],[Deaths]]/Table1[[#This Row],[Population]]</f>
        <v>1.0189865859968953E-4</v>
      </c>
      <c r="Q36" s="13">
        <f>1-Table1[[#This Row],[Deaths]]/Table1[[#This Row],[Ex(Deaths)]]</f>
        <v>0.23347457627118651</v>
      </c>
      <c r="R36" s="14">
        <f>Table1[[#This Row],[Active]]/Table1[[#This Row],[Cases]]</f>
        <v>0.30458817025981205</v>
      </c>
      <c r="S36" s="76">
        <f>Table1[[#This Row],[Percent Infected]]*Table1[[#This Row],[% Active]]</f>
        <v>1.754567527763404E-3</v>
      </c>
      <c r="T36" s="77">
        <f>1/Table1[[#This Row],[Percent Actively Infected]]</f>
        <v>569.94101633393836</v>
      </c>
      <c r="AMC36"/>
    </row>
    <row r="37" spans="1:1017" s="1" customFormat="1" ht="16.5" thickBot="1" x14ac:dyDescent="0.3">
      <c r="A37" s="1">
        <v>36</v>
      </c>
      <c r="B37" s="50">
        <v>130</v>
      </c>
      <c r="C37" s="42" t="s">
        <v>31</v>
      </c>
      <c r="D37" s="46">
        <v>1962</v>
      </c>
      <c r="E37" s="47">
        <v>10</v>
      </c>
      <c r="F37" s="46">
        <v>1838</v>
      </c>
      <c r="G37" s="47">
        <v>114</v>
      </c>
      <c r="H37" s="47">
        <v>1</v>
      </c>
      <c r="I37" s="42">
        <v>341484</v>
      </c>
      <c r="J37" s="8">
        <f>Table1[[#This Row],[Population]]/Table1[[#This Row],[Cases]]</f>
        <v>174.04892966360856</v>
      </c>
      <c r="K37" s="8">
        <f>Table1[[#This Row],[Population]]/Table1[[#This Row],[Deaths]]</f>
        <v>34148.400000000001</v>
      </c>
      <c r="L37" s="9">
        <f>Table1[[#This Row],[Deaths]]+Table1[[#This Row],[Active]]*Table1[[#This Row],[Death Rate]]</f>
        <v>10.581039755351682</v>
      </c>
      <c r="M37" s="10">
        <f>Table1[[#This Row],[Deaths]]/Table1[[#This Row],[Cases]]</f>
        <v>5.0968399592252805E-3</v>
      </c>
      <c r="N37" s="11">
        <f>Table1[[#This Row],[Cases]]/Table1[[#This Row],[Deaths]]</f>
        <v>196.2</v>
      </c>
      <c r="O37" s="12">
        <f>Table1[[#This Row],[Cases]]/Table1[[#This Row],[Population]]</f>
        <v>5.745510770636399E-3</v>
      </c>
      <c r="P37" s="12">
        <f>Table1[[#This Row],[Deaths]]/Table1[[#This Row],[Population]]</f>
        <v>2.928394888193883E-5</v>
      </c>
      <c r="Q37" s="13">
        <f>1-Table1[[#This Row],[Deaths]]/Table1[[#This Row],[Ex(Deaths)]]</f>
        <v>5.4913294797687917E-2</v>
      </c>
      <c r="R37" s="14">
        <f>Table1[[#This Row],[Active]]/Table1[[#This Row],[Cases]]</f>
        <v>5.8103975535168197E-2</v>
      </c>
      <c r="S37" s="76">
        <f>Table1[[#This Row],[Percent Infected]]*Table1[[#This Row],[% Active]]</f>
        <v>3.3383701725410268E-4</v>
      </c>
      <c r="T37" s="77">
        <f>1/Table1[[#This Row],[Percent Actively Infected]]</f>
        <v>2995.4736842105262</v>
      </c>
      <c r="AMC37"/>
    </row>
    <row r="38" spans="1:1017" s="1" customFormat="1" ht="16.5" thickBot="1" x14ac:dyDescent="0.3">
      <c r="A38" s="1">
        <v>37</v>
      </c>
      <c r="B38" s="50">
        <v>81</v>
      </c>
      <c r="C38" s="42" t="s">
        <v>85</v>
      </c>
      <c r="D38" s="46">
        <v>11942</v>
      </c>
      <c r="E38" s="47">
        <v>528</v>
      </c>
      <c r="F38" s="46">
        <v>8087</v>
      </c>
      <c r="G38" s="46">
        <v>3327</v>
      </c>
      <c r="H38" s="47">
        <v>3</v>
      </c>
      <c r="I38" s="42">
        <v>2083364</v>
      </c>
      <c r="J38" s="8">
        <f>Table1[[#This Row],[Population]]/Table1[[#This Row],[Cases]]</f>
        <v>174.45687489532742</v>
      </c>
      <c r="K38" s="8">
        <f>Table1[[#This Row],[Population]]/Table1[[#This Row],[Deaths]]</f>
        <v>3945.7651515151515</v>
      </c>
      <c r="L38" s="9">
        <f>Table1[[#This Row],[Deaths]]+Table1[[#This Row],[Active]]*Table1[[#This Row],[Death Rate]]</f>
        <v>675.09897839557857</v>
      </c>
      <c r="M38" s="10">
        <f>Table1[[#This Row],[Deaths]]/Table1[[#This Row],[Cases]]</f>
        <v>4.4213699547814435E-2</v>
      </c>
      <c r="N38" s="11">
        <f>Table1[[#This Row],[Cases]]/Table1[[#This Row],[Deaths]]</f>
        <v>22.617424242424242</v>
      </c>
      <c r="O38" s="12">
        <f>Table1[[#This Row],[Cases]]/Table1[[#This Row],[Population]]</f>
        <v>5.7320756238468168E-3</v>
      </c>
      <c r="P38" s="12">
        <f>Table1[[#This Row],[Deaths]]/Table1[[#This Row],[Population]]</f>
        <v>2.5343626941811418E-4</v>
      </c>
      <c r="Q38" s="13">
        <f>1-Table1[[#This Row],[Deaths]]/Table1[[#This Row],[Ex(Deaths)]]</f>
        <v>0.21789246185080879</v>
      </c>
      <c r="R38" s="14">
        <f>Table1[[#This Row],[Active]]/Table1[[#This Row],[Cases]]</f>
        <v>0.2785965499916262</v>
      </c>
      <c r="S38" s="76">
        <f>Table1[[#This Row],[Percent Infected]]*Table1[[#This Row],[% Active]]</f>
        <v>1.5969364930948217E-3</v>
      </c>
      <c r="T38" s="77">
        <f>1/Table1[[#This Row],[Percent Actively Infected]]</f>
        <v>626.19897805831079</v>
      </c>
      <c r="AMC38"/>
    </row>
    <row r="39" spans="1:1017" s="1" customFormat="1" ht="16.5" thickBot="1" x14ac:dyDescent="0.3">
      <c r="A39" s="1">
        <v>38</v>
      </c>
      <c r="B39" s="50">
        <v>178</v>
      </c>
      <c r="C39" s="42" t="s">
        <v>118</v>
      </c>
      <c r="D39" s="47">
        <v>216</v>
      </c>
      <c r="E39" s="47">
        <v>2</v>
      </c>
      <c r="F39" s="47">
        <v>39</v>
      </c>
      <c r="G39" s="47">
        <v>175</v>
      </c>
      <c r="H39" s="47">
        <v>3</v>
      </c>
      <c r="I39" s="42">
        <v>38772</v>
      </c>
      <c r="J39" s="8">
        <f>Table1[[#This Row],[Population]]/Table1[[#This Row],[Cases]]</f>
        <v>179.5</v>
      </c>
      <c r="K39" s="8">
        <f>Table1[[#This Row],[Population]]/Table1[[#This Row],[Deaths]]</f>
        <v>19386</v>
      </c>
      <c r="L39" s="9">
        <f>Table1[[#This Row],[Deaths]]+Table1[[#This Row],[Active]]*Table1[[#This Row],[Death Rate]]</f>
        <v>3.6203703703703702</v>
      </c>
      <c r="M39" s="10">
        <f>Table1[[#This Row],[Deaths]]/Table1[[#This Row],[Cases]]</f>
        <v>9.2592592592592587E-3</v>
      </c>
      <c r="N39" s="11">
        <f>Table1[[#This Row],[Cases]]/Table1[[#This Row],[Deaths]]</f>
        <v>108</v>
      </c>
      <c r="O39" s="12">
        <f>Table1[[#This Row],[Cases]]/Table1[[#This Row],[Population]]</f>
        <v>5.5710306406685237E-3</v>
      </c>
      <c r="P39" s="12">
        <f>Table1[[#This Row],[Deaths]]/Table1[[#This Row],[Population]]</f>
        <v>5.1583617043227071E-5</v>
      </c>
      <c r="Q39" s="13">
        <f>1-Table1[[#This Row],[Deaths]]/Table1[[#This Row],[Ex(Deaths)]]</f>
        <v>0.44757033248081834</v>
      </c>
      <c r="R39" s="14">
        <f>Table1[[#This Row],[Active]]/Table1[[#This Row],[Cases]]</f>
        <v>0.81018518518518523</v>
      </c>
      <c r="S39" s="76">
        <f>Table1[[#This Row],[Percent Infected]]*Table1[[#This Row],[% Active]]</f>
        <v>4.5135664912823691E-3</v>
      </c>
      <c r="T39" s="77">
        <f>1/Table1[[#This Row],[Percent Actively Infected]]</f>
        <v>221.5542857142857</v>
      </c>
      <c r="AMC39"/>
    </row>
    <row r="40" spans="1:1017" s="1" customFormat="1" ht="16.5" thickBot="1" x14ac:dyDescent="0.3">
      <c r="A40" s="1">
        <v>39</v>
      </c>
      <c r="B40" s="50">
        <v>17</v>
      </c>
      <c r="C40" s="42" t="s">
        <v>126</v>
      </c>
      <c r="D40" s="46">
        <v>246499</v>
      </c>
      <c r="E40" s="46">
        <v>4634</v>
      </c>
      <c r="F40" s="46">
        <v>108242</v>
      </c>
      <c r="G40" s="46">
        <v>133623</v>
      </c>
      <c r="H40" s="46">
        <v>1565</v>
      </c>
      <c r="I40" s="42">
        <v>45240280</v>
      </c>
      <c r="J40" s="8">
        <f>Table1[[#This Row],[Population]]/Table1[[#This Row],[Cases]]</f>
        <v>183.5312922161956</v>
      </c>
      <c r="K40" s="8">
        <f>Table1[[#This Row],[Population]]/Table1[[#This Row],[Deaths]]</f>
        <v>9762.6845058264989</v>
      </c>
      <c r="L40" s="9">
        <f>Table1[[#This Row],[Deaths]]+Table1[[#This Row],[Active]]*Table1[[#This Row],[Death Rate]]</f>
        <v>7146.0141744996936</v>
      </c>
      <c r="M40" s="10">
        <f>Table1[[#This Row],[Deaths]]/Table1[[#This Row],[Cases]]</f>
        <v>1.8799264905739983E-2</v>
      </c>
      <c r="N40" s="11">
        <f>Table1[[#This Row],[Cases]]/Table1[[#This Row],[Deaths]]</f>
        <v>53.193569270608549</v>
      </c>
      <c r="O40" s="12">
        <f>Table1[[#This Row],[Cases]]/Table1[[#This Row],[Population]]</f>
        <v>5.4486621214545972E-3</v>
      </c>
      <c r="P40" s="12">
        <f>Table1[[#This Row],[Deaths]]/Table1[[#This Row],[Population]]</f>
        <v>1.0243084260309618E-4</v>
      </c>
      <c r="Q40" s="13">
        <f>1-Table1[[#This Row],[Deaths]]/Table1[[#This Row],[Ex(Deaths)]]</f>
        <v>0.35152661513935002</v>
      </c>
      <c r="R40" s="14">
        <f>Table1[[#This Row],[Active]]/Table1[[#This Row],[Cases]]</f>
        <v>0.54208333502367145</v>
      </c>
      <c r="S40" s="76">
        <f>Table1[[#This Row],[Percent Infected]]*Table1[[#This Row],[% Active]]</f>
        <v>2.9536289342152609E-3</v>
      </c>
      <c r="T40" s="77">
        <f>1/Table1[[#This Row],[Percent Actively Infected]]</f>
        <v>338.56656413940715</v>
      </c>
      <c r="AMC40"/>
    </row>
    <row r="41" spans="1:1017" s="1" customFormat="1" ht="16.5" thickBot="1" x14ac:dyDescent="0.3">
      <c r="A41" s="1">
        <v>40</v>
      </c>
      <c r="B41" s="50">
        <v>63</v>
      </c>
      <c r="C41" s="42" t="s">
        <v>34</v>
      </c>
      <c r="D41" s="46">
        <v>26768</v>
      </c>
      <c r="E41" s="46">
        <v>1772</v>
      </c>
      <c r="F41" s="46">
        <v>23364</v>
      </c>
      <c r="G41" s="46">
        <v>1632</v>
      </c>
      <c r="H41" s="47">
        <v>7</v>
      </c>
      <c r="I41" s="42">
        <v>4943652</v>
      </c>
      <c r="J41" s="8">
        <f>Table1[[#This Row],[Population]]/Table1[[#This Row],[Cases]]</f>
        <v>184.68514644351464</v>
      </c>
      <c r="K41" s="8">
        <f>Table1[[#This Row],[Population]]/Table1[[#This Row],[Deaths]]</f>
        <v>2789.8713318284426</v>
      </c>
      <c r="L41" s="9">
        <f>Table1[[#This Row],[Deaths]]+Table1[[#This Row],[Active]]*Table1[[#This Row],[Death Rate]]</f>
        <v>1880.035863717872</v>
      </c>
      <c r="M41" s="10">
        <f>Table1[[#This Row],[Deaths]]/Table1[[#This Row],[Cases]]</f>
        <v>6.6198445905558873E-2</v>
      </c>
      <c r="N41" s="11">
        <f>Table1[[#This Row],[Cases]]/Table1[[#This Row],[Deaths]]</f>
        <v>15.106094808126411</v>
      </c>
      <c r="O41" s="12">
        <f>Table1[[#This Row],[Cases]]/Table1[[#This Row],[Population]]</f>
        <v>5.4146206084085208E-3</v>
      </c>
      <c r="P41" s="12">
        <f>Table1[[#This Row],[Deaths]]/Table1[[#This Row],[Population]]</f>
        <v>3.5843946944485577E-4</v>
      </c>
      <c r="Q41" s="13">
        <f>1-Table1[[#This Row],[Deaths]]/Table1[[#This Row],[Ex(Deaths)]]</f>
        <v>5.7464788732394356E-2</v>
      </c>
      <c r="R41" s="14">
        <f>Table1[[#This Row],[Active]]/Table1[[#This Row],[Cases]]</f>
        <v>6.0968320382546327E-2</v>
      </c>
      <c r="S41" s="76">
        <f>Table1[[#This Row],[Percent Infected]]*Table1[[#This Row],[% Active]]</f>
        <v>3.3012032400338862E-4</v>
      </c>
      <c r="T41" s="77">
        <f>1/Table1[[#This Row],[Percent Actively Infected]]</f>
        <v>3029.1985294117644</v>
      </c>
      <c r="AMC41"/>
    </row>
    <row r="42" spans="1:1017" s="1" customFormat="1" ht="16.5" thickBot="1" x14ac:dyDescent="0.3">
      <c r="A42" s="1">
        <v>41</v>
      </c>
      <c r="B42" s="50">
        <v>101</v>
      </c>
      <c r="C42" s="42" t="s">
        <v>58</v>
      </c>
      <c r="D42" s="46">
        <v>5347</v>
      </c>
      <c r="E42" s="47">
        <v>59</v>
      </c>
      <c r="F42" s="46">
        <v>5120</v>
      </c>
      <c r="G42" s="47">
        <v>168</v>
      </c>
      <c r="H42" s="47"/>
      <c r="I42" s="42">
        <v>989504</v>
      </c>
      <c r="J42" s="8">
        <f>Table1[[#This Row],[Population]]/Table1[[#This Row],[Cases]]</f>
        <v>185.05778941462503</v>
      </c>
      <c r="K42" s="8">
        <f>Table1[[#This Row],[Population]]/Table1[[#This Row],[Deaths]]</f>
        <v>16771.254237288136</v>
      </c>
      <c r="L42" s="9">
        <f>Table1[[#This Row],[Deaths]]+Table1[[#This Row],[Active]]*Table1[[#This Row],[Death Rate]]</f>
        <v>60.853749766224048</v>
      </c>
      <c r="M42" s="10">
        <f>Table1[[#This Row],[Deaths]]/Table1[[#This Row],[Cases]]</f>
        <v>1.1034224798952684E-2</v>
      </c>
      <c r="N42" s="11">
        <f>Table1[[#This Row],[Cases]]/Table1[[#This Row],[Deaths]]</f>
        <v>90.627118644067792</v>
      </c>
      <c r="O42" s="12">
        <f>Table1[[#This Row],[Cases]]/Table1[[#This Row],[Population]]</f>
        <v>5.4037174180195328E-3</v>
      </c>
      <c r="P42" s="12">
        <f>Table1[[#This Row],[Deaths]]/Table1[[#This Row],[Population]]</f>
        <v>5.9625832740443699E-5</v>
      </c>
      <c r="Q42" s="13">
        <f>1-Table1[[#This Row],[Deaths]]/Table1[[#This Row],[Ex(Deaths)]]</f>
        <v>3.0462375339981862E-2</v>
      </c>
      <c r="R42" s="14">
        <f>Table1[[#This Row],[Active]]/Table1[[#This Row],[Cases]]</f>
        <v>3.1419487563119505E-2</v>
      </c>
      <c r="S42" s="76">
        <f>Table1[[#This Row],[Percent Infected]]*Table1[[#This Row],[% Active]]</f>
        <v>1.6978203221007697E-4</v>
      </c>
      <c r="T42" s="77">
        <f>1/Table1[[#This Row],[Percent Actively Infected]]</f>
        <v>5889.9047619047624</v>
      </c>
      <c r="AMC42"/>
    </row>
    <row r="43" spans="1:1017" s="1" customFormat="1" ht="16.5" thickBot="1" x14ac:dyDescent="0.3">
      <c r="A43" s="1">
        <v>42</v>
      </c>
      <c r="B43" s="50">
        <v>28</v>
      </c>
      <c r="C43" s="42" t="s">
        <v>65</v>
      </c>
      <c r="D43" s="46">
        <v>94701</v>
      </c>
      <c r="E43" s="46">
        <v>5932</v>
      </c>
      <c r="F43" s="46">
        <v>78608</v>
      </c>
      <c r="G43" s="46">
        <v>10161</v>
      </c>
      <c r="H43" s="47">
        <v>369</v>
      </c>
      <c r="I43" s="42">
        <v>17671021</v>
      </c>
      <c r="J43" s="8">
        <f>Table1[[#This Row],[Population]]/Table1[[#This Row],[Cases]]</f>
        <v>186.59804014741133</v>
      </c>
      <c r="K43" s="8">
        <f>Table1[[#This Row],[Population]]/Table1[[#This Row],[Deaths]]</f>
        <v>2978.9313890761969</v>
      </c>
      <c r="L43" s="9">
        <f>Table1[[#This Row],[Deaths]]+Table1[[#This Row],[Active]]*Table1[[#This Row],[Death Rate]]</f>
        <v>6568.4774606392748</v>
      </c>
      <c r="M43" s="10">
        <f>Table1[[#This Row],[Deaths]]/Table1[[#This Row],[Cases]]</f>
        <v>6.263925407334664E-2</v>
      </c>
      <c r="N43" s="11">
        <f>Table1[[#This Row],[Cases]]/Table1[[#This Row],[Deaths]]</f>
        <v>15.964430209035738</v>
      </c>
      <c r="O43" s="12">
        <f>Table1[[#This Row],[Cases]]/Table1[[#This Row],[Population]]</f>
        <v>5.3591130925598474E-3</v>
      </c>
      <c r="P43" s="12">
        <f>Table1[[#This Row],[Deaths]]/Table1[[#This Row],[Population]]</f>
        <v>3.3569084661265469E-4</v>
      </c>
      <c r="Q43" s="13">
        <f>1-Table1[[#This Row],[Deaths]]/Table1[[#This Row],[Ex(Deaths)]]</f>
        <v>9.6898781255364108E-2</v>
      </c>
      <c r="R43" s="14">
        <f>Table1[[#This Row],[Active]]/Table1[[#This Row],[Cases]]</f>
        <v>0.10729559349954065</v>
      </c>
      <c r="S43" s="76">
        <f>Table1[[#This Row],[Percent Infected]]*Table1[[#This Row],[% Active]]</f>
        <v>5.7500921989736759E-4</v>
      </c>
      <c r="T43" s="77">
        <f>1/Table1[[#This Row],[Percent Actively Infected]]</f>
        <v>1739.1025489617164</v>
      </c>
      <c r="AMC43"/>
    </row>
    <row r="44" spans="1:1017" s="1" customFormat="1" ht="16.5" thickBot="1" x14ac:dyDescent="0.3">
      <c r="A44" s="1">
        <v>43</v>
      </c>
      <c r="B44" s="50">
        <v>26</v>
      </c>
      <c r="C44" s="42" t="s">
        <v>106</v>
      </c>
      <c r="D44" s="46">
        <v>99442</v>
      </c>
      <c r="E44" s="46">
        <v>1058</v>
      </c>
      <c r="F44" s="46">
        <v>72523</v>
      </c>
      <c r="G44" s="46">
        <v>25861</v>
      </c>
      <c r="H44" s="47">
        <v>221</v>
      </c>
      <c r="I44" s="42">
        <v>18800507</v>
      </c>
      <c r="J44" s="8">
        <f>Table1[[#This Row],[Population]]/Table1[[#This Row],[Cases]]</f>
        <v>189.06002493916051</v>
      </c>
      <c r="K44" s="8">
        <f>Table1[[#This Row],[Population]]/Table1[[#This Row],[Deaths]]</f>
        <v>17769.855387523628</v>
      </c>
      <c r="L44" s="9">
        <f>Table1[[#This Row],[Deaths]]+Table1[[#This Row],[Active]]*Table1[[#This Row],[Death Rate]]</f>
        <v>1333.1446873554432</v>
      </c>
      <c r="M44" s="10">
        <f>Table1[[#This Row],[Deaths]]/Table1[[#This Row],[Cases]]</f>
        <v>1.063936767160757E-2</v>
      </c>
      <c r="N44" s="11">
        <f>Table1[[#This Row],[Cases]]/Table1[[#This Row],[Deaths]]</f>
        <v>93.990548204158785</v>
      </c>
      <c r="O44" s="12">
        <f>Table1[[#This Row],[Cases]]/Table1[[#This Row],[Population]]</f>
        <v>5.2893254421277043E-3</v>
      </c>
      <c r="P44" s="12">
        <f>Table1[[#This Row],[Deaths]]/Table1[[#This Row],[Population]]</f>
        <v>5.6275078113584915E-5</v>
      </c>
      <c r="Q44" s="13">
        <f>1-Table1[[#This Row],[Deaths]]/Table1[[#This Row],[Ex(Deaths)]]</f>
        <v>0.20638771617598928</v>
      </c>
      <c r="R44" s="14">
        <f>Table1[[#This Row],[Active]]/Table1[[#This Row],[Cases]]</f>
        <v>0.26006114116771584</v>
      </c>
      <c r="S44" s="76">
        <f>Table1[[#This Row],[Percent Infected]]*Table1[[#This Row],[% Active]]</f>
        <v>1.375548010487164E-3</v>
      </c>
      <c r="T44" s="77">
        <f>1/Table1[[#This Row],[Percent Actively Infected]]</f>
        <v>726.98298596341988</v>
      </c>
      <c r="AMC44"/>
    </row>
    <row r="45" spans="1:1017" s="1" customFormat="1" ht="16.5" thickBot="1" x14ac:dyDescent="0.3">
      <c r="A45" s="1">
        <v>44</v>
      </c>
      <c r="B45" s="50">
        <v>163</v>
      </c>
      <c r="C45" s="42" t="s">
        <v>87</v>
      </c>
      <c r="D45" s="47">
        <v>563</v>
      </c>
      <c r="E45" s="47">
        <v>3</v>
      </c>
      <c r="F45" s="47">
        <v>114</v>
      </c>
      <c r="G45" s="47">
        <v>446</v>
      </c>
      <c r="H45" s="47"/>
      <c r="I45" s="42">
        <v>106816</v>
      </c>
      <c r="J45" s="8">
        <f>Table1[[#This Row],[Population]]/Table1[[#This Row],[Cases]]</f>
        <v>189.72646536412077</v>
      </c>
      <c r="K45" s="8">
        <f>Table1[[#This Row],[Population]]/Table1[[#This Row],[Deaths]]</f>
        <v>35605.333333333336</v>
      </c>
      <c r="L45" s="9">
        <f>Table1[[#This Row],[Deaths]]+Table1[[#This Row],[Active]]*Table1[[#This Row],[Death Rate]]</f>
        <v>5.3765541740674951</v>
      </c>
      <c r="M45" s="10">
        <f>Table1[[#This Row],[Deaths]]/Table1[[#This Row],[Cases]]</f>
        <v>5.3285968028419185E-3</v>
      </c>
      <c r="N45" s="11">
        <f>Table1[[#This Row],[Cases]]/Table1[[#This Row],[Deaths]]</f>
        <v>187.66666666666666</v>
      </c>
      <c r="O45" s="12">
        <f>Table1[[#This Row],[Cases]]/Table1[[#This Row],[Population]]</f>
        <v>5.2707459556620732E-3</v>
      </c>
      <c r="P45" s="12">
        <f>Table1[[#This Row],[Deaths]]/Table1[[#This Row],[Population]]</f>
        <v>2.8085680047932893E-5</v>
      </c>
      <c r="Q45" s="13">
        <f>1-Table1[[#This Row],[Deaths]]/Table1[[#This Row],[Ex(Deaths)]]</f>
        <v>0.442021803766105</v>
      </c>
      <c r="R45" s="14">
        <f>Table1[[#This Row],[Active]]/Table1[[#This Row],[Cases]]</f>
        <v>0.79218472468916523</v>
      </c>
      <c r="S45" s="76">
        <f>Table1[[#This Row],[Percent Infected]]*Table1[[#This Row],[% Active]]</f>
        <v>4.1754044337926908E-3</v>
      </c>
      <c r="T45" s="77">
        <f>1/Table1[[#This Row],[Percent Actively Infected]]</f>
        <v>239.49775784753359</v>
      </c>
      <c r="AMC45"/>
    </row>
    <row r="46" spans="1:1017" s="1" customFormat="1" ht="16.5" thickBot="1" x14ac:dyDescent="0.3">
      <c r="A46" s="1">
        <v>45</v>
      </c>
      <c r="B46" s="50">
        <v>45</v>
      </c>
      <c r="C46" s="42" t="s">
        <v>49</v>
      </c>
      <c r="D46" s="46">
        <v>52825</v>
      </c>
      <c r="E46" s="46">
        <v>1759</v>
      </c>
      <c r="F46" s="46">
        <v>38600</v>
      </c>
      <c r="G46" s="46">
        <v>12466</v>
      </c>
      <c r="H46" s="47">
        <v>29</v>
      </c>
      <c r="I46" s="42">
        <v>10193351</v>
      </c>
      <c r="J46" s="8">
        <f>Table1[[#This Row],[Population]]/Table1[[#This Row],[Cases]]</f>
        <v>192.96452437292947</v>
      </c>
      <c r="K46" s="8">
        <f>Table1[[#This Row],[Population]]/Table1[[#This Row],[Deaths]]</f>
        <v>5794.9693007390561</v>
      </c>
      <c r="L46" s="9">
        <f>Table1[[#This Row],[Deaths]]+Table1[[#This Row],[Active]]*Table1[[#This Row],[Death Rate]]</f>
        <v>2174.1006909607195</v>
      </c>
      <c r="M46" s="10">
        <f>Table1[[#This Row],[Deaths]]/Table1[[#This Row],[Cases]]</f>
        <v>3.3298627543776618E-2</v>
      </c>
      <c r="N46" s="11">
        <f>Table1[[#This Row],[Cases]]/Table1[[#This Row],[Deaths]]</f>
        <v>30.031267765776008</v>
      </c>
      <c r="O46" s="12">
        <f>Table1[[#This Row],[Cases]]/Table1[[#This Row],[Population]]</f>
        <v>5.1822997167467301E-3</v>
      </c>
      <c r="P46" s="12">
        <f>Table1[[#This Row],[Deaths]]/Table1[[#This Row],[Population]]</f>
        <v>1.7256346808816847E-4</v>
      </c>
      <c r="Q46" s="13">
        <f>1-Table1[[#This Row],[Deaths]]/Table1[[#This Row],[Ex(Deaths)]]</f>
        <v>0.19092983719042445</v>
      </c>
      <c r="R46" s="14">
        <f>Table1[[#This Row],[Active]]/Table1[[#This Row],[Cases]]</f>
        <v>0.23598674869853289</v>
      </c>
      <c r="S46" s="76">
        <f>Table1[[#This Row],[Percent Infected]]*Table1[[#This Row],[% Active]]</f>
        <v>1.2229540609363888E-3</v>
      </c>
      <c r="T46" s="77">
        <f>1/Table1[[#This Row],[Percent Actively Infected]]</f>
        <v>817.6922027915931</v>
      </c>
      <c r="AMC46"/>
    </row>
    <row r="47" spans="1:1017" s="1" customFormat="1" ht="16.5" thickBot="1" x14ac:dyDescent="0.3">
      <c r="A47" s="1">
        <v>46</v>
      </c>
      <c r="B47" s="50">
        <v>118</v>
      </c>
      <c r="C47" s="42" t="s">
        <v>94</v>
      </c>
      <c r="D47" s="46">
        <v>2883</v>
      </c>
      <c r="E47" s="47">
        <v>32</v>
      </c>
      <c r="F47" s="46">
        <v>2128</v>
      </c>
      <c r="G47" s="47">
        <v>723</v>
      </c>
      <c r="H47" s="47"/>
      <c r="I47" s="42">
        <v>556630</v>
      </c>
      <c r="J47" s="8">
        <f>Table1[[#This Row],[Population]]/Table1[[#This Row],[Cases]]</f>
        <v>193.07318765175165</v>
      </c>
      <c r="K47" s="8">
        <f>Table1[[#This Row],[Population]]/Table1[[#This Row],[Deaths]]</f>
        <v>17394.6875</v>
      </c>
      <c r="L47" s="9">
        <f>Table1[[#This Row],[Deaths]]+Table1[[#This Row],[Active]]*Table1[[#This Row],[Death Rate]]</f>
        <v>40.024973985431842</v>
      </c>
      <c r="M47" s="10">
        <f>Table1[[#This Row],[Deaths]]/Table1[[#This Row],[Cases]]</f>
        <v>1.1099549080818592E-2</v>
      </c>
      <c r="N47" s="11">
        <f>Table1[[#This Row],[Cases]]/Table1[[#This Row],[Deaths]]</f>
        <v>90.09375</v>
      </c>
      <c r="O47" s="12">
        <f>Table1[[#This Row],[Cases]]/Table1[[#This Row],[Population]]</f>
        <v>5.1793830731365542E-3</v>
      </c>
      <c r="P47" s="12">
        <f>Table1[[#This Row],[Deaths]]/Table1[[#This Row],[Population]]</f>
        <v>5.7488816628640208E-5</v>
      </c>
      <c r="Q47" s="13">
        <f>1-Table1[[#This Row],[Deaths]]/Table1[[#This Row],[Ex(Deaths)]]</f>
        <v>0.20049916805324464</v>
      </c>
      <c r="R47" s="14">
        <f>Table1[[#This Row],[Active]]/Table1[[#This Row],[Cases]]</f>
        <v>0.25078043704474506</v>
      </c>
      <c r="S47" s="76">
        <f>Table1[[#This Row],[Percent Infected]]*Table1[[#This Row],[% Active]]</f>
        <v>1.2988879507033399E-3</v>
      </c>
      <c r="T47" s="77">
        <f>1/Table1[[#This Row],[Percent Actively Infected]]</f>
        <v>769.88934993084365</v>
      </c>
      <c r="AMC47"/>
    </row>
    <row r="48" spans="1:1017" s="1" customFormat="1" ht="16.5" thickBot="1" x14ac:dyDescent="0.3">
      <c r="A48" s="1">
        <v>47</v>
      </c>
      <c r="B48" s="50">
        <v>47</v>
      </c>
      <c r="C48" s="42" t="s">
        <v>110</v>
      </c>
      <c r="D48" s="46">
        <v>47454</v>
      </c>
      <c r="E48" s="46">
        <v>1495</v>
      </c>
      <c r="F48" s="46">
        <v>6597</v>
      </c>
      <c r="G48" s="46">
        <v>39362</v>
      </c>
      <c r="H48" s="47">
        <v>45</v>
      </c>
      <c r="I48" s="42">
        <v>9920996</v>
      </c>
      <c r="J48" s="8">
        <f>Table1[[#This Row],[Population]]/Table1[[#This Row],[Cases]]</f>
        <v>209.06553715176804</v>
      </c>
      <c r="K48" s="8">
        <f>Table1[[#This Row],[Population]]/Table1[[#This Row],[Deaths]]</f>
        <v>6636.1177257525087</v>
      </c>
      <c r="L48" s="9">
        <f>Table1[[#This Row],[Deaths]]+Table1[[#This Row],[Active]]*Table1[[#This Row],[Death Rate]]</f>
        <v>2735.0680659164664</v>
      </c>
      <c r="M48" s="10">
        <f>Table1[[#This Row],[Deaths]]/Table1[[#This Row],[Cases]]</f>
        <v>3.1504193534791586E-2</v>
      </c>
      <c r="N48" s="11">
        <f>Table1[[#This Row],[Cases]]/Table1[[#This Row],[Deaths]]</f>
        <v>31.741806020066889</v>
      </c>
      <c r="O48" s="12">
        <f>Table1[[#This Row],[Cases]]/Table1[[#This Row],[Population]]</f>
        <v>4.7831891072227023E-3</v>
      </c>
      <c r="P48" s="12">
        <f>Table1[[#This Row],[Deaths]]/Table1[[#This Row],[Population]]</f>
        <v>1.50690515347451E-4</v>
      </c>
      <c r="Q48" s="13">
        <f>1-Table1[[#This Row],[Deaths]]/Table1[[#This Row],[Ex(Deaths)]]</f>
        <v>0.45339568743088832</v>
      </c>
      <c r="R48" s="14">
        <f>Table1[[#This Row],[Active]]/Table1[[#This Row],[Cases]]</f>
        <v>0.82947696716820496</v>
      </c>
      <c r="S48" s="76">
        <f>Table1[[#This Row],[Percent Infected]]*Table1[[#This Row],[% Active]]</f>
        <v>3.967545194051081E-3</v>
      </c>
      <c r="T48" s="77">
        <f>1/Table1[[#This Row],[Percent Actively Infected]]</f>
        <v>252.04501803770134</v>
      </c>
      <c r="AMC48"/>
    </row>
    <row r="49" spans="1:1017" s="1" customFormat="1" ht="16.5" thickBot="1" x14ac:dyDescent="0.3">
      <c r="A49" s="1">
        <v>48</v>
      </c>
      <c r="B49" s="50">
        <v>65</v>
      </c>
      <c r="C49" s="42" t="s">
        <v>151</v>
      </c>
      <c r="D49" s="46">
        <v>23872</v>
      </c>
      <c r="E49" s="47">
        <v>244</v>
      </c>
      <c r="F49" s="46">
        <v>7823</v>
      </c>
      <c r="G49" s="46">
        <v>15805</v>
      </c>
      <c r="H49" s="47">
        <v>84</v>
      </c>
      <c r="I49" s="42">
        <v>5099111</v>
      </c>
      <c r="J49" s="8">
        <f>Table1[[#This Row],[Population]]/Table1[[#This Row],[Cases]]</f>
        <v>213.60216990616621</v>
      </c>
      <c r="K49" s="8">
        <f>Table1[[#This Row],[Population]]/Table1[[#This Row],[Deaths]]</f>
        <v>20897.995901639344</v>
      </c>
      <c r="L49" s="9">
        <f>Table1[[#This Row],[Deaths]]+Table1[[#This Row],[Active]]*Table1[[#This Row],[Death Rate]]</f>
        <v>405.54574396782846</v>
      </c>
      <c r="M49" s="10">
        <f>Table1[[#This Row],[Deaths]]/Table1[[#This Row],[Cases]]</f>
        <v>1.0221179624664879E-2</v>
      </c>
      <c r="N49" s="11">
        <f>Table1[[#This Row],[Cases]]/Table1[[#This Row],[Deaths]]</f>
        <v>97.836065573770497</v>
      </c>
      <c r="O49" s="12">
        <f>Table1[[#This Row],[Cases]]/Table1[[#This Row],[Population]]</f>
        <v>4.681600380929146E-3</v>
      </c>
      <c r="P49" s="12">
        <f>Table1[[#This Row],[Deaths]]/Table1[[#This Row],[Population]]</f>
        <v>4.7851478424376328E-5</v>
      </c>
      <c r="Q49" s="13">
        <f>1-Table1[[#This Row],[Deaths]]/Table1[[#This Row],[Ex(Deaths)]]</f>
        <v>0.39834160848854505</v>
      </c>
      <c r="R49" s="14">
        <f>Table1[[#This Row],[Active]]/Table1[[#This Row],[Cases]]</f>
        <v>0.66207272117962468</v>
      </c>
      <c r="S49" s="76">
        <f>Table1[[#This Row],[Percent Infected]]*Table1[[#This Row],[% Active]]</f>
        <v>3.0995599036773274E-3</v>
      </c>
      <c r="T49" s="77">
        <f>1/Table1[[#This Row],[Percent Actively Infected]]</f>
        <v>322.6264473267953</v>
      </c>
      <c r="AMC49"/>
    </row>
    <row r="50" spans="1:1017" s="1" customFormat="1" ht="16.5" thickBot="1" x14ac:dyDescent="0.3">
      <c r="A50" s="1">
        <v>49</v>
      </c>
      <c r="B50" s="50">
        <v>12</v>
      </c>
      <c r="C50" s="42" t="s">
        <v>40</v>
      </c>
      <c r="D50" s="46">
        <v>311641</v>
      </c>
      <c r="E50" s="46">
        <v>46526</v>
      </c>
      <c r="F50" s="47" t="s">
        <v>41</v>
      </c>
      <c r="G50" s="47" t="s">
        <v>41</v>
      </c>
      <c r="H50" s="47">
        <v>67</v>
      </c>
      <c r="I50" s="42">
        <v>67924946</v>
      </c>
      <c r="J50" s="8">
        <f>Table1[[#This Row],[Population]]/Table1[[#This Row],[Cases]]</f>
        <v>217.95895276937244</v>
      </c>
      <c r="K50" s="8">
        <f>Table1[[#This Row],[Population]]/Table1[[#This Row],[Deaths]]</f>
        <v>1459.9352190173236</v>
      </c>
      <c r="L50" s="9" t="e">
        <f>Table1[[#This Row],[Deaths]]+Table1[[#This Row],[Active]]*Table1[[#This Row],[Death Rate]]</f>
        <v>#VALUE!</v>
      </c>
      <c r="M50" s="10">
        <f>Table1[[#This Row],[Deaths]]/Table1[[#This Row],[Cases]]</f>
        <v>0.1492935781877224</v>
      </c>
      <c r="N50" s="11">
        <f>Table1[[#This Row],[Cases]]/Table1[[#This Row],[Deaths]]</f>
        <v>6.6982117525684561</v>
      </c>
      <c r="O50" s="12">
        <f>Table1[[#This Row],[Cases]]/Table1[[#This Row],[Population]]</f>
        <v>4.5880198417824281E-3</v>
      </c>
      <c r="P50" s="12">
        <f>Table1[[#This Row],[Deaths]]/Table1[[#This Row],[Population]]</f>
        <v>6.8496189897596679E-4</v>
      </c>
      <c r="Q50" s="13" t="e">
        <f>1-Table1[[#This Row],[Deaths]]/Table1[[#This Row],[Ex(Deaths)]]</f>
        <v>#VALUE!</v>
      </c>
      <c r="R50" s="14" t="e">
        <f>Table1[[#This Row],[Active]]/Table1[[#This Row],[Cases]]</f>
        <v>#VALUE!</v>
      </c>
      <c r="S50" s="76" t="e">
        <f>Table1[[#This Row],[Percent Infected]]*Table1[[#This Row],[% Active]]</f>
        <v>#VALUE!</v>
      </c>
      <c r="T50" s="77" t="e">
        <f>1/Table1[[#This Row],[Percent Actively Infected]]</f>
        <v>#VALUE!</v>
      </c>
      <c r="AMC50"/>
    </row>
    <row r="51" spans="1:1017" s="1" customFormat="1" ht="16.5" thickBot="1" x14ac:dyDescent="0.3">
      <c r="A51" s="1">
        <v>50</v>
      </c>
      <c r="B51" s="50">
        <v>77</v>
      </c>
      <c r="C51" s="42" t="s">
        <v>92</v>
      </c>
      <c r="D51" s="46">
        <v>14498</v>
      </c>
      <c r="E51" s="47">
        <v>425</v>
      </c>
      <c r="F51" s="46">
        <v>8159</v>
      </c>
      <c r="G51" s="46">
        <v>5914</v>
      </c>
      <c r="H51" s="47"/>
      <c r="I51" s="42">
        <v>3278483</v>
      </c>
      <c r="J51" s="8">
        <f>Table1[[#This Row],[Population]]/Table1[[#This Row],[Cases]]</f>
        <v>226.13346668506</v>
      </c>
      <c r="K51" s="8">
        <f>Table1[[#This Row],[Population]]/Table1[[#This Row],[Deaths]]</f>
        <v>7714.0776470588235</v>
      </c>
      <c r="L51" s="9">
        <f>Table1[[#This Row],[Deaths]]+Table1[[#This Row],[Active]]*Table1[[#This Row],[Death Rate]]</f>
        <v>598.36529176438125</v>
      </c>
      <c r="M51" s="10">
        <f>Table1[[#This Row],[Deaths]]/Table1[[#This Row],[Cases]]</f>
        <v>2.9314388191474687E-2</v>
      </c>
      <c r="N51" s="11">
        <f>Table1[[#This Row],[Cases]]/Table1[[#This Row],[Deaths]]</f>
        <v>34.112941176470585</v>
      </c>
      <c r="O51" s="12">
        <f>Table1[[#This Row],[Cases]]/Table1[[#This Row],[Population]]</f>
        <v>4.4221672035511545E-3</v>
      </c>
      <c r="P51" s="12">
        <f>Table1[[#This Row],[Deaths]]/Table1[[#This Row],[Population]]</f>
        <v>1.2963312605250661E-4</v>
      </c>
      <c r="Q51" s="13">
        <f>1-Table1[[#This Row],[Deaths]]/Table1[[#This Row],[Ex(Deaths)]]</f>
        <v>0.28973153047227118</v>
      </c>
      <c r="R51" s="14">
        <f>Table1[[#This Row],[Active]]/Table1[[#This Row],[Cases]]</f>
        <v>0.40791833356325008</v>
      </c>
      <c r="S51" s="76">
        <f>Table1[[#This Row],[Percent Infected]]*Table1[[#This Row],[% Active]]</f>
        <v>1.8038830764106446E-3</v>
      </c>
      <c r="T51" s="77">
        <f>1/Table1[[#This Row],[Percent Actively Infected]]</f>
        <v>554.35965505579986</v>
      </c>
      <c r="AMC51"/>
    </row>
    <row r="52" spans="1:1017" s="1" customFormat="1" ht="16.5" thickBot="1" x14ac:dyDescent="0.3">
      <c r="A52" s="1">
        <v>51</v>
      </c>
      <c r="B52" s="50">
        <v>182</v>
      </c>
      <c r="C52" s="42" t="s">
        <v>71</v>
      </c>
      <c r="D52" s="47">
        <v>189</v>
      </c>
      <c r="E52" s="47">
        <v>17</v>
      </c>
      <c r="F52" s="47">
        <v>86</v>
      </c>
      <c r="G52" s="47">
        <v>86</v>
      </c>
      <c r="H52" s="47">
        <v>3</v>
      </c>
      <c r="I52" s="42">
        <v>42928</v>
      </c>
      <c r="J52" s="8">
        <f>Table1[[#This Row],[Population]]/Table1[[#This Row],[Cases]]</f>
        <v>227.13227513227514</v>
      </c>
      <c r="K52" s="8">
        <f>Table1[[#This Row],[Population]]/Table1[[#This Row],[Deaths]]</f>
        <v>2525.1764705882351</v>
      </c>
      <c r="L52" s="9">
        <f>Table1[[#This Row],[Deaths]]+Table1[[#This Row],[Active]]*Table1[[#This Row],[Death Rate]]</f>
        <v>24.735449735449734</v>
      </c>
      <c r="M52" s="10">
        <f>Table1[[#This Row],[Deaths]]/Table1[[#This Row],[Cases]]</f>
        <v>8.9947089947089942E-2</v>
      </c>
      <c r="N52" s="11">
        <f>Table1[[#This Row],[Cases]]/Table1[[#This Row],[Deaths]]</f>
        <v>11.117647058823529</v>
      </c>
      <c r="O52" s="12">
        <f>Table1[[#This Row],[Cases]]/Table1[[#This Row],[Population]]</f>
        <v>4.4027208348863213E-3</v>
      </c>
      <c r="P52" s="12">
        <f>Table1[[#This Row],[Deaths]]/Table1[[#This Row],[Population]]</f>
        <v>3.960119269474469E-4</v>
      </c>
      <c r="Q52" s="13">
        <f>1-Table1[[#This Row],[Deaths]]/Table1[[#This Row],[Ex(Deaths)]]</f>
        <v>0.31272727272727274</v>
      </c>
      <c r="R52" s="14">
        <f>Table1[[#This Row],[Active]]/Table1[[#This Row],[Cases]]</f>
        <v>0.455026455026455</v>
      </c>
      <c r="S52" s="12">
        <f>Table1[[#This Row],[Percent Infected]]*Table1[[#This Row],[% Active]]</f>
        <v>2.0033544539694373E-3</v>
      </c>
      <c r="T52" s="8">
        <f>1/Table1[[#This Row],[Percent Actively Infected]]</f>
        <v>499.16279069767438</v>
      </c>
      <c r="AMC52"/>
    </row>
    <row r="53" spans="1:1017" s="1" customFormat="1" ht="16.5" thickBot="1" x14ac:dyDescent="0.3">
      <c r="A53" s="1">
        <v>52</v>
      </c>
      <c r="B53" s="50">
        <v>55</v>
      </c>
      <c r="C53" s="42" t="s">
        <v>46</v>
      </c>
      <c r="D53" s="46">
        <v>36708</v>
      </c>
      <c r="E53" s="46">
        <v>1987</v>
      </c>
      <c r="F53" s="46">
        <v>32400</v>
      </c>
      <c r="G53" s="46">
        <v>2321</v>
      </c>
      <c r="H53" s="47">
        <v>21</v>
      </c>
      <c r="I53" s="42">
        <v>8661471</v>
      </c>
      <c r="J53" s="8">
        <f>Table1[[#This Row],[Population]]/Table1[[#This Row],[Cases]]</f>
        <v>235.95594965675056</v>
      </c>
      <c r="K53" s="8">
        <f>Table1[[#This Row],[Population]]/Table1[[#This Row],[Deaths]]</f>
        <v>4359.0694514343231</v>
      </c>
      <c r="L53" s="9">
        <f>Table1[[#This Row],[Deaths]]+Table1[[#This Row],[Active]]*Table1[[#This Row],[Death Rate]]</f>
        <v>2112.6354745559552</v>
      </c>
      <c r="M53" s="10">
        <f>Table1[[#This Row],[Deaths]]/Table1[[#This Row],[Cases]]</f>
        <v>5.412988994224692E-2</v>
      </c>
      <c r="N53" s="11">
        <f>Table1[[#This Row],[Cases]]/Table1[[#This Row],[Deaths]]</f>
        <v>18.474081529944641</v>
      </c>
      <c r="O53" s="12">
        <f>Table1[[#This Row],[Cases]]/Table1[[#This Row],[Population]]</f>
        <v>4.238079190012874E-3</v>
      </c>
      <c r="P53" s="12">
        <f>Table1[[#This Row],[Deaths]]/Table1[[#This Row],[Population]]</f>
        <v>2.2940676012192385E-4</v>
      </c>
      <c r="Q53" s="13">
        <f>1-Table1[[#This Row],[Deaths]]/Table1[[#This Row],[Ex(Deaths)]]</f>
        <v>5.9468600271592953E-2</v>
      </c>
      <c r="R53" s="14">
        <f>Table1[[#This Row],[Active]]/Table1[[#This Row],[Cases]]</f>
        <v>6.322872398387272E-2</v>
      </c>
      <c r="S53" s="76">
        <f>Table1[[#This Row],[Percent Infected]]*Table1[[#This Row],[% Active]]</f>
        <v>2.6796833932711886E-4</v>
      </c>
      <c r="T53" s="77">
        <f>1/Table1[[#This Row],[Percent Actively Infected]]</f>
        <v>3731.7841447651881</v>
      </c>
      <c r="AMC53"/>
    </row>
    <row r="54" spans="1:1017" s="1" customFormat="1" ht="16.5" thickBot="1" x14ac:dyDescent="0.3">
      <c r="A54" s="1">
        <v>53</v>
      </c>
      <c r="B54" s="50">
        <v>16</v>
      </c>
      <c r="C54" s="42" t="s">
        <v>42</v>
      </c>
      <c r="D54" s="46">
        <v>250825</v>
      </c>
      <c r="E54" s="46">
        <v>35209</v>
      </c>
      <c r="F54" s="46">
        <v>202248</v>
      </c>
      <c r="G54" s="46">
        <v>13368</v>
      </c>
      <c r="H54" s="47">
        <v>46</v>
      </c>
      <c r="I54" s="42">
        <v>60451842</v>
      </c>
      <c r="J54" s="8">
        <f>Table1[[#This Row],[Population]]/Table1[[#This Row],[Cases]]</f>
        <v>241.01202830658826</v>
      </c>
      <c r="K54" s="8">
        <f>Table1[[#This Row],[Population]]/Table1[[#This Row],[Deaths]]</f>
        <v>1716.9428839217246</v>
      </c>
      <c r="L54" s="9">
        <f>Table1[[#This Row],[Deaths]]+Table1[[#This Row],[Active]]*Table1[[#This Row],[Death Rate]]</f>
        <v>37085.503187481314</v>
      </c>
      <c r="M54" s="10">
        <f>Table1[[#This Row],[Deaths]]/Table1[[#This Row],[Cases]]</f>
        <v>0.14037276985946376</v>
      </c>
      <c r="N54" s="11">
        <f>Table1[[#This Row],[Cases]]/Table1[[#This Row],[Deaths]]</f>
        <v>7.1238887784373315</v>
      </c>
      <c r="O54" s="12">
        <f>Table1[[#This Row],[Cases]]/Table1[[#This Row],[Population]]</f>
        <v>4.1491705083196639E-3</v>
      </c>
      <c r="P54" s="12">
        <f>Table1[[#This Row],[Deaths]]/Table1[[#This Row],[Population]]</f>
        <v>5.8243055687203047E-4</v>
      </c>
      <c r="Q54" s="13">
        <f>1-Table1[[#This Row],[Deaths]]/Table1[[#This Row],[Ex(Deaths)]]</f>
        <v>5.0599372428489886E-2</v>
      </c>
      <c r="R54" s="14">
        <f>Table1[[#This Row],[Active]]/Table1[[#This Row],[Cases]]</f>
        <v>5.3296122794777238E-2</v>
      </c>
      <c r="S54" s="76">
        <f>Table1[[#This Row],[Percent Infected]]*Table1[[#This Row],[% Active]]</f>
        <v>2.2113470090787311E-4</v>
      </c>
      <c r="T54" s="77">
        <f>1/Table1[[#This Row],[Percent Actively Infected]]</f>
        <v>4522.1306104129262</v>
      </c>
      <c r="AMC54"/>
    </row>
    <row r="55" spans="1:1017" s="1" customFormat="1" ht="16.5" thickBot="1" x14ac:dyDescent="0.3">
      <c r="A55" s="1">
        <v>54</v>
      </c>
      <c r="B55" s="50">
        <v>124</v>
      </c>
      <c r="C55" s="42" t="s">
        <v>206</v>
      </c>
      <c r="D55" s="46">
        <v>2391</v>
      </c>
      <c r="E55" s="47">
        <v>29</v>
      </c>
      <c r="F55" s="46">
        <v>1635</v>
      </c>
      <c r="G55" s="47">
        <v>727</v>
      </c>
      <c r="H55" s="47">
        <v>13</v>
      </c>
      <c r="I55" s="42">
        <v>587197</v>
      </c>
      <c r="J55" s="8">
        <f>Table1[[#This Row],[Population]]/Table1[[#This Row],[Cases]]</f>
        <v>245.58636553743204</v>
      </c>
      <c r="K55" s="8">
        <f>Table1[[#This Row],[Population]]/Table1[[#This Row],[Deaths]]</f>
        <v>20248.172413793105</v>
      </c>
      <c r="L55" s="9">
        <f>Table1[[#This Row],[Deaths]]+Table1[[#This Row],[Active]]*Table1[[#This Row],[Death Rate]]</f>
        <v>37.817649519029693</v>
      </c>
      <c r="M55" s="10">
        <f>Table1[[#This Row],[Deaths]]/Table1[[#This Row],[Cases]]</f>
        <v>1.2128816394813885E-2</v>
      </c>
      <c r="N55" s="11">
        <f>Table1[[#This Row],[Cases]]/Table1[[#This Row],[Deaths]]</f>
        <v>82.448275862068968</v>
      </c>
      <c r="O55" s="12">
        <f>Table1[[#This Row],[Cases]]/Table1[[#This Row],[Population]]</f>
        <v>4.0718872882524945E-3</v>
      </c>
      <c r="P55" s="12">
        <f>Table1[[#This Row],[Deaths]]/Table1[[#This Row],[Population]]</f>
        <v>4.9387173299591108E-5</v>
      </c>
      <c r="Q55" s="13">
        <f>1-Table1[[#This Row],[Deaths]]/Table1[[#This Row],[Ex(Deaths)]]</f>
        <v>0.23316228351507373</v>
      </c>
      <c r="R55" s="14">
        <f>Table1[[#This Row],[Active]]/Table1[[#This Row],[Cases]]</f>
        <v>0.30405687996654118</v>
      </c>
      <c r="S55" s="76">
        <f>Table1[[#This Row],[Percent Infected]]*Table1[[#This Row],[% Active]]</f>
        <v>1.2380853444414737E-3</v>
      </c>
      <c r="T55" s="77">
        <f>1/Table1[[#This Row],[Percent Actively Infected]]</f>
        <v>807.69876203576337</v>
      </c>
      <c r="AMC55"/>
    </row>
    <row r="56" spans="1:1017" s="1" customFormat="1" ht="16.5" thickBot="1" x14ac:dyDescent="0.3">
      <c r="A56" s="1">
        <v>55</v>
      </c>
      <c r="B56" s="50">
        <v>154</v>
      </c>
      <c r="C56" s="42" t="s">
        <v>82</v>
      </c>
      <c r="D56" s="47">
        <v>878</v>
      </c>
      <c r="E56" s="47">
        <v>15</v>
      </c>
      <c r="F56" s="47">
        <v>800</v>
      </c>
      <c r="G56" s="47">
        <v>63</v>
      </c>
      <c r="H56" s="47"/>
      <c r="I56" s="42">
        <v>219577</v>
      </c>
      <c r="J56" s="8">
        <f>Table1[[#This Row],[Population]]/Table1[[#This Row],[Cases]]</f>
        <v>250.08769931662871</v>
      </c>
      <c r="K56" s="8">
        <f>Table1[[#This Row],[Population]]/Table1[[#This Row],[Deaths]]</f>
        <v>14638.466666666667</v>
      </c>
      <c r="L56" s="9">
        <f>Table1[[#This Row],[Deaths]]+Table1[[#This Row],[Active]]*Table1[[#This Row],[Death Rate]]</f>
        <v>16.07630979498861</v>
      </c>
      <c r="M56" s="10">
        <f>Table1[[#This Row],[Deaths]]/Table1[[#This Row],[Cases]]</f>
        <v>1.7084282460136675E-2</v>
      </c>
      <c r="N56" s="11">
        <f>Table1[[#This Row],[Cases]]/Table1[[#This Row],[Deaths]]</f>
        <v>58.533333333333331</v>
      </c>
      <c r="O56" s="12">
        <f>Table1[[#This Row],[Cases]]/Table1[[#This Row],[Population]]</f>
        <v>3.9985973029962154E-3</v>
      </c>
      <c r="P56" s="12">
        <f>Table1[[#This Row],[Deaths]]/Table1[[#This Row],[Population]]</f>
        <v>6.8313165768728057E-5</v>
      </c>
      <c r="Q56" s="13">
        <f>1-Table1[[#This Row],[Deaths]]/Table1[[#This Row],[Ex(Deaths)]]</f>
        <v>6.6950053134962828E-2</v>
      </c>
      <c r="R56" s="14">
        <f>Table1[[#This Row],[Active]]/Table1[[#This Row],[Cases]]</f>
        <v>7.175398633257403E-2</v>
      </c>
      <c r="S56" s="76">
        <f>Table1[[#This Row],[Percent Infected]]*Table1[[#This Row],[% Active]]</f>
        <v>2.8691529622865781E-4</v>
      </c>
      <c r="T56" s="77">
        <f>1/Table1[[#This Row],[Percent Actively Infected]]</f>
        <v>3485.3492063492067</v>
      </c>
      <c r="AMC56"/>
    </row>
    <row r="57" spans="1:1017" s="1" customFormat="1" ht="16.5" thickBot="1" x14ac:dyDescent="0.3">
      <c r="A57" s="1">
        <v>56</v>
      </c>
      <c r="B57" s="51">
        <v>170</v>
      </c>
      <c r="C57" s="42" t="s">
        <v>37</v>
      </c>
      <c r="D57" s="48">
        <v>336</v>
      </c>
      <c r="E57" s="48">
        <v>24</v>
      </c>
      <c r="F57" s="48">
        <v>312</v>
      </c>
      <c r="G57" s="48">
        <v>0</v>
      </c>
      <c r="H57" s="48"/>
      <c r="I57" s="42">
        <v>85082</v>
      </c>
      <c r="J57" s="8">
        <f>Table1[[#This Row],[Population]]/Table1[[#This Row],[Cases]]</f>
        <v>253.2202380952381</v>
      </c>
      <c r="K57" s="8">
        <f>Table1[[#This Row],[Population]]/Table1[[#This Row],[Deaths]]</f>
        <v>3545.0833333333335</v>
      </c>
      <c r="L57" s="9">
        <f>Table1[[#This Row],[Deaths]]+Table1[[#This Row],[Active]]*Table1[[#This Row],[Death Rate]]</f>
        <v>24</v>
      </c>
      <c r="M57" s="10">
        <f>Table1[[#This Row],[Deaths]]/Table1[[#This Row],[Cases]]</f>
        <v>7.1428571428571425E-2</v>
      </c>
      <c r="N57" s="11">
        <f>Table1[[#This Row],[Cases]]/Table1[[#This Row],[Deaths]]</f>
        <v>14</v>
      </c>
      <c r="O57" s="12">
        <f>Table1[[#This Row],[Cases]]/Table1[[#This Row],[Population]]</f>
        <v>3.9491314261535931E-3</v>
      </c>
      <c r="P57" s="12">
        <f>Table1[[#This Row],[Deaths]]/Table1[[#This Row],[Population]]</f>
        <v>2.820808161538281E-4</v>
      </c>
      <c r="Q57" s="13">
        <f>1-Table1[[#This Row],[Deaths]]/Table1[[#This Row],[Ex(Deaths)]]</f>
        <v>0</v>
      </c>
      <c r="R57" s="14">
        <f>Table1[[#This Row],[Active]]/Table1[[#This Row],[Cases]]</f>
        <v>0</v>
      </c>
      <c r="S57" s="76">
        <f>Table1[[#This Row],[Percent Infected]]*Table1[[#This Row],[% Active]]</f>
        <v>0</v>
      </c>
      <c r="T57" s="77" t="e">
        <f>1/Table1[[#This Row],[Percent Actively Infected]]</f>
        <v>#DIV/0!</v>
      </c>
      <c r="AMC57"/>
    </row>
    <row r="58" spans="1:1017" s="1" customFormat="1" ht="16.5" thickBot="1" x14ac:dyDescent="0.3">
      <c r="A58" s="1">
        <v>57</v>
      </c>
      <c r="B58" s="50">
        <v>11</v>
      </c>
      <c r="C58" s="42" t="s">
        <v>74</v>
      </c>
      <c r="D58" s="46">
        <v>328844</v>
      </c>
      <c r="E58" s="46">
        <v>18616</v>
      </c>
      <c r="F58" s="46">
        <v>286642</v>
      </c>
      <c r="G58" s="46">
        <v>23586</v>
      </c>
      <c r="H58" s="46">
        <v>3992</v>
      </c>
      <c r="I58" s="42">
        <v>84106435</v>
      </c>
      <c r="J58" s="8">
        <f>Table1[[#This Row],[Population]]/Table1[[#This Row],[Cases]]</f>
        <v>255.76393365851285</v>
      </c>
      <c r="K58" s="8">
        <f>Table1[[#This Row],[Population]]/Table1[[#This Row],[Deaths]]</f>
        <v>4517.9649226471856</v>
      </c>
      <c r="L58" s="9">
        <f>Table1[[#This Row],[Deaths]]+Table1[[#This Row],[Active]]*Table1[[#This Row],[Death Rate]]</f>
        <v>19951.213584556812</v>
      </c>
      <c r="M58" s="10">
        <f>Table1[[#This Row],[Deaths]]/Table1[[#This Row],[Cases]]</f>
        <v>5.6610429261291069E-2</v>
      </c>
      <c r="N58" s="11">
        <f>Table1[[#This Row],[Cases]]/Table1[[#This Row],[Deaths]]</f>
        <v>17.664589600343792</v>
      </c>
      <c r="O58" s="12">
        <f>Table1[[#This Row],[Cases]]/Table1[[#This Row],[Population]]</f>
        <v>3.9098554111822717E-3</v>
      </c>
      <c r="P58" s="12">
        <f>Table1[[#This Row],[Deaths]]/Table1[[#This Row],[Population]]</f>
        <v>2.2133859317661009E-4</v>
      </c>
      <c r="Q58" s="13">
        <f>1-Table1[[#This Row],[Deaths]]/Table1[[#This Row],[Ex(Deaths)]]</f>
        <v>6.6923928155945944E-2</v>
      </c>
      <c r="R58" s="14">
        <f>Table1[[#This Row],[Active]]/Table1[[#This Row],[Cases]]</f>
        <v>7.1723978543017361E-2</v>
      </c>
      <c r="S58" s="76">
        <f>Table1[[#This Row],[Percent Infected]]*Table1[[#This Row],[% Active]]</f>
        <v>2.8043038561793756E-4</v>
      </c>
      <c r="T58" s="77">
        <f>1/Table1[[#This Row],[Percent Actively Infected]]</f>
        <v>3565.9473840413802</v>
      </c>
      <c r="AMC58"/>
    </row>
    <row r="59" spans="1:1017" s="1" customFormat="1" ht="16.5" thickBot="1" x14ac:dyDescent="0.3">
      <c r="A59" s="1">
        <v>58</v>
      </c>
      <c r="B59" s="50">
        <v>21</v>
      </c>
      <c r="C59" s="42" t="s">
        <v>163</v>
      </c>
      <c r="D59" s="46">
        <v>153599</v>
      </c>
      <c r="E59" s="46">
        <v>5464</v>
      </c>
      <c r="F59" s="46">
        <v>109790</v>
      </c>
      <c r="G59" s="46">
        <v>38345</v>
      </c>
      <c r="H59" s="47">
        <v>544</v>
      </c>
      <c r="I59" s="42">
        <v>40313441</v>
      </c>
      <c r="J59" s="8">
        <f>Table1[[#This Row],[Population]]/Table1[[#This Row],[Cases]]</f>
        <v>262.45900689457613</v>
      </c>
      <c r="K59" s="8">
        <f>Table1[[#This Row],[Population]]/Table1[[#This Row],[Deaths]]</f>
        <v>7378.0089677891656</v>
      </c>
      <c r="L59" s="9">
        <f>Table1[[#This Row],[Deaths]]+Table1[[#This Row],[Active]]*Table1[[#This Row],[Death Rate]]</f>
        <v>6828.0523701326183</v>
      </c>
      <c r="M59" s="10">
        <f>Table1[[#This Row],[Deaths]]/Table1[[#This Row],[Cases]]</f>
        <v>3.5573148262683998E-2</v>
      </c>
      <c r="N59" s="11">
        <f>Table1[[#This Row],[Cases]]/Table1[[#This Row],[Deaths]]</f>
        <v>28.111090775988288</v>
      </c>
      <c r="O59" s="12">
        <f>Table1[[#This Row],[Cases]]/Table1[[#This Row],[Population]]</f>
        <v>3.8101188137226985E-3</v>
      </c>
      <c r="P59" s="12">
        <f>Table1[[#This Row],[Deaths]]/Table1[[#This Row],[Population]]</f>
        <v>1.3553792145899925E-4</v>
      </c>
      <c r="Q59" s="13">
        <f>1-Table1[[#This Row],[Deaths]]/Table1[[#This Row],[Ex(Deaths)]]</f>
        <v>0.19977180844412956</v>
      </c>
      <c r="R59" s="14">
        <f>Table1[[#This Row],[Active]]/Table1[[#This Row],[Cases]]</f>
        <v>0.24964355236687738</v>
      </c>
      <c r="S59" s="76">
        <f>Table1[[#This Row],[Percent Infected]]*Table1[[#This Row],[% Active]]</f>
        <v>9.5117159559760726E-4</v>
      </c>
      <c r="T59" s="77">
        <f>1/Table1[[#This Row],[Percent Actively Infected]]</f>
        <v>1051.3350110835834</v>
      </c>
      <c r="AMC59"/>
    </row>
    <row r="60" spans="1:1017" s="1" customFormat="1" ht="16.5" thickBot="1" x14ac:dyDescent="0.3">
      <c r="A60" s="1">
        <v>59</v>
      </c>
      <c r="B60" s="52">
        <v>208</v>
      </c>
      <c r="C60" s="42" t="s">
        <v>43</v>
      </c>
      <c r="D60" s="49">
        <v>13</v>
      </c>
      <c r="E60" s="49"/>
      <c r="F60" s="49">
        <v>13</v>
      </c>
      <c r="G60" s="49">
        <v>0</v>
      </c>
      <c r="H60" s="49"/>
      <c r="I60" s="42">
        <v>3490</v>
      </c>
      <c r="J60" s="8">
        <f>Table1[[#This Row],[Population]]/Table1[[#This Row],[Cases]]</f>
        <v>268.46153846153845</v>
      </c>
      <c r="K60" s="8" t="e">
        <f>Table1[[#This Row],[Population]]/Table1[[#This Row],[Deaths]]</f>
        <v>#DIV/0!</v>
      </c>
      <c r="L60" s="9">
        <f>Table1[[#This Row],[Deaths]]+Table1[[#This Row],[Active]]*Table1[[#This Row],[Death Rate]]</f>
        <v>0</v>
      </c>
      <c r="M60" s="10">
        <f>Table1[[#This Row],[Deaths]]/Table1[[#This Row],[Cases]]</f>
        <v>0</v>
      </c>
      <c r="N60" s="11" t="e">
        <f>Table1[[#This Row],[Cases]]/Table1[[#This Row],[Deaths]]</f>
        <v>#DIV/0!</v>
      </c>
      <c r="O60" s="12">
        <f>Table1[[#This Row],[Cases]]/Table1[[#This Row],[Population]]</f>
        <v>3.7249283667621777E-3</v>
      </c>
      <c r="P60" s="12">
        <f>Table1[[#This Row],[Deaths]]/Table1[[#This Row],[Population]]</f>
        <v>0</v>
      </c>
      <c r="Q60" s="13" t="e">
        <f>1-Table1[[#This Row],[Deaths]]/Table1[[#This Row],[Ex(Deaths)]]</f>
        <v>#DIV/0!</v>
      </c>
      <c r="R60" s="14">
        <f>Table1[[#This Row],[Active]]/Table1[[#This Row],[Cases]]</f>
        <v>0</v>
      </c>
      <c r="S60" s="76">
        <f>Table1[[#This Row],[Percent Infected]]*Table1[[#This Row],[% Active]]</f>
        <v>0</v>
      </c>
      <c r="T60" s="77" t="e">
        <f>1/Table1[[#This Row],[Percent Actively Infected]]</f>
        <v>#DIV/0!</v>
      </c>
      <c r="AMC60"/>
    </row>
    <row r="61" spans="1:1017" s="1" customFormat="1" ht="16.5" thickBot="1" x14ac:dyDescent="0.3">
      <c r="A61" s="1">
        <v>60</v>
      </c>
      <c r="B61" s="50">
        <v>6</v>
      </c>
      <c r="C61" s="42" t="s">
        <v>101</v>
      </c>
      <c r="D61" s="46">
        <v>480278</v>
      </c>
      <c r="E61" s="46">
        <v>52298</v>
      </c>
      <c r="F61" s="46">
        <v>322465</v>
      </c>
      <c r="G61" s="46">
        <v>105515</v>
      </c>
      <c r="H61" s="46">
        <v>3708</v>
      </c>
      <c r="I61" s="42">
        <v>129077256</v>
      </c>
      <c r="J61" s="8">
        <f>Table1[[#This Row],[Population]]/Table1[[#This Row],[Cases]]</f>
        <v>268.75529589112972</v>
      </c>
      <c r="K61" s="8">
        <f>Table1[[#This Row],[Population]]/Table1[[#This Row],[Deaths]]</f>
        <v>2468.110749933076</v>
      </c>
      <c r="L61" s="9">
        <f>Table1[[#This Row],[Deaths]]+Table1[[#This Row],[Active]]*Table1[[#This Row],[Death Rate]]</f>
        <v>63787.644476740556</v>
      </c>
      <c r="M61" s="10">
        <f>Table1[[#This Row],[Deaths]]/Table1[[#This Row],[Cases]]</f>
        <v>0.10889110057091934</v>
      </c>
      <c r="N61" s="11">
        <f>Table1[[#This Row],[Cases]]/Table1[[#This Row],[Deaths]]</f>
        <v>9.1834869402271604</v>
      </c>
      <c r="O61" s="12">
        <f>Table1[[#This Row],[Cases]]/Table1[[#This Row],[Population]]</f>
        <v>3.7208569106861088E-3</v>
      </c>
      <c r="P61" s="12">
        <f>Table1[[#This Row],[Deaths]]/Table1[[#This Row],[Population]]</f>
        <v>4.0516820407152131E-4</v>
      </c>
      <c r="Q61" s="13">
        <f>1-Table1[[#This Row],[Deaths]]/Table1[[#This Row],[Ex(Deaths)]]</f>
        <v>0.18012335415411251</v>
      </c>
      <c r="R61" s="14">
        <f>Table1[[#This Row],[Active]]/Table1[[#This Row],[Cases]]</f>
        <v>0.21969567625416947</v>
      </c>
      <c r="S61" s="76">
        <f>Table1[[#This Row],[Percent Infected]]*Table1[[#This Row],[% Active]]</f>
        <v>8.1745617523818457E-4</v>
      </c>
      <c r="T61" s="77">
        <f>1/Table1[[#This Row],[Percent Actively Infected]]</f>
        <v>1223.3071695967396</v>
      </c>
      <c r="AMC61"/>
    </row>
    <row r="62" spans="1:1017" s="1" customFormat="1" ht="16.5" thickBot="1" x14ac:dyDescent="0.3">
      <c r="A62" s="1">
        <v>61</v>
      </c>
      <c r="B62" s="50">
        <v>88</v>
      </c>
      <c r="C62" s="42" t="s">
        <v>88</v>
      </c>
      <c r="D62" s="46">
        <v>8006</v>
      </c>
      <c r="E62" s="47">
        <v>51</v>
      </c>
      <c r="F62" s="46">
        <v>5823</v>
      </c>
      <c r="G62" s="46">
        <v>2132</v>
      </c>
      <c r="H62" s="47">
        <v>9</v>
      </c>
      <c r="I62" s="42">
        <v>2230995</v>
      </c>
      <c r="J62" s="8">
        <f>Table1[[#This Row],[Population]]/Table1[[#This Row],[Cases]]</f>
        <v>278.66537596802397</v>
      </c>
      <c r="K62" s="8">
        <f>Table1[[#This Row],[Population]]/Table1[[#This Row],[Deaths]]</f>
        <v>43745</v>
      </c>
      <c r="L62" s="9">
        <f>Table1[[#This Row],[Deaths]]+Table1[[#This Row],[Active]]*Table1[[#This Row],[Death Rate]]</f>
        <v>64.581314014489138</v>
      </c>
      <c r="M62" s="10">
        <f>Table1[[#This Row],[Deaths]]/Table1[[#This Row],[Cases]]</f>
        <v>6.3702223332500621E-3</v>
      </c>
      <c r="N62" s="11">
        <f>Table1[[#This Row],[Cases]]/Table1[[#This Row],[Deaths]]</f>
        <v>156.98039215686273</v>
      </c>
      <c r="O62" s="12">
        <f>Table1[[#This Row],[Cases]]/Table1[[#This Row],[Population]]</f>
        <v>3.588533367398851E-3</v>
      </c>
      <c r="P62" s="12">
        <f>Table1[[#This Row],[Deaths]]/Table1[[#This Row],[Population]]</f>
        <v>2.2859755400617213E-5</v>
      </c>
      <c r="Q62" s="13">
        <f>1-Table1[[#This Row],[Deaths]]/Table1[[#This Row],[Ex(Deaths)]]</f>
        <v>0.21029788913000602</v>
      </c>
      <c r="R62" s="14">
        <f>Table1[[#This Row],[Active]]/Table1[[#This Row],[Cases]]</f>
        <v>0.26630027479390456</v>
      </c>
      <c r="S62" s="76">
        <f>Table1[[#This Row],[Percent Infected]]*Table1[[#This Row],[% Active]]</f>
        <v>9.5562742184540964E-4</v>
      </c>
      <c r="T62" s="77">
        <f>1/Table1[[#This Row],[Percent Actively Infected]]</f>
        <v>1046.4329268292684</v>
      </c>
      <c r="AMC62"/>
    </row>
    <row r="63" spans="1:1017" s="1" customFormat="1" ht="16.5" thickBot="1" x14ac:dyDescent="0.3">
      <c r="A63" s="1">
        <v>62</v>
      </c>
      <c r="B63" s="50">
        <v>42</v>
      </c>
      <c r="C63" s="42" t="s">
        <v>52</v>
      </c>
      <c r="D63" s="46">
        <v>59194</v>
      </c>
      <c r="E63" s="46">
        <v>6157</v>
      </c>
      <c r="F63" s="47" t="s">
        <v>41</v>
      </c>
      <c r="G63" s="47" t="s">
        <v>41</v>
      </c>
      <c r="H63" s="47">
        <v>40</v>
      </c>
      <c r="I63" s="42">
        <v>17139065</v>
      </c>
      <c r="J63" s="8">
        <f>Table1[[#This Row],[Population]]/Table1[[#This Row],[Cases]]</f>
        <v>289.54057843700377</v>
      </c>
      <c r="K63" s="8">
        <f>Table1[[#This Row],[Population]]/Table1[[#This Row],[Deaths]]</f>
        <v>2783.671430891668</v>
      </c>
      <c r="L63" s="9" t="e">
        <f>Table1[[#This Row],[Deaths]]+Table1[[#This Row],[Active]]*Table1[[#This Row],[Death Rate]]</f>
        <v>#VALUE!</v>
      </c>
      <c r="M63" s="10">
        <f>Table1[[#This Row],[Deaths]]/Table1[[#This Row],[Cases]]</f>
        <v>0.10401392032976316</v>
      </c>
      <c r="N63" s="11">
        <f>Table1[[#This Row],[Cases]]/Table1[[#This Row],[Deaths]]</f>
        <v>9.614097774890368</v>
      </c>
      <c r="O63" s="12">
        <f>Table1[[#This Row],[Cases]]/Table1[[#This Row],[Population]]</f>
        <v>3.4537473310241838E-3</v>
      </c>
      <c r="P63" s="12">
        <f>Table1[[#This Row],[Deaths]]/Table1[[#This Row],[Population]]</f>
        <v>3.5923779972828158E-4</v>
      </c>
      <c r="Q63" s="13" t="e">
        <f>1-Table1[[#This Row],[Deaths]]/Table1[[#This Row],[Ex(Deaths)]]</f>
        <v>#VALUE!</v>
      </c>
      <c r="R63" s="14" t="e">
        <f>Table1[[#This Row],[Active]]/Table1[[#This Row],[Cases]]</f>
        <v>#VALUE!</v>
      </c>
      <c r="S63" s="76" t="e">
        <f>Table1[[#This Row],[Percent Infected]]*Table1[[#This Row],[% Active]]</f>
        <v>#VALUE!</v>
      </c>
      <c r="T63" s="77" t="e">
        <f>1/Table1[[#This Row],[Percent Actively Infected]]</f>
        <v>#VALUE!</v>
      </c>
      <c r="AMC63"/>
    </row>
    <row r="64" spans="1:1017" s="1" customFormat="1" ht="16.5" thickBot="1" x14ac:dyDescent="0.3">
      <c r="A64" s="1">
        <v>63</v>
      </c>
      <c r="B64" s="50">
        <v>161</v>
      </c>
      <c r="C64" s="42" t="s">
        <v>48</v>
      </c>
      <c r="D64" s="47">
        <v>597</v>
      </c>
      <c r="E64" s="47">
        <v>47</v>
      </c>
      <c r="F64" s="47">
        <v>533</v>
      </c>
      <c r="G64" s="47">
        <v>17</v>
      </c>
      <c r="H64" s="47"/>
      <c r="I64" s="42">
        <v>174035</v>
      </c>
      <c r="J64" s="8">
        <f>Table1[[#This Row],[Population]]/Table1[[#This Row],[Cases]]</f>
        <v>291.51591289782243</v>
      </c>
      <c r="K64" s="8">
        <f>Table1[[#This Row],[Population]]/Table1[[#This Row],[Deaths]]</f>
        <v>3702.872340425532</v>
      </c>
      <c r="L64" s="9">
        <f>Table1[[#This Row],[Deaths]]+Table1[[#This Row],[Active]]*Table1[[#This Row],[Death Rate]]</f>
        <v>48.338358458961473</v>
      </c>
      <c r="M64" s="10">
        <f>Table1[[#This Row],[Deaths]]/Table1[[#This Row],[Cases]]</f>
        <v>7.8726968174204354E-2</v>
      </c>
      <c r="N64" s="11">
        <f>Table1[[#This Row],[Cases]]/Table1[[#This Row],[Deaths]]</f>
        <v>12.702127659574469</v>
      </c>
      <c r="O64" s="12">
        <f>Table1[[#This Row],[Cases]]/Table1[[#This Row],[Population]]</f>
        <v>3.4303444709397534E-3</v>
      </c>
      <c r="P64" s="12">
        <f>Table1[[#This Row],[Deaths]]/Table1[[#This Row],[Population]]</f>
        <v>2.7006061999023187E-4</v>
      </c>
      <c r="Q64" s="13">
        <f>1-Table1[[#This Row],[Deaths]]/Table1[[#This Row],[Ex(Deaths)]]</f>
        <v>2.7687296416938123E-2</v>
      </c>
      <c r="R64" s="14">
        <f>Table1[[#This Row],[Active]]/Table1[[#This Row],[Cases]]</f>
        <v>2.8475711892797319E-2</v>
      </c>
      <c r="S64" s="76">
        <f>Table1[[#This Row],[Percent Infected]]*Table1[[#This Row],[% Active]]</f>
        <v>9.768150084753066E-5</v>
      </c>
      <c r="T64" s="77">
        <f>1/Table1[[#This Row],[Percent Actively Infected]]</f>
        <v>10237.352941176472</v>
      </c>
      <c r="AMC64"/>
    </row>
    <row r="65" spans="1:1017" s="1" customFormat="1" ht="16.5" thickBot="1" x14ac:dyDescent="0.3">
      <c r="A65" s="1">
        <v>64</v>
      </c>
      <c r="B65" s="50">
        <v>103</v>
      </c>
      <c r="C65" s="42" t="s">
        <v>91</v>
      </c>
      <c r="D65" s="46">
        <v>4821</v>
      </c>
      <c r="E65" s="47">
        <v>83</v>
      </c>
      <c r="F65" s="46">
        <v>2182</v>
      </c>
      <c r="G65" s="46">
        <v>2556</v>
      </c>
      <c r="H65" s="47"/>
      <c r="I65" s="42">
        <v>1407381</v>
      </c>
      <c r="J65" s="8">
        <f>Table1[[#This Row],[Population]]/Table1[[#This Row],[Cases]]</f>
        <v>291.92719352831364</v>
      </c>
      <c r="K65" s="8">
        <f>Table1[[#This Row],[Population]]/Table1[[#This Row],[Deaths]]</f>
        <v>16956.397590361445</v>
      </c>
      <c r="L65" s="9">
        <f>Table1[[#This Row],[Deaths]]+Table1[[#This Row],[Active]]*Table1[[#This Row],[Death Rate]]</f>
        <v>127.00497822028625</v>
      </c>
      <c r="M65" s="10">
        <f>Table1[[#This Row],[Deaths]]/Table1[[#This Row],[Cases]]</f>
        <v>1.7216345156606513E-2</v>
      </c>
      <c r="N65" s="11">
        <f>Table1[[#This Row],[Cases]]/Table1[[#This Row],[Deaths]]</f>
        <v>58.084337349397593</v>
      </c>
      <c r="O65" s="12">
        <f>Table1[[#This Row],[Cases]]/Table1[[#This Row],[Population]]</f>
        <v>3.4255116418368588E-3</v>
      </c>
      <c r="P65" s="12">
        <f>Table1[[#This Row],[Deaths]]/Table1[[#This Row],[Population]]</f>
        <v>5.8974790763837225E-5</v>
      </c>
      <c r="Q65" s="13">
        <f>1-Table1[[#This Row],[Deaths]]/Table1[[#This Row],[Ex(Deaths)]]</f>
        <v>0.34648230988206585</v>
      </c>
      <c r="R65" s="14">
        <f>Table1[[#This Row],[Active]]/Table1[[#This Row],[Cases]]</f>
        <v>0.53018046048537648</v>
      </c>
      <c r="S65" s="76">
        <f>Table1[[#This Row],[Percent Infected]]*Table1[[#This Row],[% Active]]</f>
        <v>1.8161393396670838E-3</v>
      </c>
      <c r="T65" s="77">
        <f>1/Table1[[#This Row],[Percent Actively Infected]]</f>
        <v>550.618544600939</v>
      </c>
      <c r="AMC65"/>
    </row>
    <row r="66" spans="1:1017" s="1" customFormat="1" ht="16.5" thickBot="1" x14ac:dyDescent="0.3">
      <c r="A66" s="1">
        <v>65</v>
      </c>
      <c r="B66" s="50">
        <v>187</v>
      </c>
      <c r="C66" s="42" t="s">
        <v>55</v>
      </c>
      <c r="D66" s="47">
        <v>133</v>
      </c>
      <c r="E66" s="47">
        <v>4</v>
      </c>
      <c r="F66" s="47">
        <v>113</v>
      </c>
      <c r="G66" s="47">
        <v>16</v>
      </c>
      <c r="H66" s="47">
        <v>4</v>
      </c>
      <c r="I66" s="42">
        <v>39272</v>
      </c>
      <c r="J66" s="8">
        <f>Table1[[#This Row],[Population]]/Table1[[#This Row],[Cases]]</f>
        <v>295.27819548872179</v>
      </c>
      <c r="K66" s="8">
        <f>Table1[[#This Row],[Population]]/Table1[[#This Row],[Deaths]]</f>
        <v>9818</v>
      </c>
      <c r="L66" s="9">
        <f>Table1[[#This Row],[Deaths]]+Table1[[#This Row],[Active]]*Table1[[#This Row],[Death Rate]]</f>
        <v>4.481203007518797</v>
      </c>
      <c r="M66" s="10">
        <f>Table1[[#This Row],[Deaths]]/Table1[[#This Row],[Cases]]</f>
        <v>3.007518796992481E-2</v>
      </c>
      <c r="N66" s="11">
        <f>Table1[[#This Row],[Cases]]/Table1[[#This Row],[Deaths]]</f>
        <v>33.25</v>
      </c>
      <c r="O66" s="12">
        <f>Table1[[#This Row],[Cases]]/Table1[[#This Row],[Population]]</f>
        <v>3.3866367895701772E-3</v>
      </c>
      <c r="P66" s="12">
        <f>Table1[[#This Row],[Deaths]]/Table1[[#This Row],[Population]]</f>
        <v>1.0185373803218578E-4</v>
      </c>
      <c r="Q66" s="13">
        <f>1-Table1[[#This Row],[Deaths]]/Table1[[#This Row],[Ex(Deaths)]]</f>
        <v>0.10738255033557043</v>
      </c>
      <c r="R66" s="14">
        <f>Table1[[#This Row],[Active]]/Table1[[#This Row],[Cases]]</f>
        <v>0.12030075187969924</v>
      </c>
      <c r="S66" s="76">
        <f>Table1[[#This Row],[Percent Infected]]*Table1[[#This Row],[% Active]]</f>
        <v>4.0741495212874308E-4</v>
      </c>
      <c r="T66" s="77">
        <f>1/Table1[[#This Row],[Percent Actively Infected]]</f>
        <v>2454.5000000000005</v>
      </c>
      <c r="AMC66"/>
    </row>
    <row r="67" spans="1:1017" s="1" customFormat="1" ht="16.5" thickBot="1" x14ac:dyDescent="0.3">
      <c r="A67" s="1">
        <v>66</v>
      </c>
      <c r="B67" s="50">
        <v>58</v>
      </c>
      <c r="C67" s="42" t="s">
        <v>107</v>
      </c>
      <c r="D67" s="46">
        <v>33647</v>
      </c>
      <c r="E67" s="47">
        <v>492</v>
      </c>
      <c r="F67" s="46">
        <v>30642</v>
      </c>
      <c r="G67" s="46">
        <v>2513</v>
      </c>
      <c r="H67" s="47"/>
      <c r="I67" s="42">
        <v>10148992</v>
      </c>
      <c r="J67" s="8">
        <f>Table1[[#This Row],[Population]]/Table1[[#This Row],[Cases]]</f>
        <v>301.63140844651826</v>
      </c>
      <c r="K67" s="8">
        <f>Table1[[#This Row],[Population]]/Table1[[#This Row],[Deaths]]</f>
        <v>20628.032520325203</v>
      </c>
      <c r="L67" s="9">
        <f>Table1[[#This Row],[Deaths]]+Table1[[#This Row],[Active]]*Table1[[#This Row],[Death Rate]]</f>
        <v>528.74609920646719</v>
      </c>
      <c r="M67" s="10">
        <f>Table1[[#This Row],[Deaths]]/Table1[[#This Row],[Cases]]</f>
        <v>1.4622403186019556E-2</v>
      </c>
      <c r="N67" s="11">
        <f>Table1[[#This Row],[Cases]]/Table1[[#This Row],[Deaths]]</f>
        <v>68.388211382113823</v>
      </c>
      <c r="O67" s="12">
        <f>Table1[[#This Row],[Cases]]/Table1[[#This Row],[Population]]</f>
        <v>3.3153046135025034E-3</v>
      </c>
      <c r="P67" s="12">
        <f>Table1[[#This Row],[Deaths]]/Table1[[#This Row],[Population]]</f>
        <v>4.8477720743104342E-5</v>
      </c>
      <c r="Q67" s="13">
        <f>1-Table1[[#This Row],[Deaths]]/Table1[[#This Row],[Ex(Deaths)]]</f>
        <v>6.949668141592924E-2</v>
      </c>
      <c r="R67" s="14">
        <f>Table1[[#This Row],[Active]]/Table1[[#This Row],[Cases]]</f>
        <v>7.4687193509079555E-2</v>
      </c>
      <c r="S67" s="76">
        <f>Table1[[#This Row],[Percent Infected]]*Table1[[#This Row],[% Active]]</f>
        <v>2.4761079721020567E-4</v>
      </c>
      <c r="T67" s="77">
        <f>1/Table1[[#This Row],[Percent Actively Infected]]</f>
        <v>4038.5961002785521</v>
      </c>
      <c r="AMC67"/>
    </row>
    <row r="68" spans="1:1017" s="1" customFormat="1" ht="16.5" thickBot="1" x14ac:dyDescent="0.3">
      <c r="A68" s="1">
        <v>67</v>
      </c>
      <c r="B68" s="50">
        <v>41</v>
      </c>
      <c r="C68" s="42" t="s">
        <v>86</v>
      </c>
      <c r="D68" s="46">
        <v>62547</v>
      </c>
      <c r="E68" s="46">
        <v>2729</v>
      </c>
      <c r="F68" s="46">
        <v>30311</v>
      </c>
      <c r="G68" s="46">
        <v>29507</v>
      </c>
      <c r="H68" s="47">
        <v>476</v>
      </c>
      <c r="I68" s="42">
        <v>19222977</v>
      </c>
      <c r="J68" s="8">
        <f>Table1[[#This Row],[Population]]/Table1[[#This Row],[Cases]]</f>
        <v>307.33651494076457</v>
      </c>
      <c r="K68" s="8">
        <f>Table1[[#This Row],[Population]]/Table1[[#This Row],[Deaths]]</f>
        <v>7043.9637229754489</v>
      </c>
      <c r="L68" s="9">
        <f>Table1[[#This Row],[Deaths]]+Table1[[#This Row],[Active]]*Table1[[#This Row],[Death Rate]]</f>
        <v>4016.4255040209764</v>
      </c>
      <c r="M68" s="10">
        <f>Table1[[#This Row],[Deaths]]/Table1[[#This Row],[Cases]]</f>
        <v>4.3631189345612102E-2</v>
      </c>
      <c r="N68" s="11">
        <f>Table1[[#This Row],[Cases]]/Table1[[#This Row],[Deaths]]</f>
        <v>22.919384389886407</v>
      </c>
      <c r="O68" s="12">
        <f>Table1[[#This Row],[Cases]]/Table1[[#This Row],[Population]]</f>
        <v>3.2537624115140957E-3</v>
      </c>
      <c r="P68" s="12">
        <f>Table1[[#This Row],[Deaths]]/Table1[[#This Row],[Population]]</f>
        <v>1.4196552386240696E-4</v>
      </c>
      <c r="Q68" s="13">
        <f>1-Table1[[#This Row],[Deaths]]/Table1[[#This Row],[Ex(Deaths)]]</f>
        <v>0.32054011775696878</v>
      </c>
      <c r="R68" s="14">
        <f>Table1[[#This Row],[Active]]/Table1[[#This Row],[Cases]]</f>
        <v>0.47175723855660545</v>
      </c>
      <c r="S68" s="76">
        <f>Table1[[#This Row],[Percent Infected]]*Table1[[#This Row],[% Active]]</f>
        <v>1.5349859701751711E-3</v>
      </c>
      <c r="T68" s="77">
        <f>1/Table1[[#This Row],[Percent Actively Infected]]</f>
        <v>651.4717524655166</v>
      </c>
      <c r="AMC68"/>
    </row>
    <row r="69" spans="1:1017" s="1" customFormat="1" ht="16.5" thickBot="1" x14ac:dyDescent="0.3">
      <c r="A69" s="1">
        <v>68</v>
      </c>
      <c r="B69" s="50">
        <v>60</v>
      </c>
      <c r="C69" s="42" t="s">
        <v>80</v>
      </c>
      <c r="D69" s="46">
        <v>28262</v>
      </c>
      <c r="E69" s="47">
        <v>646</v>
      </c>
      <c r="F69" s="46">
        <v>18965</v>
      </c>
      <c r="G69" s="46">
        <v>8651</v>
      </c>
      <c r="H69" s="47">
        <v>107</v>
      </c>
      <c r="I69" s="42">
        <v>8733378</v>
      </c>
      <c r="J69" s="8">
        <f>Table1[[#This Row],[Population]]/Table1[[#This Row],[Cases]]</f>
        <v>309.01486094402378</v>
      </c>
      <c r="K69" s="8">
        <f>Table1[[#This Row],[Population]]/Table1[[#This Row],[Deaths]]</f>
        <v>13519.160990712075</v>
      </c>
      <c r="L69" s="9">
        <f>Table1[[#This Row],[Deaths]]+Table1[[#This Row],[Active]]*Table1[[#This Row],[Death Rate]]</f>
        <v>843.74064114358498</v>
      </c>
      <c r="M69" s="10">
        <f>Table1[[#This Row],[Deaths]]/Table1[[#This Row],[Cases]]</f>
        <v>2.2857547236572077E-2</v>
      </c>
      <c r="N69" s="11">
        <f>Table1[[#This Row],[Cases]]/Table1[[#This Row],[Deaths]]</f>
        <v>43.749226006191954</v>
      </c>
      <c r="O69" s="12">
        <f>Table1[[#This Row],[Cases]]/Table1[[#This Row],[Population]]</f>
        <v>3.2360903192327184E-3</v>
      </c>
      <c r="P69" s="12">
        <f>Table1[[#This Row],[Deaths]]/Table1[[#This Row],[Population]]</f>
        <v>7.3969087333675471E-5</v>
      </c>
      <c r="Q69" s="13">
        <f>1-Table1[[#This Row],[Deaths]]/Table1[[#This Row],[Ex(Deaths)]]</f>
        <v>0.23436187792918484</v>
      </c>
      <c r="R69" s="14">
        <f>Table1[[#This Row],[Active]]/Table1[[#This Row],[Cases]]</f>
        <v>0.30610006368976012</v>
      </c>
      <c r="S69" s="76">
        <f>Table1[[#This Row],[Percent Infected]]*Table1[[#This Row],[% Active]]</f>
        <v>9.9056745282295137E-4</v>
      </c>
      <c r="T69" s="77">
        <f>1/Table1[[#This Row],[Percent Actively Infected]]</f>
        <v>1009.5223673563748</v>
      </c>
      <c r="AMC69"/>
    </row>
    <row r="70" spans="1:1017" s="1" customFormat="1" ht="16.5" thickBot="1" x14ac:dyDescent="0.3">
      <c r="A70" s="1">
        <v>69</v>
      </c>
      <c r="B70" s="50">
        <v>70</v>
      </c>
      <c r="C70" s="42" t="s">
        <v>120</v>
      </c>
      <c r="D70" s="46">
        <v>20872</v>
      </c>
      <c r="E70" s="47">
        <v>563</v>
      </c>
      <c r="F70" s="46">
        <v>9720</v>
      </c>
      <c r="G70" s="46">
        <v>10589</v>
      </c>
      <c r="H70" s="47">
        <v>534</v>
      </c>
      <c r="I70" s="42">
        <v>6489781</v>
      </c>
      <c r="J70" s="8">
        <f>Table1[[#This Row],[Population]]/Table1[[#This Row],[Cases]]</f>
        <v>310.93239747029514</v>
      </c>
      <c r="K70" s="8">
        <f>Table1[[#This Row],[Population]]/Table1[[#This Row],[Deaths]]</f>
        <v>11527.142095914742</v>
      </c>
      <c r="L70" s="9">
        <f>Table1[[#This Row],[Deaths]]+Table1[[#This Row],[Active]]*Table1[[#This Row],[Death Rate]]</f>
        <v>848.62701226523575</v>
      </c>
      <c r="M70" s="10">
        <f>Table1[[#This Row],[Deaths]]/Table1[[#This Row],[Cases]]</f>
        <v>2.697393637408969E-2</v>
      </c>
      <c r="N70" s="11">
        <f>Table1[[#This Row],[Cases]]/Table1[[#This Row],[Deaths]]</f>
        <v>37.072824156305508</v>
      </c>
      <c r="O70" s="12">
        <f>Table1[[#This Row],[Cases]]/Table1[[#This Row],[Population]]</f>
        <v>3.2161331792243835E-3</v>
      </c>
      <c r="P70" s="12">
        <f>Table1[[#This Row],[Deaths]]/Table1[[#This Row],[Population]]</f>
        <v>8.6751771746997318E-5</v>
      </c>
      <c r="Q70" s="13">
        <f>1-Table1[[#This Row],[Deaths]]/Table1[[#This Row],[Ex(Deaths)]]</f>
        <v>0.33657544261148731</v>
      </c>
      <c r="R70" s="14">
        <f>Table1[[#This Row],[Active]]/Table1[[#This Row],[Cases]]</f>
        <v>0.50733039478727482</v>
      </c>
      <c r="S70" s="76">
        <f>Table1[[#This Row],[Percent Infected]]*Table1[[#This Row],[% Active]]</f>
        <v>1.6316421155043598E-3</v>
      </c>
      <c r="T70" s="77">
        <f>1/Table1[[#This Row],[Percent Actively Infected]]</f>
        <v>612.87949759184062</v>
      </c>
      <c r="AMC70"/>
    </row>
    <row r="71" spans="1:1017" s="1" customFormat="1" ht="16.5" thickBot="1" x14ac:dyDescent="0.3">
      <c r="A71" s="1">
        <v>70</v>
      </c>
      <c r="B71" s="50">
        <v>43</v>
      </c>
      <c r="C71" s="42" t="s">
        <v>145</v>
      </c>
      <c r="D71" s="46">
        <v>56987</v>
      </c>
      <c r="E71" s="46">
        <v>2222</v>
      </c>
      <c r="F71" s="46">
        <v>45589</v>
      </c>
      <c r="G71" s="46">
        <v>9176</v>
      </c>
      <c r="H71" s="47">
        <v>5</v>
      </c>
      <c r="I71" s="42">
        <v>17949619</v>
      </c>
      <c r="J71" s="8">
        <f>Table1[[#This Row],[Population]]/Table1[[#This Row],[Cases]]</f>
        <v>314.97743344973412</v>
      </c>
      <c r="K71" s="8">
        <f>Table1[[#This Row],[Population]]/Table1[[#This Row],[Deaths]]</f>
        <v>8078.136363636364</v>
      </c>
      <c r="L71" s="9">
        <f>Table1[[#This Row],[Deaths]]+Table1[[#This Row],[Active]]*Table1[[#This Row],[Death Rate]]</f>
        <v>2579.7846175443524</v>
      </c>
      <c r="M71" s="10">
        <f>Table1[[#This Row],[Deaths]]/Table1[[#This Row],[Cases]]</f>
        <v>3.8991348904136032E-2</v>
      </c>
      <c r="N71" s="11">
        <f>Table1[[#This Row],[Cases]]/Table1[[#This Row],[Deaths]]</f>
        <v>25.646714671467148</v>
      </c>
      <c r="O71" s="12">
        <f>Table1[[#This Row],[Cases]]/Table1[[#This Row],[Population]]</f>
        <v>3.1748306189674554E-3</v>
      </c>
      <c r="P71" s="12">
        <f>Table1[[#This Row],[Deaths]]/Table1[[#This Row],[Population]]</f>
        <v>1.2379092837569422E-4</v>
      </c>
      <c r="Q71" s="13">
        <f>1-Table1[[#This Row],[Deaths]]/Table1[[#This Row],[Ex(Deaths)]]</f>
        <v>0.13868778622492939</v>
      </c>
      <c r="R71" s="14">
        <f>Table1[[#This Row],[Active]]/Table1[[#This Row],[Cases]]</f>
        <v>0.16101917981293978</v>
      </c>
      <c r="S71" s="76">
        <f>Table1[[#This Row],[Percent Infected]]*Table1[[#This Row],[% Active]]</f>
        <v>5.1120862231114758E-4</v>
      </c>
      <c r="T71" s="77">
        <f>1/Table1[[#This Row],[Percent Actively Infected]]</f>
        <v>1956.1485396687012</v>
      </c>
      <c r="AMC71"/>
    </row>
    <row r="72" spans="1:1017" s="1" customFormat="1" ht="16.5" thickBot="1" x14ac:dyDescent="0.3">
      <c r="A72" s="1">
        <v>71</v>
      </c>
      <c r="B72" s="50">
        <v>24</v>
      </c>
      <c r="C72" s="42" t="s">
        <v>59</v>
      </c>
      <c r="D72" s="46">
        <v>119744</v>
      </c>
      <c r="E72" s="46">
        <v>8982</v>
      </c>
      <c r="F72" s="46">
        <v>105996</v>
      </c>
      <c r="G72" s="46">
        <v>4766</v>
      </c>
      <c r="H72" s="46">
        <v>2281</v>
      </c>
      <c r="I72" s="42">
        <v>37777731</v>
      </c>
      <c r="J72" s="8">
        <f>Table1[[#This Row],[Population]]/Table1[[#This Row],[Cases]]</f>
        <v>315.4874649251737</v>
      </c>
      <c r="K72" s="8">
        <f>Table1[[#This Row],[Population]]/Table1[[#This Row],[Deaths]]</f>
        <v>4205.9375417501669</v>
      </c>
      <c r="L72" s="9">
        <f>Table1[[#This Row],[Deaths]]+Table1[[#This Row],[Active]]*Table1[[#This Row],[Death Rate]]</f>
        <v>9339.4977618920366</v>
      </c>
      <c r="M72" s="10">
        <f>Table1[[#This Row],[Deaths]]/Table1[[#This Row],[Cases]]</f>
        <v>7.5010021378941749E-2</v>
      </c>
      <c r="N72" s="11">
        <f>Table1[[#This Row],[Cases]]/Table1[[#This Row],[Deaths]]</f>
        <v>13.331551992874639</v>
      </c>
      <c r="O72" s="12">
        <f>Table1[[#This Row],[Cases]]/Table1[[#This Row],[Population]]</f>
        <v>3.1696980424790466E-3</v>
      </c>
      <c r="P72" s="12">
        <f>Table1[[#This Row],[Deaths]]/Table1[[#This Row],[Population]]</f>
        <v>2.3775911793114308E-4</v>
      </c>
      <c r="Q72" s="13">
        <f>1-Table1[[#This Row],[Deaths]]/Table1[[#This Row],[Ex(Deaths)]]</f>
        <v>3.8278049955826843E-2</v>
      </c>
      <c r="R72" s="14">
        <f>Table1[[#This Row],[Active]]/Table1[[#This Row],[Cases]]</f>
        <v>3.98015766969535E-2</v>
      </c>
      <c r="S72" s="76">
        <f>Table1[[#This Row],[Percent Infected]]*Table1[[#This Row],[% Active]]</f>
        <v>1.2615897974391314E-4</v>
      </c>
      <c r="T72" s="77">
        <f>1/Table1[[#This Row],[Percent Actively Infected]]</f>
        <v>7926.5067142257667</v>
      </c>
      <c r="AMC72"/>
    </row>
    <row r="73" spans="1:1017" s="1" customFormat="1" ht="16.5" thickBot="1" x14ac:dyDescent="0.3">
      <c r="A73" s="1">
        <v>72</v>
      </c>
      <c r="B73" s="50">
        <v>20</v>
      </c>
      <c r="C73" s="42" t="s">
        <v>51</v>
      </c>
      <c r="D73" s="46">
        <v>202775</v>
      </c>
      <c r="E73" s="46">
        <v>30340</v>
      </c>
      <c r="F73" s="46">
        <v>82836</v>
      </c>
      <c r="G73" s="46">
        <v>89599</v>
      </c>
      <c r="H73" s="47">
        <v>383</v>
      </c>
      <c r="I73" s="42">
        <v>65289486</v>
      </c>
      <c r="J73" s="8">
        <f>Table1[[#This Row],[Population]]/Table1[[#This Row],[Cases]]</f>
        <v>321.97995808161755</v>
      </c>
      <c r="K73" s="8">
        <f>Table1[[#This Row],[Population]]/Table1[[#This Row],[Deaths]]</f>
        <v>2151.927686222808</v>
      </c>
      <c r="L73" s="9">
        <f>Table1[[#This Row],[Deaths]]+Table1[[#This Row],[Active]]*Table1[[#This Row],[Death Rate]]</f>
        <v>43746.157859696708</v>
      </c>
      <c r="M73" s="10">
        <f>Table1[[#This Row],[Deaths]]/Table1[[#This Row],[Cases]]</f>
        <v>0.14962396745160891</v>
      </c>
      <c r="N73" s="11">
        <f>Table1[[#This Row],[Cases]]/Table1[[#This Row],[Deaths]]</f>
        <v>6.6834212261041532</v>
      </c>
      <c r="O73" s="12">
        <f>Table1[[#This Row],[Cases]]/Table1[[#This Row],[Population]]</f>
        <v>3.1057833722262724E-3</v>
      </c>
      <c r="P73" s="12">
        <f>Table1[[#This Row],[Deaths]]/Table1[[#This Row],[Population]]</f>
        <v>4.64699630197732E-4</v>
      </c>
      <c r="Q73" s="13">
        <f>1-Table1[[#This Row],[Deaths]]/Table1[[#This Row],[Ex(Deaths)]]</f>
        <v>0.30645337820736451</v>
      </c>
      <c r="R73" s="14">
        <f>Table1[[#This Row],[Active]]/Table1[[#This Row],[Cases]]</f>
        <v>0.44186413512513872</v>
      </c>
      <c r="S73" s="76">
        <f>Table1[[#This Row],[Percent Infected]]*Table1[[#This Row],[% Active]]</f>
        <v>1.3723342836547987E-3</v>
      </c>
      <c r="T73" s="77">
        <f>1/Table1[[#This Row],[Percent Actively Infected]]</f>
        <v>728.68543175705076</v>
      </c>
      <c r="AMC73"/>
    </row>
    <row r="74" spans="1:1017" s="1" customFormat="1" ht="16.5" thickBot="1" x14ac:dyDescent="0.3">
      <c r="A74" s="1">
        <v>73</v>
      </c>
      <c r="B74" s="51">
        <v>180</v>
      </c>
      <c r="C74" s="42" t="s">
        <v>67</v>
      </c>
      <c r="D74" s="48">
        <v>203</v>
      </c>
      <c r="E74" s="48">
        <v>1</v>
      </c>
      <c r="F74" s="48">
        <v>202</v>
      </c>
      <c r="G74" s="48">
        <v>0</v>
      </c>
      <c r="H74" s="48"/>
      <c r="I74" s="42">
        <v>65804</v>
      </c>
      <c r="J74" s="8">
        <f>Table1[[#This Row],[Population]]/Table1[[#This Row],[Cases]]</f>
        <v>324.1576354679803</v>
      </c>
      <c r="K74" s="8">
        <f>Table1[[#This Row],[Population]]/Table1[[#This Row],[Deaths]]</f>
        <v>65804</v>
      </c>
      <c r="L74" s="9">
        <f>Table1[[#This Row],[Deaths]]+Table1[[#This Row],[Active]]*Table1[[#This Row],[Death Rate]]</f>
        <v>1</v>
      </c>
      <c r="M74" s="10">
        <f>Table1[[#This Row],[Deaths]]/Table1[[#This Row],[Cases]]</f>
        <v>4.9261083743842365E-3</v>
      </c>
      <c r="N74" s="11">
        <f>Table1[[#This Row],[Cases]]/Table1[[#This Row],[Deaths]]</f>
        <v>203</v>
      </c>
      <c r="O74" s="12">
        <f>Table1[[#This Row],[Cases]]/Table1[[#This Row],[Population]]</f>
        <v>3.084918849917938E-3</v>
      </c>
      <c r="P74" s="12">
        <f>Table1[[#This Row],[Deaths]]/Table1[[#This Row],[Population]]</f>
        <v>1.5196644580876542E-5</v>
      </c>
      <c r="Q74" s="13">
        <f>1-Table1[[#This Row],[Deaths]]/Table1[[#This Row],[Ex(Deaths)]]</f>
        <v>0</v>
      </c>
      <c r="R74" s="14">
        <f>Table1[[#This Row],[Active]]/Table1[[#This Row],[Cases]]</f>
        <v>0</v>
      </c>
      <c r="S74" s="76">
        <f>Table1[[#This Row],[Percent Infected]]*Table1[[#This Row],[% Active]]</f>
        <v>0</v>
      </c>
      <c r="T74" s="77" t="e">
        <f>1/Table1[[#This Row],[Percent Actively Infected]]</f>
        <v>#DIV/0!</v>
      </c>
      <c r="AMC74"/>
    </row>
    <row r="75" spans="1:1017" s="1" customFormat="1" ht="16.5" thickBot="1" x14ac:dyDescent="0.3">
      <c r="A75" s="1">
        <v>74</v>
      </c>
      <c r="B75" s="50">
        <v>18</v>
      </c>
      <c r="C75" s="42" t="s">
        <v>68</v>
      </c>
      <c r="D75" s="46">
        <v>241997</v>
      </c>
      <c r="E75" s="46">
        <v>5858</v>
      </c>
      <c r="F75" s="46">
        <v>224970</v>
      </c>
      <c r="G75" s="46">
        <v>11169</v>
      </c>
      <c r="H75" s="47">
        <v>603</v>
      </c>
      <c r="I75" s="42">
        <v>84435766</v>
      </c>
      <c r="J75" s="8">
        <f>Table1[[#This Row],[Population]]/Table1[[#This Row],[Cases]]</f>
        <v>348.91244932788425</v>
      </c>
      <c r="K75" s="8">
        <f>Table1[[#This Row],[Population]]/Table1[[#This Row],[Deaths]]</f>
        <v>14413.753158074429</v>
      </c>
      <c r="L75" s="9">
        <f>Table1[[#This Row],[Deaths]]+Table1[[#This Row],[Active]]*Table1[[#This Row],[Death Rate]]</f>
        <v>6128.3669962850781</v>
      </c>
      <c r="M75" s="10">
        <f>Table1[[#This Row],[Deaths]]/Table1[[#This Row],[Cases]]</f>
        <v>2.4206911655929617E-2</v>
      </c>
      <c r="N75" s="11">
        <f>Table1[[#This Row],[Cases]]/Table1[[#This Row],[Deaths]]</f>
        <v>41.310515534312053</v>
      </c>
      <c r="O75" s="12">
        <f>Table1[[#This Row],[Cases]]/Table1[[#This Row],[Population]]</f>
        <v>2.866048494189062E-3</v>
      </c>
      <c r="P75" s="12">
        <f>Table1[[#This Row],[Deaths]]/Table1[[#This Row],[Population]]</f>
        <v>6.9378182700444738E-5</v>
      </c>
      <c r="Q75" s="13">
        <f>1-Table1[[#This Row],[Deaths]]/Table1[[#This Row],[Ex(Deaths)]]</f>
        <v>4.4117298531398452E-2</v>
      </c>
      <c r="R75" s="14">
        <f>Table1[[#This Row],[Active]]/Table1[[#This Row],[Cases]]</f>
        <v>4.6153464712372465E-2</v>
      </c>
      <c r="S75" s="76">
        <f>Table1[[#This Row],[Percent Infected]]*Table1[[#This Row],[% Active]]</f>
        <v>1.3227806804050311E-4</v>
      </c>
      <c r="T75" s="77">
        <f>1/Table1[[#This Row],[Percent Actively Infected]]</f>
        <v>7559.8322141642057</v>
      </c>
      <c r="AMC75"/>
    </row>
    <row r="76" spans="1:1017" s="1" customFormat="1" ht="16.5" thickBot="1" x14ac:dyDescent="0.3">
      <c r="A76" s="1">
        <v>75</v>
      </c>
      <c r="B76" s="50">
        <v>76</v>
      </c>
      <c r="C76" s="42" t="s">
        <v>177</v>
      </c>
      <c r="D76" s="46">
        <v>14510</v>
      </c>
      <c r="E76" s="47">
        <v>100</v>
      </c>
      <c r="F76" s="46">
        <v>8045</v>
      </c>
      <c r="G76" s="46">
        <v>6365</v>
      </c>
      <c r="H76" s="47"/>
      <c r="I76" s="42">
        <v>5113315</v>
      </c>
      <c r="J76" s="8">
        <f>Table1[[#This Row],[Population]]/Table1[[#This Row],[Cases]]</f>
        <v>352.39937973811163</v>
      </c>
      <c r="K76" s="8">
        <f>Table1[[#This Row],[Population]]/Table1[[#This Row],[Deaths]]</f>
        <v>51133.15</v>
      </c>
      <c r="L76" s="9">
        <f>Table1[[#This Row],[Deaths]]+Table1[[#This Row],[Active]]*Table1[[#This Row],[Death Rate]]</f>
        <v>143.86629910406617</v>
      </c>
      <c r="M76" s="10">
        <f>Table1[[#This Row],[Deaths]]/Table1[[#This Row],[Cases]]</f>
        <v>6.8917987594762234E-3</v>
      </c>
      <c r="N76" s="11">
        <f>Table1[[#This Row],[Cases]]/Table1[[#This Row],[Deaths]]</f>
        <v>145.1</v>
      </c>
      <c r="O76" s="12">
        <f>Table1[[#This Row],[Cases]]/Table1[[#This Row],[Population]]</f>
        <v>2.8376894441277333E-3</v>
      </c>
      <c r="P76" s="12">
        <f>Table1[[#This Row],[Deaths]]/Table1[[#This Row],[Population]]</f>
        <v>1.9556784590818286E-5</v>
      </c>
      <c r="Q76" s="13">
        <f>1-Table1[[#This Row],[Deaths]]/Table1[[#This Row],[Ex(Deaths)]]</f>
        <v>0.30491017964071865</v>
      </c>
      <c r="R76" s="14">
        <f>Table1[[#This Row],[Active]]/Table1[[#This Row],[Cases]]</f>
        <v>0.43866299104066159</v>
      </c>
      <c r="S76" s="76">
        <f>Table1[[#This Row],[Percent Infected]]*Table1[[#This Row],[% Active]]</f>
        <v>1.2447893392055838E-3</v>
      </c>
      <c r="T76" s="77">
        <f>1/Table1[[#This Row],[Percent Actively Infected]]</f>
        <v>803.34878240377066</v>
      </c>
      <c r="AMC76"/>
    </row>
    <row r="77" spans="1:1017" s="1" customFormat="1" ht="16.5" thickBot="1" x14ac:dyDescent="0.3">
      <c r="A77" s="1">
        <v>76</v>
      </c>
      <c r="B77" s="50">
        <v>113</v>
      </c>
      <c r="C77" s="42" t="s">
        <v>140</v>
      </c>
      <c r="D77" s="46">
        <v>3236</v>
      </c>
      <c r="E77" s="47">
        <v>58</v>
      </c>
      <c r="F77" s="46">
        <v>1607</v>
      </c>
      <c r="G77" s="46">
        <v>1571</v>
      </c>
      <c r="H77" s="47">
        <v>10</v>
      </c>
      <c r="I77" s="42">
        <v>1161446</v>
      </c>
      <c r="J77" s="8">
        <f>Table1[[#This Row],[Population]]/Table1[[#This Row],[Cases]]</f>
        <v>358.9140914709518</v>
      </c>
      <c r="K77" s="8">
        <f>Table1[[#This Row],[Population]]/Table1[[#This Row],[Deaths]]</f>
        <v>20024.931034482757</v>
      </c>
      <c r="L77" s="9">
        <f>Table1[[#This Row],[Deaths]]+Table1[[#This Row],[Active]]*Table1[[#This Row],[Death Rate]]</f>
        <v>86.157601977750303</v>
      </c>
      <c r="M77" s="10">
        <f>Table1[[#This Row],[Deaths]]/Table1[[#This Row],[Cases]]</f>
        <v>1.7923362175525339E-2</v>
      </c>
      <c r="N77" s="11">
        <f>Table1[[#This Row],[Cases]]/Table1[[#This Row],[Deaths]]</f>
        <v>55.793103448275865</v>
      </c>
      <c r="O77" s="12">
        <f>Table1[[#This Row],[Cases]]/Table1[[#This Row],[Population]]</f>
        <v>2.7861820523726456E-3</v>
      </c>
      <c r="P77" s="12">
        <f>Table1[[#This Row],[Deaths]]/Table1[[#This Row],[Population]]</f>
        <v>4.9937750011623445E-5</v>
      </c>
      <c r="Q77" s="13">
        <f>1-Table1[[#This Row],[Deaths]]/Table1[[#This Row],[Ex(Deaths)]]</f>
        <v>0.32681506136883709</v>
      </c>
      <c r="R77" s="14">
        <f>Table1[[#This Row],[Active]]/Table1[[#This Row],[Cases]]</f>
        <v>0.48547589616810877</v>
      </c>
      <c r="S77" s="76">
        <f>Table1[[#This Row],[Percent Infected]]*Table1[[#This Row],[% Active]]</f>
        <v>1.3526242287631106E-3</v>
      </c>
      <c r="T77" s="77">
        <f>1/Table1[[#This Row],[Percent Actively Infected]]</f>
        <v>739.30362826225348</v>
      </c>
      <c r="AMC77"/>
    </row>
    <row r="78" spans="1:1017" s="1" customFormat="1" ht="16.5" thickBot="1" x14ac:dyDescent="0.3">
      <c r="A78" s="1">
        <v>77</v>
      </c>
      <c r="B78" s="50">
        <v>19</v>
      </c>
      <c r="C78" s="42" t="s">
        <v>61</v>
      </c>
      <c r="D78" s="46">
        <v>218500</v>
      </c>
      <c r="E78" s="46">
        <v>9265</v>
      </c>
      <c r="F78" s="46">
        <v>197900</v>
      </c>
      <c r="G78" s="46">
        <v>11335</v>
      </c>
      <c r="H78" s="47">
        <v>236</v>
      </c>
      <c r="I78" s="42">
        <v>83813450</v>
      </c>
      <c r="J78" s="8">
        <f>Table1[[#This Row],[Population]]/Table1[[#This Row],[Cases]]</f>
        <v>383.58558352402747</v>
      </c>
      <c r="K78" s="8">
        <f>Table1[[#This Row],[Population]]/Table1[[#This Row],[Deaths]]</f>
        <v>9046.2439287641664</v>
      </c>
      <c r="L78" s="9">
        <f>Table1[[#This Row],[Deaths]]+Table1[[#This Row],[Active]]*Table1[[#This Row],[Death Rate]]</f>
        <v>9745.6351258581235</v>
      </c>
      <c r="M78" s="10">
        <f>Table1[[#This Row],[Deaths]]/Table1[[#This Row],[Cases]]</f>
        <v>4.240274599542334E-2</v>
      </c>
      <c r="N78" s="11">
        <f>Table1[[#This Row],[Cases]]/Table1[[#This Row],[Deaths]]</f>
        <v>23.583378305450619</v>
      </c>
      <c r="O78" s="12">
        <f>Table1[[#This Row],[Cases]]/Table1[[#This Row],[Population]]</f>
        <v>2.6069801445949307E-3</v>
      </c>
      <c r="P78" s="12">
        <f>Table1[[#This Row],[Deaths]]/Table1[[#This Row],[Population]]</f>
        <v>1.1054311688637086E-4</v>
      </c>
      <c r="Q78" s="13">
        <f>1-Table1[[#This Row],[Deaths]]/Table1[[#This Row],[Ex(Deaths)]]</f>
        <v>4.9317988992103046E-2</v>
      </c>
      <c r="R78" s="14">
        <f>Table1[[#This Row],[Active]]/Table1[[#This Row],[Cases]]</f>
        <v>5.1876430205949654E-2</v>
      </c>
      <c r="S78" s="76">
        <f>Table1[[#This Row],[Percent Infected]]*Table1[[#This Row],[% Active]]</f>
        <v>1.3524082351937545E-4</v>
      </c>
      <c r="T78" s="77">
        <f>1/Table1[[#This Row],[Percent Actively Infected]]</f>
        <v>7394.2170269078088</v>
      </c>
      <c r="AMC78"/>
    </row>
    <row r="79" spans="1:1017" s="1" customFormat="1" ht="16.5" thickBot="1" x14ac:dyDescent="0.3">
      <c r="A79" s="1">
        <v>78</v>
      </c>
      <c r="B79" s="51">
        <v>206</v>
      </c>
      <c r="C79" s="42" t="s">
        <v>60</v>
      </c>
      <c r="D79" s="48">
        <v>13</v>
      </c>
      <c r="E79" s="48">
        <v>1</v>
      </c>
      <c r="F79" s="48">
        <v>12</v>
      </c>
      <c r="G79" s="48">
        <v>0</v>
      </c>
      <c r="H79" s="48"/>
      <c r="I79" s="42">
        <v>4992</v>
      </c>
      <c r="J79" s="8">
        <f>Table1[[#This Row],[Population]]/Table1[[#This Row],[Cases]]</f>
        <v>384</v>
      </c>
      <c r="K79" s="8">
        <f>Table1[[#This Row],[Population]]/Table1[[#This Row],[Deaths]]</f>
        <v>4992</v>
      </c>
      <c r="L79" s="9">
        <f>Table1[[#This Row],[Deaths]]+Table1[[#This Row],[Active]]*Table1[[#This Row],[Death Rate]]</f>
        <v>1</v>
      </c>
      <c r="M79" s="10">
        <f>Table1[[#This Row],[Deaths]]/Table1[[#This Row],[Cases]]</f>
        <v>7.6923076923076927E-2</v>
      </c>
      <c r="N79" s="11">
        <f>Table1[[#This Row],[Cases]]/Table1[[#This Row],[Deaths]]</f>
        <v>13</v>
      </c>
      <c r="O79" s="12">
        <f>Table1[[#This Row],[Cases]]/Table1[[#This Row],[Population]]</f>
        <v>2.6041666666666665E-3</v>
      </c>
      <c r="P79" s="12">
        <f>Table1[[#This Row],[Deaths]]/Table1[[#This Row],[Population]]</f>
        <v>2.0032051282051281E-4</v>
      </c>
      <c r="Q79" s="13">
        <f>1-Table1[[#This Row],[Deaths]]/Table1[[#This Row],[Ex(Deaths)]]</f>
        <v>0</v>
      </c>
      <c r="R79" s="14">
        <f>Table1[[#This Row],[Active]]/Table1[[#This Row],[Cases]]</f>
        <v>0</v>
      </c>
      <c r="S79" s="76">
        <f>Table1[[#This Row],[Percent Infected]]*Table1[[#This Row],[% Active]]</f>
        <v>0</v>
      </c>
      <c r="T79" s="77" t="e">
        <f>1/Table1[[#This Row],[Percent Actively Infected]]</f>
        <v>#DIV/0!</v>
      </c>
      <c r="AMC79"/>
    </row>
    <row r="80" spans="1:1017" s="1" customFormat="1" ht="16.5" thickBot="1" x14ac:dyDescent="0.3">
      <c r="A80" s="1">
        <v>79</v>
      </c>
      <c r="B80" s="50">
        <v>74</v>
      </c>
      <c r="C80" s="42" t="s">
        <v>66</v>
      </c>
      <c r="D80" s="46">
        <v>14815</v>
      </c>
      <c r="E80" s="47">
        <v>620</v>
      </c>
      <c r="F80" s="46">
        <v>12925</v>
      </c>
      <c r="G80" s="46">
        <v>1270</v>
      </c>
      <c r="H80" s="47">
        <v>2</v>
      </c>
      <c r="I80" s="42">
        <v>5794446</v>
      </c>
      <c r="J80" s="8">
        <f>Table1[[#This Row],[Population]]/Table1[[#This Row],[Cases]]</f>
        <v>391.12021599730002</v>
      </c>
      <c r="K80" s="8">
        <f>Table1[[#This Row],[Population]]/Table1[[#This Row],[Deaths]]</f>
        <v>9345.8806451612909</v>
      </c>
      <c r="L80" s="9">
        <f>Table1[[#This Row],[Deaths]]+Table1[[#This Row],[Active]]*Table1[[#This Row],[Death Rate]]</f>
        <v>673.14883563955448</v>
      </c>
      <c r="M80" s="10">
        <f>Table1[[#This Row],[Deaths]]/Table1[[#This Row],[Cases]]</f>
        <v>4.1849476881538984E-2</v>
      </c>
      <c r="N80" s="11">
        <f>Table1[[#This Row],[Cases]]/Table1[[#This Row],[Deaths]]</f>
        <v>23.89516129032258</v>
      </c>
      <c r="O80" s="12">
        <f>Table1[[#This Row],[Cases]]/Table1[[#This Row],[Population]]</f>
        <v>2.5567586616563518E-3</v>
      </c>
      <c r="P80" s="12">
        <f>Table1[[#This Row],[Deaths]]/Table1[[#This Row],[Population]]</f>
        <v>1.0699901250266203E-4</v>
      </c>
      <c r="Q80" s="13">
        <f>1-Table1[[#This Row],[Deaths]]/Table1[[#This Row],[Ex(Deaths)]]</f>
        <v>7.8955548647808516E-2</v>
      </c>
      <c r="R80" s="14">
        <f>Table1[[#This Row],[Active]]/Table1[[#This Row],[Cases]]</f>
        <v>8.5723928450894368E-2</v>
      </c>
      <c r="S80" s="76">
        <f>Table1[[#This Row],[Percent Infected]]*Table1[[#This Row],[% Active]]</f>
        <v>2.1917539657803354E-4</v>
      </c>
      <c r="T80" s="77">
        <f>1/Table1[[#This Row],[Percent Actively Infected]]</f>
        <v>4562.5559055118101</v>
      </c>
      <c r="AMC80"/>
    </row>
    <row r="81" spans="1:1017" s="1" customFormat="1" ht="16.5" thickBot="1" x14ac:dyDescent="0.3">
      <c r="A81" s="1">
        <v>80</v>
      </c>
      <c r="B81" s="50">
        <v>183</v>
      </c>
      <c r="C81" s="42" t="s">
        <v>63</v>
      </c>
      <c r="D81" s="47">
        <v>158</v>
      </c>
      <c r="E81" s="47">
        <v>9</v>
      </c>
      <c r="F81" s="47">
        <v>144</v>
      </c>
      <c r="G81" s="47">
        <v>5</v>
      </c>
      <c r="H81" s="47"/>
      <c r="I81" s="42">
        <v>62252</v>
      </c>
      <c r="J81" s="8">
        <f>Table1[[#This Row],[Population]]/Table1[[#This Row],[Cases]]</f>
        <v>394</v>
      </c>
      <c r="K81" s="8">
        <f>Table1[[#This Row],[Population]]/Table1[[#This Row],[Deaths]]</f>
        <v>6916.8888888888887</v>
      </c>
      <c r="L81" s="9">
        <f>Table1[[#This Row],[Deaths]]+Table1[[#This Row],[Active]]*Table1[[#This Row],[Death Rate]]</f>
        <v>9.2848101265822791</v>
      </c>
      <c r="M81" s="10">
        <f>Table1[[#This Row],[Deaths]]/Table1[[#This Row],[Cases]]</f>
        <v>5.6962025316455694E-2</v>
      </c>
      <c r="N81" s="11">
        <f>Table1[[#This Row],[Cases]]/Table1[[#This Row],[Deaths]]</f>
        <v>17.555555555555557</v>
      </c>
      <c r="O81" s="12">
        <f>Table1[[#This Row],[Cases]]/Table1[[#This Row],[Population]]</f>
        <v>2.5380710659898475E-3</v>
      </c>
      <c r="P81" s="12">
        <f>Table1[[#This Row],[Deaths]]/Table1[[#This Row],[Population]]</f>
        <v>1.4457366831587741E-4</v>
      </c>
      <c r="Q81" s="13">
        <f>1-Table1[[#This Row],[Deaths]]/Table1[[#This Row],[Ex(Deaths)]]</f>
        <v>3.0674846625766916E-2</v>
      </c>
      <c r="R81" s="14">
        <f>Table1[[#This Row],[Active]]/Table1[[#This Row],[Cases]]</f>
        <v>3.1645569620253167E-2</v>
      </c>
      <c r="S81" s="76">
        <f>Table1[[#This Row],[Percent Infected]]*Table1[[#This Row],[% Active]]</f>
        <v>8.0318704619931886E-5</v>
      </c>
      <c r="T81" s="77">
        <f>1/Table1[[#This Row],[Percent Actively Infected]]</f>
        <v>12450.400000000001</v>
      </c>
      <c r="AMC81"/>
    </row>
    <row r="82" spans="1:1017" s="1" customFormat="1" ht="16.5" thickBot="1" x14ac:dyDescent="0.3">
      <c r="A82" s="1">
        <v>81</v>
      </c>
      <c r="B82" s="50">
        <v>148</v>
      </c>
      <c r="C82" s="42" t="s">
        <v>77</v>
      </c>
      <c r="D82" s="46">
        <v>1112</v>
      </c>
      <c r="E82" s="47">
        <v>9</v>
      </c>
      <c r="F82" s="47">
        <v>688</v>
      </c>
      <c r="G82" s="47">
        <v>415</v>
      </c>
      <c r="H82" s="47"/>
      <c r="I82" s="42">
        <v>441673</v>
      </c>
      <c r="J82" s="8">
        <f>Table1[[#This Row],[Population]]/Table1[[#This Row],[Cases]]</f>
        <v>397.1879496402878</v>
      </c>
      <c r="K82" s="8">
        <f>Table1[[#This Row],[Population]]/Table1[[#This Row],[Deaths]]</f>
        <v>49074.777777777781</v>
      </c>
      <c r="L82" s="9">
        <f>Table1[[#This Row],[Deaths]]+Table1[[#This Row],[Active]]*Table1[[#This Row],[Death Rate]]</f>
        <v>12.358812949640289</v>
      </c>
      <c r="M82" s="10">
        <f>Table1[[#This Row],[Deaths]]/Table1[[#This Row],[Cases]]</f>
        <v>8.0935251798561151E-3</v>
      </c>
      <c r="N82" s="11">
        <f>Table1[[#This Row],[Cases]]/Table1[[#This Row],[Deaths]]</f>
        <v>123.55555555555556</v>
      </c>
      <c r="O82" s="12">
        <f>Table1[[#This Row],[Cases]]/Table1[[#This Row],[Population]]</f>
        <v>2.5176997461923189E-3</v>
      </c>
      <c r="P82" s="12">
        <f>Table1[[#This Row],[Deaths]]/Table1[[#This Row],[Population]]</f>
        <v>2.0377066291124881E-5</v>
      </c>
      <c r="Q82" s="13">
        <f>1-Table1[[#This Row],[Deaths]]/Table1[[#This Row],[Ex(Deaths)]]</f>
        <v>0.27177472167648986</v>
      </c>
      <c r="R82" s="14">
        <f>Table1[[#This Row],[Active]]/Table1[[#This Row],[Cases]]</f>
        <v>0.37320143884892087</v>
      </c>
      <c r="S82" s="76">
        <f>Table1[[#This Row],[Percent Infected]]*Table1[[#This Row],[% Active]]</f>
        <v>9.3960916786853634E-4</v>
      </c>
      <c r="T82" s="77">
        <f>1/Table1[[#This Row],[Percent Actively Infected]]</f>
        <v>1064.2722891566264</v>
      </c>
      <c r="AMC82"/>
    </row>
    <row r="83" spans="1:1017" s="1" customFormat="1" ht="16.5" thickBot="1" x14ac:dyDescent="0.3">
      <c r="A83" s="1">
        <v>82</v>
      </c>
      <c r="B83" s="50">
        <v>68</v>
      </c>
      <c r="C83" s="42" t="s">
        <v>69</v>
      </c>
      <c r="D83" s="46">
        <v>22106</v>
      </c>
      <c r="E83" s="47">
        <v>723</v>
      </c>
      <c r="F83" s="46">
        <v>20010</v>
      </c>
      <c r="G83" s="46">
        <v>1373</v>
      </c>
      <c r="H83" s="47">
        <v>24</v>
      </c>
      <c r="I83" s="42">
        <v>9011998</v>
      </c>
      <c r="J83" s="8">
        <f>Table1[[#This Row],[Population]]/Table1[[#This Row],[Cases]]</f>
        <v>407.67203474169906</v>
      </c>
      <c r="K83" s="8">
        <f>Table1[[#This Row],[Population]]/Table1[[#This Row],[Deaths]]</f>
        <v>12464.727524204704</v>
      </c>
      <c r="L83" s="9">
        <f>Table1[[#This Row],[Deaths]]+Table1[[#This Row],[Active]]*Table1[[#This Row],[Death Rate]]</f>
        <v>767.90541029584733</v>
      </c>
      <c r="M83" s="10">
        <f>Table1[[#This Row],[Deaths]]/Table1[[#This Row],[Cases]]</f>
        <v>3.2706052655387681E-2</v>
      </c>
      <c r="N83" s="11">
        <f>Table1[[#This Row],[Cases]]/Table1[[#This Row],[Deaths]]</f>
        <v>30.575380359612726</v>
      </c>
      <c r="O83" s="12">
        <f>Table1[[#This Row],[Cases]]/Table1[[#This Row],[Population]]</f>
        <v>2.4529521644367875E-3</v>
      </c>
      <c r="P83" s="12">
        <f>Table1[[#This Row],[Deaths]]/Table1[[#This Row],[Population]]</f>
        <v>8.0226382651216744E-5</v>
      </c>
      <c r="Q83" s="13">
        <f>1-Table1[[#This Row],[Deaths]]/Table1[[#This Row],[Ex(Deaths)]]</f>
        <v>5.8477788662208874E-2</v>
      </c>
      <c r="R83" s="14">
        <f>Table1[[#This Row],[Active]]/Table1[[#This Row],[Cases]]</f>
        <v>6.2109834434090294E-2</v>
      </c>
      <c r="S83" s="76">
        <f>Table1[[#This Row],[Percent Infected]]*Table1[[#This Row],[% Active]]</f>
        <v>1.5235245280791231E-4</v>
      </c>
      <c r="T83" s="77">
        <f>1/Table1[[#This Row],[Percent Actively Infected]]</f>
        <v>6563.7276037873262</v>
      </c>
      <c r="AMC83"/>
    </row>
    <row r="84" spans="1:1017" s="1" customFormat="1" ht="16.5" thickBot="1" x14ac:dyDescent="0.3">
      <c r="A84" s="1">
        <v>83</v>
      </c>
      <c r="B84" s="50">
        <v>191</v>
      </c>
      <c r="C84" s="42" t="s">
        <v>62</v>
      </c>
      <c r="D84" s="47">
        <v>89</v>
      </c>
      <c r="E84" s="47">
        <v>1</v>
      </c>
      <c r="F84" s="47">
        <v>85</v>
      </c>
      <c r="G84" s="47">
        <v>3</v>
      </c>
      <c r="H84" s="47"/>
      <c r="I84" s="42">
        <v>38140</v>
      </c>
      <c r="J84" s="8">
        <f>Table1[[#This Row],[Population]]/Table1[[#This Row],[Cases]]</f>
        <v>428.53932584269666</v>
      </c>
      <c r="K84" s="8">
        <f>Table1[[#This Row],[Population]]/Table1[[#This Row],[Deaths]]</f>
        <v>38140</v>
      </c>
      <c r="L84" s="9">
        <f>Table1[[#This Row],[Deaths]]+Table1[[#This Row],[Active]]*Table1[[#This Row],[Death Rate]]</f>
        <v>1.0337078651685394</v>
      </c>
      <c r="M84" s="10">
        <f>Table1[[#This Row],[Deaths]]/Table1[[#This Row],[Cases]]</f>
        <v>1.1235955056179775E-2</v>
      </c>
      <c r="N84" s="11">
        <f>Table1[[#This Row],[Cases]]/Table1[[#This Row],[Deaths]]</f>
        <v>89</v>
      </c>
      <c r="O84" s="12">
        <f>Table1[[#This Row],[Cases]]/Table1[[#This Row],[Population]]</f>
        <v>2.3335081279496593E-3</v>
      </c>
      <c r="P84" s="12">
        <f>Table1[[#This Row],[Deaths]]/Table1[[#This Row],[Population]]</f>
        <v>2.6219192448872574E-5</v>
      </c>
      <c r="Q84" s="13">
        <f>1-Table1[[#This Row],[Deaths]]/Table1[[#This Row],[Ex(Deaths)]]</f>
        <v>3.2608695652173947E-2</v>
      </c>
      <c r="R84" s="14">
        <f>Table1[[#This Row],[Active]]/Table1[[#This Row],[Cases]]</f>
        <v>3.3707865168539325E-2</v>
      </c>
      <c r="S84" s="76">
        <f>Table1[[#This Row],[Percent Infected]]*Table1[[#This Row],[% Active]]</f>
        <v>7.8657577346617728E-5</v>
      </c>
      <c r="T84" s="77">
        <f>1/Table1[[#This Row],[Percent Actively Infected]]</f>
        <v>12713.333333333332</v>
      </c>
      <c r="AMC84"/>
    </row>
    <row r="85" spans="1:1017" s="1" customFormat="1" ht="16.5" thickBot="1" x14ac:dyDescent="0.3">
      <c r="A85" s="1">
        <v>84</v>
      </c>
      <c r="B85" s="50">
        <v>153</v>
      </c>
      <c r="C85" s="42" t="s">
        <v>131</v>
      </c>
      <c r="D85" s="47">
        <v>898</v>
      </c>
      <c r="E85" s="47">
        <v>15</v>
      </c>
      <c r="F85" s="47">
        <v>104</v>
      </c>
      <c r="G85" s="47">
        <v>779</v>
      </c>
      <c r="H85" s="47">
        <v>1</v>
      </c>
      <c r="I85" s="42">
        <v>393647</v>
      </c>
      <c r="J85" s="8">
        <f>Table1[[#This Row],[Population]]/Table1[[#This Row],[Cases]]</f>
        <v>438.35968819599111</v>
      </c>
      <c r="K85" s="8">
        <f>Table1[[#This Row],[Population]]/Table1[[#This Row],[Deaths]]</f>
        <v>26243.133333333335</v>
      </c>
      <c r="L85" s="9">
        <f>Table1[[#This Row],[Deaths]]+Table1[[#This Row],[Active]]*Table1[[#This Row],[Death Rate]]</f>
        <v>28.012249443207129</v>
      </c>
      <c r="M85" s="10">
        <f>Table1[[#This Row],[Deaths]]/Table1[[#This Row],[Cases]]</f>
        <v>1.670378619153675E-2</v>
      </c>
      <c r="N85" s="11">
        <f>Table1[[#This Row],[Cases]]/Table1[[#This Row],[Deaths]]</f>
        <v>59.866666666666667</v>
      </c>
      <c r="O85" s="12">
        <f>Table1[[#This Row],[Cases]]/Table1[[#This Row],[Population]]</f>
        <v>2.2812316618696445E-3</v>
      </c>
      <c r="P85" s="12">
        <f>Table1[[#This Row],[Deaths]]/Table1[[#This Row],[Population]]</f>
        <v>3.8105205933234599E-5</v>
      </c>
      <c r="Q85" s="13">
        <f>1-Table1[[#This Row],[Deaths]]/Table1[[#This Row],[Ex(Deaths)]]</f>
        <v>0.46451997614788321</v>
      </c>
      <c r="R85" s="14">
        <f>Table1[[#This Row],[Active]]/Table1[[#This Row],[Cases]]</f>
        <v>0.86748329621380849</v>
      </c>
      <c r="S85" s="76">
        <f>Table1[[#This Row],[Percent Infected]]*Table1[[#This Row],[% Active]]</f>
        <v>1.9789303614659833E-3</v>
      </c>
      <c r="T85" s="77">
        <f>1/Table1[[#This Row],[Percent Actively Infected]]</f>
        <v>505.32349165596924</v>
      </c>
      <c r="AMC85"/>
    </row>
    <row r="86" spans="1:1017" s="1" customFormat="1" ht="16.5" thickBot="1" x14ac:dyDescent="0.3">
      <c r="A86" s="1">
        <v>85</v>
      </c>
      <c r="B86" s="50">
        <v>96</v>
      </c>
      <c r="C86" s="42" t="s">
        <v>114</v>
      </c>
      <c r="D86" s="46">
        <v>6536</v>
      </c>
      <c r="E86" s="47">
        <v>200</v>
      </c>
      <c r="F86" s="46">
        <v>3379</v>
      </c>
      <c r="G86" s="46">
        <v>2957</v>
      </c>
      <c r="H86" s="47">
        <v>20</v>
      </c>
      <c r="I86" s="42">
        <v>2877445</v>
      </c>
      <c r="J86" s="8">
        <f>Table1[[#This Row],[Population]]/Table1[[#This Row],[Cases]]</f>
        <v>440.24556303549571</v>
      </c>
      <c r="K86" s="8">
        <f>Table1[[#This Row],[Population]]/Table1[[#This Row],[Deaths]]</f>
        <v>14387.225</v>
      </c>
      <c r="L86" s="9">
        <f>Table1[[#This Row],[Deaths]]+Table1[[#This Row],[Active]]*Table1[[#This Row],[Death Rate]]</f>
        <v>290.48347613219096</v>
      </c>
      <c r="M86" s="10">
        <f>Table1[[#This Row],[Deaths]]/Table1[[#This Row],[Cases]]</f>
        <v>3.0599755201958383E-2</v>
      </c>
      <c r="N86" s="11">
        <f>Table1[[#This Row],[Cases]]/Table1[[#This Row],[Deaths]]</f>
        <v>32.68</v>
      </c>
      <c r="O86" s="12">
        <f>Table1[[#This Row],[Cases]]/Table1[[#This Row],[Population]]</f>
        <v>2.2714595761170065E-3</v>
      </c>
      <c r="P86" s="12">
        <f>Table1[[#This Row],[Deaths]]/Table1[[#This Row],[Population]]</f>
        <v>6.9506106980324564E-5</v>
      </c>
      <c r="Q86" s="13">
        <f>1-Table1[[#This Row],[Deaths]]/Table1[[#This Row],[Ex(Deaths)]]</f>
        <v>0.31149267881596965</v>
      </c>
      <c r="R86" s="14">
        <f>Table1[[#This Row],[Active]]/Table1[[#This Row],[Cases]]</f>
        <v>0.45241738066095472</v>
      </c>
      <c r="S86" s="76">
        <f>Table1[[#This Row],[Percent Infected]]*Table1[[#This Row],[% Active]]</f>
        <v>1.0276477917040986E-3</v>
      </c>
      <c r="T86" s="77">
        <f>1/Table1[[#This Row],[Percent Actively Infected]]</f>
        <v>973.09604328711532</v>
      </c>
      <c r="AMC86"/>
    </row>
    <row r="87" spans="1:1017" s="1" customFormat="1" ht="16.5" thickBot="1" x14ac:dyDescent="0.3">
      <c r="A87" s="1">
        <v>86</v>
      </c>
      <c r="B87" s="50">
        <v>192</v>
      </c>
      <c r="C87" s="42" t="s">
        <v>84</v>
      </c>
      <c r="D87" s="47">
        <v>78</v>
      </c>
      <c r="E87" s="47">
        <v>3</v>
      </c>
      <c r="F87" s="47">
        <v>44</v>
      </c>
      <c r="G87" s="47">
        <v>31</v>
      </c>
      <c r="H87" s="47">
        <v>1</v>
      </c>
      <c r="I87" s="42">
        <v>38734</v>
      </c>
      <c r="J87" s="8">
        <f>Table1[[#This Row],[Population]]/Table1[[#This Row],[Cases]]</f>
        <v>496.58974358974359</v>
      </c>
      <c r="K87" s="8">
        <f>Table1[[#This Row],[Population]]/Table1[[#This Row],[Deaths]]</f>
        <v>12911.333333333334</v>
      </c>
      <c r="L87" s="9">
        <f>Table1[[#This Row],[Deaths]]+Table1[[#This Row],[Active]]*Table1[[#This Row],[Death Rate]]</f>
        <v>4.1923076923076925</v>
      </c>
      <c r="M87" s="10">
        <f>Table1[[#This Row],[Deaths]]/Table1[[#This Row],[Cases]]</f>
        <v>3.8461538461538464E-2</v>
      </c>
      <c r="N87" s="11">
        <f>Table1[[#This Row],[Cases]]/Table1[[#This Row],[Deaths]]</f>
        <v>26</v>
      </c>
      <c r="O87" s="12">
        <f>Table1[[#This Row],[Cases]]/Table1[[#This Row],[Population]]</f>
        <v>2.0137347033613879E-3</v>
      </c>
      <c r="P87" s="12">
        <f>Table1[[#This Row],[Deaths]]/Table1[[#This Row],[Population]]</f>
        <v>7.7451334744668766E-5</v>
      </c>
      <c r="Q87" s="13">
        <f>1-Table1[[#This Row],[Deaths]]/Table1[[#This Row],[Ex(Deaths)]]</f>
        <v>0.28440366972477071</v>
      </c>
      <c r="R87" s="14">
        <f>Table1[[#This Row],[Active]]/Table1[[#This Row],[Cases]]</f>
        <v>0.39743589743589741</v>
      </c>
      <c r="S87" s="76">
        <f>Table1[[#This Row],[Percent Infected]]*Table1[[#This Row],[% Active]]</f>
        <v>8.0033045902824383E-4</v>
      </c>
      <c r="T87" s="77">
        <f>1/Table1[[#This Row],[Percent Actively Infected]]</f>
        <v>1249.4838709677422</v>
      </c>
      <c r="AMC87"/>
    </row>
    <row r="88" spans="1:1017" s="1" customFormat="1" ht="16.5" thickBot="1" x14ac:dyDescent="0.3">
      <c r="A88" s="1">
        <v>87</v>
      </c>
      <c r="B88" s="50">
        <v>78</v>
      </c>
      <c r="C88" s="42" t="s">
        <v>113</v>
      </c>
      <c r="D88" s="46">
        <v>13512</v>
      </c>
      <c r="E88" s="47">
        <v>459</v>
      </c>
      <c r="F88" s="46">
        <v>7980</v>
      </c>
      <c r="G88" s="46">
        <v>5073</v>
      </c>
      <c r="H88" s="47">
        <v>54</v>
      </c>
      <c r="I88" s="42">
        <v>6942428</v>
      </c>
      <c r="J88" s="8">
        <f>Table1[[#This Row],[Population]]/Table1[[#This Row],[Cases]]</f>
        <v>513.79721728833624</v>
      </c>
      <c r="K88" s="8">
        <f>Table1[[#This Row],[Population]]/Table1[[#This Row],[Deaths]]</f>
        <v>15125.115468409585</v>
      </c>
      <c r="L88" s="9">
        <f>Table1[[#This Row],[Deaths]]+Table1[[#This Row],[Active]]*Table1[[#This Row],[Death Rate]]</f>
        <v>631.32881882770869</v>
      </c>
      <c r="M88" s="10">
        <f>Table1[[#This Row],[Deaths]]/Table1[[#This Row],[Cases]]</f>
        <v>3.396980461811723E-2</v>
      </c>
      <c r="N88" s="11">
        <f>Table1[[#This Row],[Cases]]/Table1[[#This Row],[Deaths]]</f>
        <v>29.437908496732025</v>
      </c>
      <c r="O88" s="12">
        <f>Table1[[#This Row],[Cases]]/Table1[[#This Row],[Population]]</f>
        <v>1.9462931412468376E-3</v>
      </c>
      <c r="P88" s="12">
        <f>Table1[[#This Row],[Deaths]]/Table1[[#This Row],[Population]]</f>
        <v>6.6115197737736707E-5</v>
      </c>
      <c r="Q88" s="13">
        <f>1-Table1[[#This Row],[Deaths]]/Table1[[#This Row],[Ex(Deaths)]]</f>
        <v>0.27296206618240515</v>
      </c>
      <c r="R88" s="14">
        <f>Table1[[#This Row],[Active]]/Table1[[#This Row],[Cases]]</f>
        <v>0.37544404973357015</v>
      </c>
      <c r="S88" s="76">
        <f>Table1[[#This Row],[Percent Infected]]*Table1[[#This Row],[% Active]]</f>
        <v>7.307241789183841E-4</v>
      </c>
      <c r="T88" s="77">
        <f>1/Table1[[#This Row],[Percent Actively Infected]]</f>
        <v>1368.5054208555098</v>
      </c>
      <c r="AMC88"/>
    </row>
    <row r="89" spans="1:1017" s="1" customFormat="1" ht="16.5" thickBot="1" x14ac:dyDescent="0.3">
      <c r="A89" s="1">
        <v>88</v>
      </c>
      <c r="B89" s="50">
        <v>33</v>
      </c>
      <c r="C89" s="42" t="s">
        <v>105</v>
      </c>
      <c r="D89" s="46">
        <v>81957</v>
      </c>
      <c r="E89" s="46">
        <v>1922</v>
      </c>
      <c r="F89" s="46">
        <v>44359</v>
      </c>
      <c r="G89" s="46">
        <v>35676</v>
      </c>
      <c r="H89" s="47">
        <v>127</v>
      </c>
      <c r="I89" s="42">
        <v>43703716</v>
      </c>
      <c r="J89" s="8">
        <f>Table1[[#This Row],[Population]]/Table1[[#This Row],[Cases]]</f>
        <v>533.25177837158515</v>
      </c>
      <c r="K89" s="8">
        <f>Table1[[#This Row],[Population]]/Table1[[#This Row],[Deaths]]</f>
        <v>22738.665972944847</v>
      </c>
      <c r="L89" s="9">
        <f>Table1[[#This Row],[Deaths]]+Table1[[#This Row],[Active]]*Table1[[#This Row],[Death Rate]]</f>
        <v>2758.6493649108679</v>
      </c>
      <c r="M89" s="10">
        <f>Table1[[#This Row],[Deaths]]/Table1[[#This Row],[Cases]]</f>
        <v>2.3451322034725528E-2</v>
      </c>
      <c r="N89" s="11">
        <f>Table1[[#This Row],[Cases]]/Table1[[#This Row],[Deaths]]</f>
        <v>42.641519250780441</v>
      </c>
      <c r="O89" s="12">
        <f>Table1[[#This Row],[Cases]]/Table1[[#This Row],[Population]]</f>
        <v>1.8752867605125387E-3</v>
      </c>
      <c r="P89" s="12">
        <f>Table1[[#This Row],[Deaths]]/Table1[[#This Row],[Population]]</f>
        <v>4.3977953728236749E-5</v>
      </c>
      <c r="Q89" s="13">
        <f>1-Table1[[#This Row],[Deaths]]/Table1[[#This Row],[Ex(Deaths)]]</f>
        <v>0.3032822422279462</v>
      </c>
      <c r="R89" s="14">
        <f>Table1[[#This Row],[Active]]/Table1[[#This Row],[Cases]]</f>
        <v>0.43530143855924447</v>
      </c>
      <c r="S89" s="76">
        <f>Table1[[#This Row],[Percent Infected]]*Table1[[#This Row],[% Active]]</f>
        <v>8.1631502456221345E-4</v>
      </c>
      <c r="T89" s="77">
        <f>1/Table1[[#This Row],[Percent Actively Infected]]</f>
        <v>1225.0172665096984</v>
      </c>
      <c r="AMC89"/>
    </row>
    <row r="90" spans="1:1017" s="1" customFormat="1" ht="16.5" thickBot="1" x14ac:dyDescent="0.3">
      <c r="A90" s="1">
        <v>89</v>
      </c>
      <c r="B90" s="50">
        <v>83</v>
      </c>
      <c r="C90" s="42" t="s">
        <v>75</v>
      </c>
      <c r="D90" s="46">
        <v>9661</v>
      </c>
      <c r="E90" s="47">
        <v>256</v>
      </c>
      <c r="F90" s="46">
        <v>8857</v>
      </c>
      <c r="G90" s="47">
        <v>548</v>
      </c>
      <c r="H90" s="47">
        <v>2</v>
      </c>
      <c r="I90" s="42">
        <v>5425818</v>
      </c>
      <c r="J90" s="8">
        <f>Table1[[#This Row],[Population]]/Table1[[#This Row],[Cases]]</f>
        <v>561.62074319428632</v>
      </c>
      <c r="K90" s="8">
        <f>Table1[[#This Row],[Population]]/Table1[[#This Row],[Deaths]]</f>
        <v>21194.6015625</v>
      </c>
      <c r="L90" s="9">
        <f>Table1[[#This Row],[Deaths]]+Table1[[#This Row],[Active]]*Table1[[#This Row],[Death Rate]]</f>
        <v>270.52106407204224</v>
      </c>
      <c r="M90" s="10">
        <f>Table1[[#This Row],[Deaths]]/Table1[[#This Row],[Cases]]</f>
        <v>2.6498292102266847E-2</v>
      </c>
      <c r="N90" s="11">
        <f>Table1[[#This Row],[Cases]]/Table1[[#This Row],[Deaths]]</f>
        <v>37.73828125</v>
      </c>
      <c r="O90" s="12">
        <f>Table1[[#This Row],[Cases]]/Table1[[#This Row],[Population]]</f>
        <v>1.7805610140259037E-3</v>
      </c>
      <c r="P90" s="12">
        <f>Table1[[#This Row],[Deaths]]/Table1[[#This Row],[Population]]</f>
        <v>4.7181825855566849E-5</v>
      </c>
      <c r="Q90" s="13">
        <f>1-Table1[[#This Row],[Deaths]]/Table1[[#This Row],[Ex(Deaths)]]</f>
        <v>5.3678127142717247E-2</v>
      </c>
      <c r="R90" s="14">
        <f>Table1[[#This Row],[Active]]/Table1[[#This Row],[Cases]]</f>
        <v>5.6722906531414964E-2</v>
      </c>
      <c r="S90" s="76">
        <f>Table1[[#This Row],[Percent Infected]]*Table1[[#This Row],[% Active]]</f>
        <v>1.0099859597207278E-4</v>
      </c>
      <c r="T90" s="77">
        <f>1/Table1[[#This Row],[Percent Actively Infected]]</f>
        <v>9901.1277372262775</v>
      </c>
      <c r="AMC90"/>
    </row>
    <row r="91" spans="1:1017" s="1" customFormat="1" ht="16.5" thickBot="1" x14ac:dyDescent="0.3">
      <c r="A91" s="1">
        <v>90</v>
      </c>
      <c r="B91" s="50">
        <v>71</v>
      </c>
      <c r="C91" s="42" t="s">
        <v>89</v>
      </c>
      <c r="D91" s="46">
        <v>18454</v>
      </c>
      <c r="E91" s="47">
        <v>390</v>
      </c>
      <c r="F91" s="46">
        <v>12983</v>
      </c>
      <c r="G91" s="46">
        <v>5081</v>
      </c>
      <c r="H91" s="47">
        <v>17</v>
      </c>
      <c r="I91" s="42">
        <v>10711182</v>
      </c>
      <c r="J91" s="8">
        <f>Table1[[#This Row],[Population]]/Table1[[#This Row],[Cases]]</f>
        <v>580.42603229652104</v>
      </c>
      <c r="K91" s="8">
        <f>Table1[[#This Row],[Population]]/Table1[[#This Row],[Deaths]]</f>
        <v>27464.56923076923</v>
      </c>
      <c r="L91" s="9">
        <f>Table1[[#This Row],[Deaths]]+Table1[[#This Row],[Active]]*Table1[[#This Row],[Death Rate]]</f>
        <v>497.37997182182721</v>
      </c>
      <c r="M91" s="10">
        <f>Table1[[#This Row],[Deaths]]/Table1[[#This Row],[Cases]]</f>
        <v>2.1133629565405872E-2</v>
      </c>
      <c r="N91" s="11">
        <f>Table1[[#This Row],[Cases]]/Table1[[#This Row],[Deaths]]</f>
        <v>47.317948717948717</v>
      </c>
      <c r="O91" s="12">
        <f>Table1[[#This Row],[Cases]]/Table1[[#This Row],[Population]]</f>
        <v>1.7228724150145148E-3</v>
      </c>
      <c r="P91" s="12">
        <f>Table1[[#This Row],[Deaths]]/Table1[[#This Row],[Population]]</f>
        <v>3.6410547407372969E-5</v>
      </c>
      <c r="Q91" s="13">
        <f>1-Table1[[#This Row],[Deaths]]/Table1[[#This Row],[Ex(Deaths)]]</f>
        <v>0.21589122583386444</v>
      </c>
      <c r="R91" s="14">
        <f>Table1[[#This Row],[Active]]/Table1[[#This Row],[Cases]]</f>
        <v>0.27533326108160833</v>
      </c>
      <c r="S91" s="76">
        <f>Table1[[#This Row],[Percent Infected]]*Table1[[#This Row],[% Active]]</f>
        <v>4.7436408045349246E-4</v>
      </c>
      <c r="T91" s="77">
        <f>1/Table1[[#This Row],[Percent Actively Infected]]</f>
        <v>2108.0854162566425</v>
      </c>
      <c r="AMC91"/>
    </row>
    <row r="92" spans="1:1017" s="1" customFormat="1" ht="16.5" thickBot="1" x14ac:dyDescent="0.3">
      <c r="A92" s="1">
        <v>91</v>
      </c>
      <c r="B92" s="50">
        <v>3</v>
      </c>
      <c r="C92" s="42" t="s">
        <v>165</v>
      </c>
      <c r="D92" s="46">
        <v>2267153</v>
      </c>
      <c r="E92" s="46">
        <v>45353</v>
      </c>
      <c r="F92" s="46">
        <v>1581640</v>
      </c>
      <c r="G92" s="46">
        <v>640160</v>
      </c>
      <c r="H92" s="46">
        <v>8944</v>
      </c>
      <c r="I92" s="42">
        <v>1381456118</v>
      </c>
      <c r="J92" s="8">
        <f>Table1[[#This Row],[Population]]/Table1[[#This Row],[Cases]]</f>
        <v>609.33519616893966</v>
      </c>
      <c r="K92" s="8">
        <f>Table1[[#This Row],[Population]]/Table1[[#This Row],[Deaths]]</f>
        <v>30460.082420126564</v>
      </c>
      <c r="L92" s="9">
        <f>Table1[[#This Row],[Deaths]]+Table1[[#This Row],[Active]]*Table1[[#This Row],[Death Rate]]</f>
        <v>58159.006687682748</v>
      </c>
      <c r="M92" s="10">
        <f>Table1[[#This Row],[Deaths]]/Table1[[#This Row],[Cases]]</f>
        <v>2.0004384353415935E-2</v>
      </c>
      <c r="N92" s="15">
        <f>Table1[[#This Row],[Cases]]/Table1[[#This Row],[Deaths]]</f>
        <v>49.989041518752892</v>
      </c>
      <c r="O92" s="12">
        <f>Table1[[#This Row],[Cases]]/Table1[[#This Row],[Population]]</f>
        <v>1.6411328383577363E-3</v>
      </c>
      <c r="P92" s="12">
        <f>Table1[[#This Row],[Deaths]]/Table1[[#This Row],[Population]]</f>
        <v>3.2829852073520587E-5</v>
      </c>
      <c r="Q92" s="13">
        <f>1-Table1[[#This Row],[Deaths]]/Table1[[#This Row],[Ex(Deaths)]]</f>
        <v>0.22018957023203212</v>
      </c>
      <c r="R92" s="14">
        <f>Table1[[#This Row],[Active]]/Table1[[#This Row],[Cases]]</f>
        <v>0.28236294595027334</v>
      </c>
      <c r="S92" s="76">
        <f>Table1[[#This Row],[Percent Infected]]*Table1[[#This Row],[% Active]]</f>
        <v>4.6339510293442419E-4</v>
      </c>
      <c r="T92" s="77">
        <f>1/Table1[[#This Row],[Percent Actively Infected]]</f>
        <v>2157.9856879530116</v>
      </c>
      <c r="AMC92"/>
    </row>
    <row r="93" spans="1:1017" s="1" customFormat="1" ht="16.5" thickBot="1" x14ac:dyDescent="0.3">
      <c r="A93" s="1">
        <v>92</v>
      </c>
      <c r="B93" s="50">
        <v>127</v>
      </c>
      <c r="C93" s="42" t="s">
        <v>78</v>
      </c>
      <c r="D93" s="46">
        <v>2158</v>
      </c>
      <c r="E93" s="47">
        <v>63</v>
      </c>
      <c r="F93" s="46">
        <v>1962</v>
      </c>
      <c r="G93" s="47">
        <v>133</v>
      </c>
      <c r="H93" s="47"/>
      <c r="I93" s="42">
        <v>1326634</v>
      </c>
      <c r="J93" s="8">
        <f>Table1[[#This Row],[Population]]/Table1[[#This Row],[Cases]]</f>
        <v>614.75162187210378</v>
      </c>
      <c r="K93" s="8">
        <f>Table1[[#This Row],[Population]]/Table1[[#This Row],[Deaths]]</f>
        <v>21057.682539682541</v>
      </c>
      <c r="L93" s="9">
        <f>Table1[[#This Row],[Deaths]]+Table1[[#This Row],[Active]]*Table1[[#This Row],[Death Rate]]</f>
        <v>66.882761816496753</v>
      </c>
      <c r="M93" s="10">
        <f>Table1[[#This Row],[Deaths]]/Table1[[#This Row],[Cases]]</f>
        <v>2.9193697868396665E-2</v>
      </c>
      <c r="N93" s="11">
        <f>Table1[[#This Row],[Cases]]/Table1[[#This Row],[Deaths]]</f>
        <v>34.253968253968253</v>
      </c>
      <c r="O93" s="12">
        <f>Table1[[#This Row],[Cases]]/Table1[[#This Row],[Population]]</f>
        <v>1.6266732195918392E-3</v>
      </c>
      <c r="P93" s="12">
        <f>Table1[[#This Row],[Deaths]]/Table1[[#This Row],[Population]]</f>
        <v>4.7488606503376211E-5</v>
      </c>
      <c r="Q93" s="13">
        <f>1-Table1[[#This Row],[Deaths]]/Table1[[#This Row],[Ex(Deaths)]]</f>
        <v>5.8053251855085031E-2</v>
      </c>
      <c r="R93" s="14">
        <f>Table1[[#This Row],[Active]]/Table1[[#This Row],[Cases]]</f>
        <v>6.1631139944392954E-2</v>
      </c>
      <c r="S93" s="76">
        <f>Table1[[#This Row],[Percent Infected]]*Table1[[#This Row],[% Active]]</f>
        <v>1.0025372484046089E-4</v>
      </c>
      <c r="T93" s="77">
        <f>1/Table1[[#This Row],[Percent Actively Infected]]</f>
        <v>9974.6917293233091</v>
      </c>
      <c r="AMC93"/>
    </row>
    <row r="94" spans="1:1017" s="1" customFormat="1" ht="16.5" thickBot="1" x14ac:dyDescent="0.3">
      <c r="A94" s="1">
        <v>93</v>
      </c>
      <c r="B94" s="50">
        <v>15</v>
      </c>
      <c r="C94" s="42" t="s">
        <v>139</v>
      </c>
      <c r="D94" s="46">
        <v>260507</v>
      </c>
      <c r="E94" s="46">
        <v>3438</v>
      </c>
      <c r="F94" s="46">
        <v>150437</v>
      </c>
      <c r="G94" s="46">
        <v>106632</v>
      </c>
      <c r="H94" s="47"/>
      <c r="I94" s="42">
        <v>164864840</v>
      </c>
      <c r="J94" s="8">
        <f>Table1[[#This Row],[Population]]/Table1[[#This Row],[Cases]]</f>
        <v>632.8614586172348</v>
      </c>
      <c r="K94" s="8">
        <f>Table1[[#This Row],[Population]]/Table1[[#This Row],[Deaths]]</f>
        <v>47953.705642815592</v>
      </c>
      <c r="L94" s="9">
        <f>Table1[[#This Row],[Deaths]]+Table1[[#This Row],[Active]]*Table1[[#This Row],[Death Rate]]</f>
        <v>4845.2589834438231</v>
      </c>
      <c r="M94" s="10">
        <f>Table1[[#This Row],[Deaths]]/Table1[[#This Row],[Cases]]</f>
        <v>1.319734210597028E-2</v>
      </c>
      <c r="N94" s="11">
        <f>Table1[[#This Row],[Cases]]/Table1[[#This Row],[Deaths]]</f>
        <v>75.772833042466544</v>
      </c>
      <c r="O94" s="12">
        <f>Table1[[#This Row],[Cases]]/Table1[[#This Row],[Population]]</f>
        <v>1.5801246645433921E-3</v>
      </c>
      <c r="P94" s="12">
        <f>Table1[[#This Row],[Deaths]]/Table1[[#This Row],[Population]]</f>
        <v>2.0853445768060673E-5</v>
      </c>
      <c r="Q94" s="13">
        <f>1-Table1[[#This Row],[Deaths]]/Table1[[#This Row],[Ex(Deaths)]]</f>
        <v>0.29044040540503735</v>
      </c>
      <c r="R94" s="14">
        <f>Table1[[#This Row],[Active]]/Table1[[#This Row],[Cases]]</f>
        <v>0.40932489338098399</v>
      </c>
      <c r="S94" s="76">
        <f>Table1[[#This Row],[Percent Infected]]*Table1[[#This Row],[% Active]]</f>
        <v>6.4678435984288712E-4</v>
      </c>
      <c r="T94" s="77">
        <f>1/Table1[[#This Row],[Percent Actively Infected]]</f>
        <v>1546.1103608672818</v>
      </c>
      <c r="AMC94"/>
    </row>
    <row r="95" spans="1:1017" s="1" customFormat="1" ht="16.5" thickBot="1" x14ac:dyDescent="0.3">
      <c r="A95" s="1">
        <v>94</v>
      </c>
      <c r="B95" s="50">
        <v>97</v>
      </c>
      <c r="C95" s="42" t="s">
        <v>186</v>
      </c>
      <c r="D95" s="46">
        <v>6523</v>
      </c>
      <c r="E95" s="47">
        <v>157</v>
      </c>
      <c r="F95" s="46">
        <v>5527</v>
      </c>
      <c r="G95" s="47">
        <v>839</v>
      </c>
      <c r="H95" s="47">
        <v>3</v>
      </c>
      <c r="I95" s="42">
        <v>4661733</v>
      </c>
      <c r="J95" s="8">
        <f>Table1[[#This Row],[Population]]/Table1[[#This Row],[Cases]]</f>
        <v>714.6608922275027</v>
      </c>
      <c r="K95" s="8">
        <f>Table1[[#This Row],[Population]]/Table1[[#This Row],[Deaths]]</f>
        <v>29692.566878980891</v>
      </c>
      <c r="L95" s="9">
        <f>Table1[[#This Row],[Deaths]]+Table1[[#This Row],[Active]]*Table1[[#This Row],[Death Rate]]</f>
        <v>177.19362256630384</v>
      </c>
      <c r="M95" s="10">
        <f>Table1[[#This Row],[Deaths]]/Table1[[#This Row],[Cases]]</f>
        <v>2.4068680055189331E-2</v>
      </c>
      <c r="N95" s="11">
        <f>Table1[[#This Row],[Cases]]/Table1[[#This Row],[Deaths]]</f>
        <v>41.547770700636946</v>
      </c>
      <c r="O95" s="12">
        <f>Table1[[#This Row],[Cases]]/Table1[[#This Row],[Population]]</f>
        <v>1.3992650372726195E-3</v>
      </c>
      <c r="P95" s="12">
        <f>Table1[[#This Row],[Deaths]]/Table1[[#This Row],[Population]]</f>
        <v>3.3678462494527253E-5</v>
      </c>
      <c r="Q95" s="13">
        <f>1-Table1[[#This Row],[Deaths]]/Table1[[#This Row],[Ex(Deaths)]]</f>
        <v>0.1139635968486824</v>
      </c>
      <c r="R95" s="14">
        <f>Table1[[#This Row],[Active]]/Table1[[#This Row],[Cases]]</f>
        <v>0.12862179978537483</v>
      </c>
      <c r="S95" s="76">
        <f>Table1[[#This Row],[Percent Infected]]*Table1[[#This Row],[% Active]]</f>
        <v>1.799759874707539E-4</v>
      </c>
      <c r="T95" s="77">
        <f>1/Table1[[#This Row],[Percent Actively Infected]]</f>
        <v>5556.2967818831939</v>
      </c>
      <c r="AMC95"/>
    </row>
    <row r="96" spans="1:1017" s="1" customFormat="1" ht="16.5" thickBot="1" x14ac:dyDescent="0.3">
      <c r="A96" s="1">
        <v>95</v>
      </c>
      <c r="B96" s="50">
        <v>46</v>
      </c>
      <c r="C96" s="42" t="s">
        <v>97</v>
      </c>
      <c r="D96" s="46">
        <v>52410</v>
      </c>
      <c r="E96" s="46">
        <v>1809</v>
      </c>
      <c r="F96" s="46">
        <v>36877</v>
      </c>
      <c r="G96" s="46">
        <v>13724</v>
      </c>
      <c r="H96" s="47">
        <v>71</v>
      </c>
      <c r="I96" s="42">
        <v>37841963</v>
      </c>
      <c r="J96" s="8">
        <f>Table1[[#This Row],[Population]]/Table1[[#This Row],[Cases]]</f>
        <v>722.03707307765694</v>
      </c>
      <c r="K96" s="8">
        <f>Table1[[#This Row],[Population]]/Table1[[#This Row],[Deaths]]</f>
        <v>20918.719181868437</v>
      </c>
      <c r="L96" s="9">
        <f>Table1[[#This Row],[Deaths]]+Table1[[#This Row],[Active]]*Table1[[#This Row],[Death Rate]]</f>
        <v>2282.7018889524902</v>
      </c>
      <c r="M96" s="10">
        <f>Table1[[#This Row],[Deaths]]/Table1[[#This Row],[Cases]]</f>
        <v>3.4516313680595309E-2</v>
      </c>
      <c r="N96" s="11">
        <f>Table1[[#This Row],[Cases]]/Table1[[#This Row],[Deaths]]</f>
        <v>28.971807628524047</v>
      </c>
      <c r="O96" s="12">
        <f>Table1[[#This Row],[Cases]]/Table1[[#This Row],[Population]]</f>
        <v>1.3849704361266883E-3</v>
      </c>
      <c r="P96" s="12">
        <f>Table1[[#This Row],[Deaths]]/Table1[[#This Row],[Population]]</f>
        <v>4.780407401169966E-5</v>
      </c>
      <c r="Q96" s="13">
        <f>1-Table1[[#This Row],[Deaths]]/Table1[[#This Row],[Ex(Deaths)]]</f>
        <v>0.20751806937430073</v>
      </c>
      <c r="R96" s="14">
        <f>Table1[[#This Row],[Active]]/Table1[[#This Row],[Cases]]</f>
        <v>0.26185842396489217</v>
      </c>
      <c r="S96" s="12">
        <f>Table1[[#This Row],[Percent Infected]]*Table1[[#This Row],[% Active]]</f>
        <v>3.6266617564210393E-4</v>
      </c>
      <c r="T96" s="8">
        <f>1/Table1[[#This Row],[Percent Actively Infected]]</f>
        <v>2757.3566744389395</v>
      </c>
      <c r="AMC96"/>
    </row>
    <row r="97" spans="1:1017" s="1" customFormat="1" ht="16.5" thickBot="1" x14ac:dyDescent="0.3">
      <c r="A97" s="1">
        <v>96</v>
      </c>
      <c r="B97" s="50">
        <v>99</v>
      </c>
      <c r="C97" s="42" t="s">
        <v>99</v>
      </c>
      <c r="D97" s="46">
        <v>5649</v>
      </c>
      <c r="E97" s="47">
        <v>158</v>
      </c>
      <c r="F97" s="46">
        <v>4906</v>
      </c>
      <c r="G97" s="47">
        <v>585</v>
      </c>
      <c r="H97" s="47">
        <v>8</v>
      </c>
      <c r="I97" s="42">
        <v>4102370</v>
      </c>
      <c r="J97" s="8">
        <f>Table1[[#This Row],[Population]]/Table1[[#This Row],[Cases]]</f>
        <v>726.21171888829883</v>
      </c>
      <c r="K97" s="8">
        <f>Table1[[#This Row],[Population]]/Table1[[#This Row],[Deaths]]</f>
        <v>25964.367088607596</v>
      </c>
      <c r="L97" s="9">
        <f>Table1[[#This Row],[Deaths]]+Table1[[#This Row],[Active]]*Table1[[#This Row],[Death Rate]]</f>
        <v>174.36218799787574</v>
      </c>
      <c r="M97" s="10">
        <f>Table1[[#This Row],[Deaths]]/Table1[[#This Row],[Cases]]</f>
        <v>2.7969552133120905E-2</v>
      </c>
      <c r="N97" s="11">
        <f>Table1[[#This Row],[Cases]]/Table1[[#This Row],[Deaths]]</f>
        <v>35.753164556962027</v>
      </c>
      <c r="O97" s="12">
        <f>Table1[[#This Row],[Cases]]/Table1[[#This Row],[Population]]</f>
        <v>1.3770088997335686E-3</v>
      </c>
      <c r="P97" s="12">
        <f>Table1[[#This Row],[Deaths]]/Table1[[#This Row],[Population]]</f>
        <v>3.8514322208869507E-5</v>
      </c>
      <c r="Q97" s="13">
        <f>1-Table1[[#This Row],[Deaths]]/Table1[[#This Row],[Ex(Deaths)]]</f>
        <v>9.384023099133787E-2</v>
      </c>
      <c r="R97" s="14">
        <f>Table1[[#This Row],[Active]]/Table1[[#This Row],[Cases]]</f>
        <v>0.10355815188528943</v>
      </c>
      <c r="S97" s="76">
        <f>Table1[[#This Row],[Percent Infected]]*Table1[[#This Row],[% Active]]</f>
        <v>1.4260049678600418E-4</v>
      </c>
      <c r="T97" s="77">
        <f>1/Table1[[#This Row],[Percent Actively Infected]]</f>
        <v>7012.598290598291</v>
      </c>
      <c r="AMC97"/>
    </row>
    <row r="98" spans="1:1017" s="1" customFormat="1" ht="16.5" thickBot="1" x14ac:dyDescent="0.3">
      <c r="A98" s="1">
        <v>97</v>
      </c>
      <c r="B98" s="50">
        <v>92</v>
      </c>
      <c r="C98" s="42" t="s">
        <v>81</v>
      </c>
      <c r="D98" s="46">
        <v>7601</v>
      </c>
      <c r="E98" s="47">
        <v>333</v>
      </c>
      <c r="F98" s="46">
        <v>6980</v>
      </c>
      <c r="G98" s="47">
        <v>288</v>
      </c>
      <c r="H98" s="47">
        <v>1</v>
      </c>
      <c r="I98" s="42">
        <v>5541675</v>
      </c>
      <c r="J98" s="8">
        <f>Table1[[#This Row],[Population]]/Table1[[#This Row],[Cases]]</f>
        <v>729.07183265359822</v>
      </c>
      <c r="K98" s="8">
        <f>Table1[[#This Row],[Population]]/Table1[[#This Row],[Deaths]]</f>
        <v>16641.666666666668</v>
      </c>
      <c r="L98" s="9">
        <f>Table1[[#This Row],[Deaths]]+Table1[[#This Row],[Active]]*Table1[[#This Row],[Death Rate]]</f>
        <v>345.61728719905278</v>
      </c>
      <c r="M98" s="10">
        <f>Table1[[#This Row],[Deaths]]/Table1[[#This Row],[Cases]]</f>
        <v>4.381002499671096E-2</v>
      </c>
      <c r="N98" s="11">
        <f>Table1[[#This Row],[Cases]]/Table1[[#This Row],[Deaths]]</f>
        <v>22.825825825825827</v>
      </c>
      <c r="O98" s="12">
        <f>Table1[[#This Row],[Cases]]/Table1[[#This Row],[Population]]</f>
        <v>1.3716069599895339E-3</v>
      </c>
      <c r="P98" s="12">
        <f>Table1[[#This Row],[Deaths]]/Table1[[#This Row],[Population]]</f>
        <v>6.0090135202804209E-5</v>
      </c>
      <c r="Q98" s="13">
        <f>1-Table1[[#This Row],[Deaths]]/Table1[[#This Row],[Ex(Deaths)]]</f>
        <v>3.6506528077069444E-2</v>
      </c>
      <c r="R98" s="14">
        <f>Table1[[#This Row],[Active]]/Table1[[#This Row],[Cases]]</f>
        <v>3.7889751348506778E-2</v>
      </c>
      <c r="S98" s="76">
        <f>Table1[[#This Row],[Percent Infected]]*Table1[[#This Row],[% Active]]</f>
        <v>5.1969846661884722E-5</v>
      </c>
      <c r="T98" s="77">
        <f>1/Table1[[#This Row],[Percent Actively Infected]]</f>
        <v>19241.927083333332</v>
      </c>
      <c r="AMC98"/>
    </row>
    <row r="99" spans="1:1017" s="1" customFormat="1" ht="16.5" thickBot="1" x14ac:dyDescent="0.3">
      <c r="A99" s="1">
        <v>98</v>
      </c>
      <c r="B99" s="50">
        <v>51</v>
      </c>
      <c r="C99" s="42" t="s">
        <v>137</v>
      </c>
      <c r="D99" s="46">
        <v>41212</v>
      </c>
      <c r="E99" s="47">
        <v>215</v>
      </c>
      <c r="F99" s="46">
        <v>38727</v>
      </c>
      <c r="G99" s="46">
        <v>2270</v>
      </c>
      <c r="H99" s="47">
        <v>6</v>
      </c>
      <c r="I99" s="42">
        <v>31138810</v>
      </c>
      <c r="J99" s="8">
        <f>Table1[[#This Row],[Population]]/Table1[[#This Row],[Cases]]</f>
        <v>755.5762884596719</v>
      </c>
      <c r="K99" s="8">
        <f>Table1[[#This Row],[Population]]/Table1[[#This Row],[Deaths]]</f>
        <v>144831.67441860464</v>
      </c>
      <c r="L99" s="9">
        <f>Table1[[#This Row],[Deaths]]+Table1[[#This Row],[Active]]*Table1[[#This Row],[Death Rate]]</f>
        <v>226.84242453654275</v>
      </c>
      <c r="M99" s="10">
        <f>Table1[[#This Row],[Deaths]]/Table1[[#This Row],[Cases]]</f>
        <v>5.2169271086091431E-3</v>
      </c>
      <c r="N99" s="11">
        <f>Table1[[#This Row],[Cases]]/Table1[[#This Row],[Deaths]]</f>
        <v>191.68372093023257</v>
      </c>
      <c r="O99" s="12">
        <f>Table1[[#This Row],[Cases]]/Table1[[#This Row],[Population]]</f>
        <v>1.323493094308999E-3</v>
      </c>
      <c r="P99" s="12">
        <f>Table1[[#This Row],[Deaths]]/Table1[[#This Row],[Population]]</f>
        <v>6.9045670017576133E-6</v>
      </c>
      <c r="Q99" s="13">
        <f>1-Table1[[#This Row],[Deaths]]/Table1[[#This Row],[Ex(Deaths)]]</f>
        <v>5.2205510326111981E-2</v>
      </c>
      <c r="R99" s="14">
        <f>Table1[[#This Row],[Active]]/Table1[[#This Row],[Cases]]</f>
        <v>5.5081044356012812E-2</v>
      </c>
      <c r="S99" s="76">
        <f>Table1[[#This Row],[Percent Infected]]*Table1[[#This Row],[% Active]]</f>
        <v>7.2899381832510618E-5</v>
      </c>
      <c r="T99" s="77">
        <f>1/Table1[[#This Row],[Percent Actively Infected]]</f>
        <v>13717.537444933922</v>
      </c>
      <c r="AMC99"/>
    </row>
    <row r="100" spans="1:1017" s="1" customFormat="1" ht="16.5" thickBot="1" x14ac:dyDescent="0.3">
      <c r="A100" s="1">
        <v>99</v>
      </c>
      <c r="B100" s="50">
        <v>209</v>
      </c>
      <c r="C100" s="42" t="s">
        <v>233</v>
      </c>
      <c r="D100" s="47">
        <v>13</v>
      </c>
      <c r="E100" s="47"/>
      <c r="F100" s="47">
        <v>6</v>
      </c>
      <c r="G100" s="47">
        <v>7</v>
      </c>
      <c r="H100" s="47"/>
      <c r="I100" s="42">
        <v>9880</v>
      </c>
      <c r="J100" s="8">
        <f>Table1[[#This Row],[Population]]/Table1[[#This Row],[Cases]]</f>
        <v>760</v>
      </c>
      <c r="K100" s="8" t="e">
        <f>Table1[[#This Row],[Population]]/Table1[[#This Row],[Deaths]]</f>
        <v>#DIV/0!</v>
      </c>
      <c r="L100" s="9">
        <f>Table1[[#This Row],[Deaths]]+Table1[[#This Row],[Active]]*Table1[[#This Row],[Death Rate]]</f>
        <v>0</v>
      </c>
      <c r="M100" s="10">
        <f>Table1[[#This Row],[Deaths]]/Table1[[#This Row],[Cases]]</f>
        <v>0</v>
      </c>
      <c r="N100" s="11" t="e">
        <f>Table1[[#This Row],[Cases]]/Table1[[#This Row],[Deaths]]</f>
        <v>#DIV/0!</v>
      </c>
      <c r="O100" s="12">
        <f>Table1[[#This Row],[Cases]]/Table1[[#This Row],[Population]]</f>
        <v>1.3157894736842105E-3</v>
      </c>
      <c r="P100" s="12">
        <f>Table1[[#This Row],[Deaths]]/Table1[[#This Row],[Population]]</f>
        <v>0</v>
      </c>
      <c r="Q100" s="13" t="e">
        <f>1-Table1[[#This Row],[Deaths]]/Table1[[#This Row],[Ex(Deaths)]]</f>
        <v>#DIV/0!</v>
      </c>
      <c r="R100" s="14">
        <f>Table1[[#This Row],[Active]]/Table1[[#This Row],[Cases]]</f>
        <v>0.53846153846153844</v>
      </c>
      <c r="S100" s="76">
        <f>Table1[[#This Row],[Percent Infected]]*Table1[[#This Row],[% Active]]</f>
        <v>7.0850202429149792E-4</v>
      </c>
      <c r="T100" s="77">
        <f>1/Table1[[#This Row],[Percent Actively Infected]]</f>
        <v>1411.4285714285716</v>
      </c>
      <c r="AMC100"/>
    </row>
    <row r="101" spans="1:1017" s="1" customFormat="1" ht="16.5" thickBot="1" x14ac:dyDescent="0.3">
      <c r="A101" s="1">
        <v>100</v>
      </c>
      <c r="B101" s="50">
        <v>14</v>
      </c>
      <c r="C101" s="42" t="s">
        <v>129</v>
      </c>
      <c r="D101" s="46">
        <v>284660</v>
      </c>
      <c r="E101" s="46">
        <v>6097</v>
      </c>
      <c r="F101" s="46">
        <v>260764</v>
      </c>
      <c r="G101" s="46">
        <v>17799</v>
      </c>
      <c r="H101" s="47">
        <v>776</v>
      </c>
      <c r="I101" s="42">
        <v>221331066</v>
      </c>
      <c r="J101" s="8">
        <f>Table1[[#This Row],[Population]]/Table1[[#This Row],[Cases]]</f>
        <v>777.52780861378483</v>
      </c>
      <c r="K101" s="8">
        <f>Table1[[#This Row],[Population]]/Table1[[#This Row],[Deaths]]</f>
        <v>36301.634574380842</v>
      </c>
      <c r="L101" s="9">
        <f>Table1[[#This Row],[Deaths]]+Table1[[#This Row],[Active]]*Table1[[#This Row],[Death Rate]]</f>
        <v>6478.2284936415372</v>
      </c>
      <c r="M101" s="10">
        <f>Table1[[#This Row],[Deaths]]/Table1[[#This Row],[Cases]]</f>
        <v>2.1418534391906132E-2</v>
      </c>
      <c r="N101" s="11">
        <f>Table1[[#This Row],[Cases]]/Table1[[#This Row],[Deaths]]</f>
        <v>46.688535345251765</v>
      </c>
      <c r="O101" s="12">
        <f>Table1[[#This Row],[Cases]]/Table1[[#This Row],[Population]]</f>
        <v>1.2861276328918056E-3</v>
      </c>
      <c r="P101" s="12">
        <f>Table1[[#This Row],[Deaths]]/Table1[[#This Row],[Population]]</f>
        <v>2.7546968937473963E-5</v>
      </c>
      <c r="Q101" s="13">
        <f>1-Table1[[#This Row],[Deaths]]/Table1[[#This Row],[Ex(Deaths)]]</f>
        <v>5.8847645465997078E-2</v>
      </c>
      <c r="R101" s="14">
        <f>Table1[[#This Row],[Active]]/Table1[[#This Row],[Cases]]</f>
        <v>6.2527225461954619E-2</v>
      </c>
      <c r="S101" s="76">
        <f>Table1[[#This Row],[Percent Infected]]*Table1[[#This Row],[% Active]]</f>
        <v>8.0417992474675928E-5</v>
      </c>
      <c r="T101" s="77">
        <f>1/Table1[[#This Row],[Percent Actively Infected]]</f>
        <v>12435.028147648743</v>
      </c>
      <c r="AMC101"/>
    </row>
    <row r="102" spans="1:1017" s="1" customFormat="1" ht="16.5" thickBot="1" x14ac:dyDescent="0.3">
      <c r="A102" s="1">
        <v>101</v>
      </c>
      <c r="B102" s="50">
        <v>188</v>
      </c>
      <c r="C102" s="42" t="s">
        <v>162</v>
      </c>
      <c r="D102" s="47">
        <v>126</v>
      </c>
      <c r="E102" s="47"/>
      <c r="F102" s="47">
        <v>125</v>
      </c>
      <c r="G102" s="47">
        <v>1</v>
      </c>
      <c r="H102" s="47"/>
      <c r="I102" s="42">
        <v>98413</v>
      </c>
      <c r="J102" s="8">
        <f>Table1[[#This Row],[Population]]/Table1[[#This Row],[Cases]]</f>
        <v>781.05555555555554</v>
      </c>
      <c r="K102" s="8" t="e">
        <f>Table1[[#This Row],[Population]]/Table1[[#This Row],[Deaths]]</f>
        <v>#DIV/0!</v>
      </c>
      <c r="L102" s="9">
        <f>Table1[[#This Row],[Deaths]]+Table1[[#This Row],[Active]]*Table1[[#This Row],[Death Rate]]</f>
        <v>0</v>
      </c>
      <c r="M102" s="10">
        <f>Table1[[#This Row],[Deaths]]/Table1[[#This Row],[Cases]]</f>
        <v>0</v>
      </c>
      <c r="N102" s="11" t="e">
        <f>Table1[[#This Row],[Cases]]/Table1[[#This Row],[Deaths]]</f>
        <v>#DIV/0!</v>
      </c>
      <c r="O102" s="12">
        <f>Table1[[#This Row],[Cases]]/Table1[[#This Row],[Population]]</f>
        <v>1.2803186570879864E-3</v>
      </c>
      <c r="P102" s="12">
        <f>Table1[[#This Row],[Deaths]]/Table1[[#This Row],[Population]]</f>
        <v>0</v>
      </c>
      <c r="Q102" s="13" t="e">
        <f>1-Table1[[#This Row],[Deaths]]/Table1[[#This Row],[Ex(Deaths)]]</f>
        <v>#DIV/0!</v>
      </c>
      <c r="R102" s="14">
        <f>Table1[[#This Row],[Active]]/Table1[[#This Row],[Cases]]</f>
        <v>7.9365079365079361E-3</v>
      </c>
      <c r="S102" s="76">
        <f>Table1[[#This Row],[Percent Infected]]*Table1[[#This Row],[% Active]]</f>
        <v>1.0161259183237987E-5</v>
      </c>
      <c r="T102" s="77">
        <f>1/Table1[[#This Row],[Percent Actively Infected]]</f>
        <v>98413</v>
      </c>
      <c r="AMC102"/>
    </row>
    <row r="103" spans="1:1017" s="1" customFormat="1" ht="16.5" thickBot="1" x14ac:dyDescent="0.3">
      <c r="A103" s="1">
        <v>102</v>
      </c>
      <c r="B103" s="50">
        <v>22</v>
      </c>
      <c r="C103" s="42" t="s">
        <v>158</v>
      </c>
      <c r="D103" s="46">
        <v>136638</v>
      </c>
      <c r="E103" s="46">
        <v>2294</v>
      </c>
      <c r="F103" s="46">
        <v>68159</v>
      </c>
      <c r="G103" s="46">
        <v>66185</v>
      </c>
      <c r="H103" s="47">
        <v>239</v>
      </c>
      <c r="I103" s="42">
        <v>109734675</v>
      </c>
      <c r="J103" s="8">
        <f>Table1[[#This Row],[Population]]/Table1[[#This Row],[Cases]]</f>
        <v>803.10510253370217</v>
      </c>
      <c r="K103" s="8">
        <f>Table1[[#This Row],[Population]]/Table1[[#This Row],[Deaths]]</f>
        <v>47835.51656495205</v>
      </c>
      <c r="L103" s="9">
        <f>Table1[[#This Row],[Deaths]]+Table1[[#This Row],[Active]]*Table1[[#This Row],[Death Rate]]</f>
        <v>3405.1725142346932</v>
      </c>
      <c r="M103" s="10">
        <f>Table1[[#This Row],[Deaths]]/Table1[[#This Row],[Cases]]</f>
        <v>1.678888742516723E-2</v>
      </c>
      <c r="N103" s="11">
        <f>Table1[[#This Row],[Cases]]/Table1[[#This Row],[Deaths]]</f>
        <v>59.563208369659982</v>
      </c>
      <c r="O103" s="12">
        <f>Table1[[#This Row],[Cases]]/Table1[[#This Row],[Population]]</f>
        <v>1.2451670358526144E-3</v>
      </c>
      <c r="P103" s="12">
        <f>Table1[[#This Row],[Deaths]]/Table1[[#This Row],[Population]]</f>
        <v>2.0904969190458715E-5</v>
      </c>
      <c r="Q103" s="13">
        <f>1-Table1[[#This Row],[Deaths]]/Table1[[#This Row],[Ex(Deaths)]]</f>
        <v>0.32631900721318585</v>
      </c>
      <c r="R103" s="14">
        <f>Table1[[#This Row],[Active]]/Table1[[#This Row],[Cases]]</f>
        <v>0.48438208990178427</v>
      </c>
      <c r="S103" s="76">
        <f>Table1[[#This Row],[Percent Infected]]*Table1[[#This Row],[% Active]]</f>
        <v>6.0313661110309932E-4</v>
      </c>
      <c r="T103" s="77">
        <f>1/Table1[[#This Row],[Percent Actively Infected]]</f>
        <v>1657.9991689959961</v>
      </c>
      <c r="AMC103"/>
    </row>
    <row r="104" spans="1:1017" s="1" customFormat="1" ht="16.5" thickBot="1" x14ac:dyDescent="0.3">
      <c r="A104" s="1">
        <v>103</v>
      </c>
      <c r="B104" s="50">
        <v>115</v>
      </c>
      <c r="C104" s="42" t="s">
        <v>216</v>
      </c>
      <c r="D104" s="46">
        <v>3101</v>
      </c>
      <c r="E104" s="47">
        <v>19</v>
      </c>
      <c r="F104" s="47">
        <v>715</v>
      </c>
      <c r="G104" s="46">
        <v>2367</v>
      </c>
      <c r="H104" s="47">
        <v>11</v>
      </c>
      <c r="I104" s="42">
        <v>2545642</v>
      </c>
      <c r="J104" s="8">
        <f>Table1[[#This Row],[Population]]/Table1[[#This Row],[Cases]]</f>
        <v>820.91002902289586</v>
      </c>
      <c r="K104" s="8">
        <f>Table1[[#This Row],[Population]]/Table1[[#This Row],[Deaths]]</f>
        <v>133981.15789473685</v>
      </c>
      <c r="L104" s="9">
        <f>Table1[[#This Row],[Deaths]]+Table1[[#This Row],[Active]]*Table1[[#This Row],[Death Rate]]</f>
        <v>33.50274105127378</v>
      </c>
      <c r="M104" s="10">
        <f>Table1[[#This Row],[Deaths]]/Table1[[#This Row],[Cases]]</f>
        <v>6.1270557884553368E-3</v>
      </c>
      <c r="N104" s="11">
        <f>Table1[[#This Row],[Cases]]/Table1[[#This Row],[Deaths]]</f>
        <v>163.21052631578948</v>
      </c>
      <c r="O104" s="12">
        <f>Table1[[#This Row],[Cases]]/Table1[[#This Row],[Population]]</f>
        <v>1.2181602911956984E-3</v>
      </c>
      <c r="P104" s="12">
        <f>Table1[[#This Row],[Deaths]]/Table1[[#This Row],[Population]]</f>
        <v>7.463736063437043E-6</v>
      </c>
      <c r="Q104" s="13">
        <f>1-Table1[[#This Row],[Deaths]]/Table1[[#This Row],[Ex(Deaths)]]</f>
        <v>0.43288222384784192</v>
      </c>
      <c r="R104" s="14">
        <f>Table1[[#This Row],[Active]]/Table1[[#This Row],[Cases]]</f>
        <v>0.76330216059335698</v>
      </c>
      <c r="S104" s="76">
        <f>Table1[[#This Row],[Percent Infected]]*Table1[[#This Row],[% Active]]</f>
        <v>9.2982438221870948E-4</v>
      </c>
      <c r="T104" s="77">
        <f>1/Table1[[#This Row],[Percent Actively Infected]]</f>
        <v>1075.4719053654414</v>
      </c>
      <c r="AMC104"/>
    </row>
    <row r="105" spans="1:1017" s="1" customFormat="1" ht="16.5" thickBot="1" x14ac:dyDescent="0.3">
      <c r="A105" s="1">
        <v>104</v>
      </c>
      <c r="B105" s="50">
        <v>126</v>
      </c>
      <c r="C105" s="42" t="s">
        <v>93</v>
      </c>
      <c r="D105" s="46">
        <v>2255</v>
      </c>
      <c r="E105" s="47">
        <v>128</v>
      </c>
      <c r="F105" s="46">
        <v>1960</v>
      </c>
      <c r="G105" s="47">
        <v>167</v>
      </c>
      <c r="H105" s="47">
        <v>3</v>
      </c>
      <c r="I105" s="42">
        <v>2078970</v>
      </c>
      <c r="J105" s="8">
        <f>Table1[[#This Row],[Population]]/Table1[[#This Row],[Cases]]</f>
        <v>921.93791574279385</v>
      </c>
      <c r="K105" s="8">
        <f>Table1[[#This Row],[Population]]/Table1[[#This Row],[Deaths]]</f>
        <v>16241.953125</v>
      </c>
      <c r="L105" s="9">
        <f>Table1[[#This Row],[Deaths]]+Table1[[#This Row],[Active]]*Table1[[#This Row],[Death Rate]]</f>
        <v>137.47937915742793</v>
      </c>
      <c r="M105" s="10">
        <f>Table1[[#This Row],[Deaths]]/Table1[[#This Row],[Cases]]</f>
        <v>5.6762749445676275E-2</v>
      </c>
      <c r="N105" s="11">
        <f>Table1[[#This Row],[Cases]]/Table1[[#This Row],[Deaths]]</f>
        <v>17.6171875</v>
      </c>
      <c r="O105" s="12">
        <f>Table1[[#This Row],[Cases]]/Table1[[#This Row],[Population]]</f>
        <v>1.0846717364848941E-3</v>
      </c>
      <c r="P105" s="12">
        <f>Table1[[#This Row],[Deaths]]/Table1[[#This Row],[Population]]</f>
        <v>6.1568950008898633E-5</v>
      </c>
      <c r="Q105" s="13">
        <f>1-Table1[[#This Row],[Deaths]]/Table1[[#This Row],[Ex(Deaths)]]</f>
        <v>6.8951279933938792E-2</v>
      </c>
      <c r="R105" s="14">
        <f>Table1[[#This Row],[Active]]/Table1[[#This Row],[Cases]]</f>
        <v>7.4057649667405759E-2</v>
      </c>
      <c r="S105" s="76">
        <f>Table1[[#This Row],[Percent Infected]]*Table1[[#This Row],[% Active]]</f>
        <v>8.0328239464734941E-5</v>
      </c>
      <c r="T105" s="77">
        <f>1/Table1[[#This Row],[Percent Actively Infected]]</f>
        <v>12448.922155688622</v>
      </c>
      <c r="AMC105"/>
    </row>
    <row r="106" spans="1:1017" s="1" customFormat="1" ht="16.5" thickBot="1" x14ac:dyDescent="0.3">
      <c r="A106" s="1">
        <v>105</v>
      </c>
      <c r="B106" s="50">
        <v>129</v>
      </c>
      <c r="C106" s="42" t="s">
        <v>96</v>
      </c>
      <c r="D106" s="46">
        <v>2052</v>
      </c>
      <c r="E106" s="47">
        <v>29</v>
      </c>
      <c r="F106" s="47">
        <v>944</v>
      </c>
      <c r="G106" s="46">
        <v>1079</v>
      </c>
      <c r="H106" s="47">
        <v>5</v>
      </c>
      <c r="I106" s="42">
        <v>1972660</v>
      </c>
      <c r="J106" s="8">
        <f>Table1[[#This Row],[Population]]/Table1[[#This Row],[Cases]]</f>
        <v>961.33528265107213</v>
      </c>
      <c r="K106" s="8">
        <f>Table1[[#This Row],[Population]]/Table1[[#This Row],[Deaths]]</f>
        <v>68022.758620689652</v>
      </c>
      <c r="L106" s="9">
        <f>Table1[[#This Row],[Deaths]]+Table1[[#This Row],[Active]]*Table1[[#This Row],[Death Rate]]</f>
        <v>44.249025341130604</v>
      </c>
      <c r="M106" s="10">
        <f>Table1[[#This Row],[Deaths]]/Table1[[#This Row],[Cases]]</f>
        <v>1.4132553606237816E-2</v>
      </c>
      <c r="N106" s="11">
        <f>Table1[[#This Row],[Cases]]/Table1[[#This Row],[Deaths]]</f>
        <v>70.758620689655174</v>
      </c>
      <c r="O106" s="12">
        <f>Table1[[#This Row],[Cases]]/Table1[[#This Row],[Population]]</f>
        <v>1.0402198047306682E-3</v>
      </c>
      <c r="P106" s="12">
        <f>Table1[[#This Row],[Deaths]]/Table1[[#This Row],[Population]]</f>
        <v>1.4700962152626402E-5</v>
      </c>
      <c r="Q106" s="13">
        <f>1-Table1[[#This Row],[Deaths]]/Table1[[#This Row],[Ex(Deaths)]]</f>
        <v>0.34461833280102205</v>
      </c>
      <c r="R106" s="14">
        <f>Table1[[#This Row],[Active]]/Table1[[#This Row],[Cases]]</f>
        <v>0.52582846003898631</v>
      </c>
      <c r="S106" s="76">
        <f>Table1[[#This Row],[Percent Infected]]*Table1[[#This Row],[% Active]]</f>
        <v>5.4697717802358234E-4</v>
      </c>
      <c r="T106" s="77">
        <f>1/Table1[[#This Row],[Percent Actively Infected]]</f>
        <v>1828.2298424467101</v>
      </c>
      <c r="AMC106"/>
    </row>
    <row r="107" spans="1:1017" s="1" customFormat="1" ht="16.5" thickBot="1" x14ac:dyDescent="0.3">
      <c r="A107" s="1">
        <v>106</v>
      </c>
      <c r="B107" s="50">
        <v>142</v>
      </c>
      <c r="C107" s="42" t="s">
        <v>90</v>
      </c>
      <c r="D107" s="46">
        <v>1252</v>
      </c>
      <c r="E107" s="47">
        <v>19</v>
      </c>
      <c r="F107" s="47">
        <v>870</v>
      </c>
      <c r="G107" s="47">
        <v>363</v>
      </c>
      <c r="H107" s="47">
        <v>5</v>
      </c>
      <c r="I107" s="42">
        <v>1208310</v>
      </c>
      <c r="J107" s="8">
        <f>Table1[[#This Row],[Population]]/Table1[[#This Row],[Cases]]</f>
        <v>965.10383386581475</v>
      </c>
      <c r="K107" s="8">
        <f>Table1[[#This Row],[Population]]/Table1[[#This Row],[Deaths]]</f>
        <v>63595.26315789474</v>
      </c>
      <c r="L107" s="9">
        <f>Table1[[#This Row],[Deaths]]+Table1[[#This Row],[Active]]*Table1[[#This Row],[Death Rate]]</f>
        <v>24.508785942492011</v>
      </c>
      <c r="M107" s="10">
        <f>Table1[[#This Row],[Deaths]]/Table1[[#This Row],[Cases]]</f>
        <v>1.5175718849840255E-2</v>
      </c>
      <c r="N107" s="11">
        <f>Table1[[#This Row],[Cases]]/Table1[[#This Row],[Deaths]]</f>
        <v>65.89473684210526</v>
      </c>
      <c r="O107" s="12">
        <f>Table1[[#This Row],[Cases]]/Table1[[#This Row],[Population]]</f>
        <v>1.0361579396015923E-3</v>
      </c>
      <c r="P107" s="12">
        <f>Table1[[#This Row],[Deaths]]/Table1[[#This Row],[Population]]</f>
        <v>1.5724441575423525E-5</v>
      </c>
      <c r="Q107" s="13">
        <f>1-Table1[[#This Row],[Deaths]]/Table1[[#This Row],[Ex(Deaths)]]</f>
        <v>0.22476780185758505</v>
      </c>
      <c r="R107" s="14">
        <f>Table1[[#This Row],[Active]]/Table1[[#This Row],[Cases]]</f>
        <v>0.28993610223642174</v>
      </c>
      <c r="S107" s="76">
        <f>Table1[[#This Row],[Percent Infected]]*Table1[[#This Row],[% Active]]</f>
        <v>3.0041959430940736E-4</v>
      </c>
      <c r="T107" s="77">
        <f>1/Table1[[#This Row],[Percent Actively Infected]]</f>
        <v>3328.677685950413</v>
      </c>
      <c r="AMC107"/>
    </row>
    <row r="108" spans="1:1017" s="1" customFormat="1" ht="16.5" thickBot="1" x14ac:dyDescent="0.3">
      <c r="A108" s="1">
        <v>107</v>
      </c>
      <c r="B108" s="50">
        <v>95</v>
      </c>
      <c r="C108" s="42" t="s">
        <v>155</v>
      </c>
      <c r="D108" s="46">
        <v>6812</v>
      </c>
      <c r="E108" s="47">
        <v>80</v>
      </c>
      <c r="F108" s="46">
        <v>2290</v>
      </c>
      <c r="G108" s="46">
        <v>4442</v>
      </c>
      <c r="H108" s="47">
        <v>37</v>
      </c>
      <c r="I108" s="42">
        <v>6821971</v>
      </c>
      <c r="J108" s="8">
        <f>Table1[[#This Row],[Population]]/Table1[[#This Row],[Cases]]</f>
        <v>1001.4637404580153</v>
      </c>
      <c r="K108" s="8">
        <f>Table1[[#This Row],[Population]]/Table1[[#This Row],[Deaths]]</f>
        <v>85274.637499999997</v>
      </c>
      <c r="L108" s="9">
        <f>Table1[[#This Row],[Deaths]]+Table1[[#This Row],[Active]]*Table1[[#This Row],[Death Rate]]</f>
        <v>132.16676453317675</v>
      </c>
      <c r="M108" s="10">
        <f>Table1[[#This Row],[Deaths]]/Table1[[#This Row],[Cases]]</f>
        <v>1.1743981209630064E-2</v>
      </c>
      <c r="N108" s="11">
        <f>Table1[[#This Row],[Cases]]/Table1[[#This Row],[Deaths]]</f>
        <v>85.15</v>
      </c>
      <c r="O108" s="12">
        <f>Table1[[#This Row],[Cases]]/Table1[[#This Row],[Population]]</f>
        <v>9.9853839894658018E-4</v>
      </c>
      <c r="P108" s="12">
        <f>Table1[[#This Row],[Deaths]]/Table1[[#This Row],[Population]]</f>
        <v>1.1726816194322726E-5</v>
      </c>
      <c r="Q108" s="13">
        <f>1-Table1[[#This Row],[Deaths]]/Table1[[#This Row],[Ex(Deaths)]]</f>
        <v>0.39470410520703747</v>
      </c>
      <c r="R108" s="14">
        <f>Table1[[#This Row],[Active]]/Table1[[#This Row],[Cases]]</f>
        <v>0.65208455666470932</v>
      </c>
      <c r="S108" s="76">
        <f>Table1[[#This Row],[Percent Infected]]*Table1[[#This Row],[% Active]]</f>
        <v>6.5113146918976939E-4</v>
      </c>
      <c r="T108" s="77">
        <f>1/Table1[[#This Row],[Percent Actively Infected]]</f>
        <v>1535.7881584871679</v>
      </c>
      <c r="AMC108"/>
    </row>
    <row r="109" spans="1:1017" s="1" customFormat="1" ht="16.5" thickBot="1" x14ac:dyDescent="0.3">
      <c r="A109" s="1">
        <v>108</v>
      </c>
      <c r="B109" s="50">
        <v>94</v>
      </c>
      <c r="C109" s="42" t="s">
        <v>161</v>
      </c>
      <c r="D109" s="46">
        <v>6907</v>
      </c>
      <c r="E109" s="47">
        <v>75</v>
      </c>
      <c r="F109" s="46">
        <v>5222</v>
      </c>
      <c r="G109" s="46">
        <v>1610</v>
      </c>
      <c r="H109" s="47">
        <v>32</v>
      </c>
      <c r="I109" s="42">
        <v>7141809</v>
      </c>
      <c r="J109" s="8">
        <f>Table1[[#This Row],[Population]]/Table1[[#This Row],[Cases]]</f>
        <v>1033.9958013609382</v>
      </c>
      <c r="K109" s="8">
        <f>Table1[[#This Row],[Population]]/Table1[[#This Row],[Deaths]]</f>
        <v>95224.12</v>
      </c>
      <c r="L109" s="9">
        <f>Table1[[#This Row],[Deaths]]+Table1[[#This Row],[Active]]*Table1[[#This Row],[Death Rate]]</f>
        <v>92.482264369480234</v>
      </c>
      <c r="M109" s="10">
        <f>Table1[[#This Row],[Deaths]]/Table1[[#This Row],[Cases]]</f>
        <v>1.0858549297813812E-2</v>
      </c>
      <c r="N109" s="11">
        <f>Table1[[#This Row],[Cases]]/Table1[[#This Row],[Deaths]]</f>
        <v>92.093333333333334</v>
      </c>
      <c r="O109" s="12">
        <f>Table1[[#This Row],[Cases]]/Table1[[#This Row],[Population]]</f>
        <v>9.6712191546987605E-4</v>
      </c>
      <c r="P109" s="12">
        <f>Table1[[#This Row],[Deaths]]/Table1[[#This Row],[Population]]</f>
        <v>1.0501540996125771E-5</v>
      </c>
      <c r="Q109" s="13">
        <f>1-Table1[[#This Row],[Deaths]]/Table1[[#This Row],[Ex(Deaths)]]</f>
        <v>0.18903369731125985</v>
      </c>
      <c r="R109" s="14">
        <f>Table1[[#This Row],[Active]]/Table1[[#This Row],[Cases]]</f>
        <v>0.2330968582597365</v>
      </c>
      <c r="S109" s="76">
        <f>Table1[[#This Row],[Percent Infected]]*Table1[[#This Row],[% Active]]</f>
        <v>2.2543308005016656E-4</v>
      </c>
      <c r="T109" s="77">
        <f>1/Table1[[#This Row],[Percent Actively Infected]]</f>
        <v>4435.906211180124</v>
      </c>
      <c r="AMC109"/>
    </row>
    <row r="110" spans="1:1017" s="1" customFormat="1" ht="16.5" thickBot="1" x14ac:dyDescent="0.3">
      <c r="A110" s="1">
        <v>109</v>
      </c>
      <c r="B110" s="50">
        <v>107</v>
      </c>
      <c r="C110" s="42" t="s">
        <v>160</v>
      </c>
      <c r="D110" s="46">
        <v>4641</v>
      </c>
      <c r="E110" s="47">
        <v>60</v>
      </c>
      <c r="F110" s="46">
        <v>1721</v>
      </c>
      <c r="G110" s="46">
        <v>2860</v>
      </c>
      <c r="H110" s="47">
        <v>2</v>
      </c>
      <c r="I110" s="42">
        <v>4838442</v>
      </c>
      <c r="J110" s="8">
        <f>Table1[[#This Row],[Population]]/Table1[[#This Row],[Cases]]</f>
        <v>1042.5429864253394</v>
      </c>
      <c r="K110" s="8">
        <f>Table1[[#This Row],[Population]]/Table1[[#This Row],[Deaths]]</f>
        <v>80640.7</v>
      </c>
      <c r="L110" s="9">
        <f>Table1[[#This Row],[Deaths]]+Table1[[#This Row],[Active]]*Table1[[#This Row],[Death Rate]]</f>
        <v>96.974789915966383</v>
      </c>
      <c r="M110" s="10">
        <f>Table1[[#This Row],[Deaths]]/Table1[[#This Row],[Cases]]</f>
        <v>1.2928248222365869E-2</v>
      </c>
      <c r="N110" s="11">
        <f>Table1[[#This Row],[Cases]]/Table1[[#This Row],[Deaths]]</f>
        <v>77.349999999999994</v>
      </c>
      <c r="O110" s="12">
        <f>Table1[[#This Row],[Cases]]/Table1[[#This Row],[Population]]</f>
        <v>9.5919306256022079E-4</v>
      </c>
      <c r="P110" s="12">
        <f>Table1[[#This Row],[Deaths]]/Table1[[#This Row],[Population]]</f>
        <v>1.2400686005949849E-5</v>
      </c>
      <c r="Q110" s="13">
        <f>1-Table1[[#This Row],[Deaths]]/Table1[[#This Row],[Ex(Deaths)]]</f>
        <v>0.38128249566724437</v>
      </c>
      <c r="R110" s="14">
        <f>Table1[[#This Row],[Active]]/Table1[[#This Row],[Cases]]</f>
        <v>0.61624649859943981</v>
      </c>
      <c r="S110" s="76">
        <f>Table1[[#This Row],[Percent Infected]]*Table1[[#This Row],[% Active]]</f>
        <v>5.9109936628360944E-4</v>
      </c>
      <c r="T110" s="77">
        <f>1/Table1[[#This Row],[Percent Actively Infected]]</f>
        <v>1691.7629370629372</v>
      </c>
      <c r="AMC110"/>
    </row>
    <row r="111" spans="1:1017" s="1" customFormat="1" ht="16.5" thickBot="1" x14ac:dyDescent="0.3">
      <c r="A111" s="1">
        <v>110</v>
      </c>
      <c r="B111" s="50">
        <v>54</v>
      </c>
      <c r="C111" s="42" t="s">
        <v>121</v>
      </c>
      <c r="D111" s="46">
        <v>37162</v>
      </c>
      <c r="E111" s="46">
        <v>1328</v>
      </c>
      <c r="F111" s="46">
        <v>26228</v>
      </c>
      <c r="G111" s="46">
        <v>9606</v>
      </c>
      <c r="H111" s="47">
        <v>31</v>
      </c>
      <c r="I111" s="42">
        <v>39016650</v>
      </c>
      <c r="J111" s="8">
        <f>Table1[[#This Row],[Population]]/Table1[[#This Row],[Cases]]</f>
        <v>1049.9071632312578</v>
      </c>
      <c r="K111" s="8">
        <f>Table1[[#This Row],[Population]]/Table1[[#This Row],[Deaths]]</f>
        <v>29380.007530120482</v>
      </c>
      <c r="L111" s="9">
        <f>Table1[[#This Row],[Deaths]]+Table1[[#This Row],[Active]]*Table1[[#This Row],[Death Rate]]</f>
        <v>1671.2745277433937</v>
      </c>
      <c r="M111" s="10">
        <f>Table1[[#This Row],[Deaths]]/Table1[[#This Row],[Cases]]</f>
        <v>3.5735428663688715E-2</v>
      </c>
      <c r="N111" s="11">
        <f>Table1[[#This Row],[Cases]]/Table1[[#This Row],[Deaths]]</f>
        <v>27.983433734939759</v>
      </c>
      <c r="O111" s="12">
        <f>Table1[[#This Row],[Cases]]/Table1[[#This Row],[Population]]</f>
        <v>9.5246516551267214E-4</v>
      </c>
      <c r="P111" s="12">
        <f>Table1[[#This Row],[Deaths]]/Table1[[#This Row],[Population]]</f>
        <v>3.4036750976826559E-5</v>
      </c>
      <c r="Q111" s="13">
        <f>1-Table1[[#This Row],[Deaths]]/Table1[[#This Row],[Ex(Deaths)]]</f>
        <v>0.20539685254875129</v>
      </c>
      <c r="R111" s="14">
        <f>Table1[[#This Row],[Active]]/Table1[[#This Row],[Cases]]</f>
        <v>0.25848985522845919</v>
      </c>
      <c r="S111" s="76">
        <f>Table1[[#This Row],[Percent Infected]]*Table1[[#This Row],[% Active]]</f>
        <v>2.4620258274352103E-4</v>
      </c>
      <c r="T111" s="77">
        <f>1/Table1[[#This Row],[Percent Actively Infected]]</f>
        <v>4061.6958151155532</v>
      </c>
      <c r="AMC111"/>
    </row>
    <row r="112" spans="1:1017" s="1" customFormat="1" ht="16.5" thickBot="1" x14ac:dyDescent="0.3">
      <c r="A112" s="1">
        <v>111</v>
      </c>
      <c r="B112" s="50">
        <v>190</v>
      </c>
      <c r="C112" s="42" t="s">
        <v>130</v>
      </c>
      <c r="D112" s="47">
        <v>92</v>
      </c>
      <c r="E112" s="47">
        <v>3</v>
      </c>
      <c r="F112" s="47">
        <v>76</v>
      </c>
      <c r="G112" s="47">
        <v>13</v>
      </c>
      <c r="H112" s="47">
        <v>1</v>
      </c>
      <c r="I112" s="42">
        <v>98016</v>
      </c>
      <c r="J112" s="8">
        <f>Table1[[#This Row],[Population]]/Table1[[#This Row],[Cases]]</f>
        <v>1065.391304347826</v>
      </c>
      <c r="K112" s="8">
        <f>Table1[[#This Row],[Population]]/Table1[[#This Row],[Deaths]]</f>
        <v>32672</v>
      </c>
      <c r="L112" s="9">
        <f>Table1[[#This Row],[Deaths]]+Table1[[#This Row],[Active]]*Table1[[#This Row],[Death Rate]]</f>
        <v>3.4239130434782608</v>
      </c>
      <c r="M112" s="10">
        <f>Table1[[#This Row],[Deaths]]/Table1[[#This Row],[Cases]]</f>
        <v>3.2608695652173912E-2</v>
      </c>
      <c r="N112" s="11">
        <f>Table1[[#This Row],[Cases]]/Table1[[#This Row],[Deaths]]</f>
        <v>30.666666666666668</v>
      </c>
      <c r="O112" s="12">
        <f>Table1[[#This Row],[Cases]]/Table1[[#This Row],[Population]]</f>
        <v>9.3862226575253018E-4</v>
      </c>
      <c r="P112" s="12">
        <f>Table1[[#This Row],[Deaths]]/Table1[[#This Row],[Population]]</f>
        <v>3.060724779627816E-5</v>
      </c>
      <c r="Q112" s="13">
        <f>1-Table1[[#This Row],[Deaths]]/Table1[[#This Row],[Ex(Deaths)]]</f>
        <v>0.12380952380952381</v>
      </c>
      <c r="R112" s="14">
        <f>Table1[[#This Row],[Active]]/Table1[[#This Row],[Cases]]</f>
        <v>0.14130434782608695</v>
      </c>
      <c r="S112" s="76">
        <f>Table1[[#This Row],[Percent Infected]]*Table1[[#This Row],[% Active]]</f>
        <v>1.3263140711720534E-4</v>
      </c>
      <c r="T112" s="77">
        <f>1/Table1[[#This Row],[Percent Actively Infected]]</f>
        <v>7539.6923076923085</v>
      </c>
      <c r="AMC112"/>
    </row>
    <row r="113" spans="1:1017" s="1" customFormat="1" ht="16.5" thickBot="1" x14ac:dyDescent="0.3">
      <c r="A113" s="1">
        <v>112</v>
      </c>
      <c r="B113" s="50">
        <v>59</v>
      </c>
      <c r="C113" s="42" t="s">
        <v>169</v>
      </c>
      <c r="D113" s="46">
        <v>31304</v>
      </c>
      <c r="E113" s="47">
        <v>200</v>
      </c>
      <c r="F113" s="46">
        <v>22992</v>
      </c>
      <c r="G113" s="46">
        <v>8112</v>
      </c>
      <c r="H113" s="47">
        <v>386</v>
      </c>
      <c r="I113" s="42">
        <v>33520004</v>
      </c>
      <c r="J113" s="8">
        <f>Table1[[#This Row],[Population]]/Table1[[#This Row],[Cases]]</f>
        <v>1070.7898032200358</v>
      </c>
      <c r="K113" s="8">
        <f>Table1[[#This Row],[Population]]/Table1[[#This Row],[Deaths]]</f>
        <v>167600.01999999999</v>
      </c>
      <c r="L113" s="9">
        <f>Table1[[#This Row],[Deaths]]+Table1[[#This Row],[Active]]*Table1[[#This Row],[Death Rate]]</f>
        <v>251.82724252491695</v>
      </c>
      <c r="M113" s="10">
        <f>Table1[[#This Row],[Deaths]]/Table1[[#This Row],[Cases]]</f>
        <v>6.3889598773319706E-3</v>
      </c>
      <c r="N113" s="11">
        <f>Table1[[#This Row],[Cases]]/Table1[[#This Row],[Deaths]]</f>
        <v>156.52000000000001</v>
      </c>
      <c r="O113" s="12">
        <f>Table1[[#This Row],[Cases]]/Table1[[#This Row],[Population]]</f>
        <v>9.3389010335440299E-4</v>
      </c>
      <c r="P113" s="12">
        <f>Table1[[#This Row],[Deaths]]/Table1[[#This Row],[Population]]</f>
        <v>5.966586400168687E-6</v>
      </c>
      <c r="Q113" s="13">
        <f>1-Table1[[#This Row],[Deaths]]/Table1[[#This Row],[Ex(Deaths)]]</f>
        <v>0.20580474934036941</v>
      </c>
      <c r="R113" s="14">
        <f>Table1[[#This Row],[Active]]/Table1[[#This Row],[Cases]]</f>
        <v>0.25913621262458469</v>
      </c>
      <c r="S113" s="76">
        <f>Table1[[#This Row],[Percent Infected]]*Table1[[#This Row],[% Active]]</f>
        <v>2.4200474439084194E-4</v>
      </c>
      <c r="T113" s="77">
        <f>1/Table1[[#This Row],[Percent Actively Infected]]</f>
        <v>4132.1503944773176</v>
      </c>
      <c r="AMC113"/>
    </row>
    <row r="114" spans="1:1017" s="1" customFormat="1" ht="16.5" thickBot="1" x14ac:dyDescent="0.3">
      <c r="A114" s="1">
        <v>113</v>
      </c>
      <c r="B114" s="50">
        <v>27</v>
      </c>
      <c r="C114" s="42" t="s">
        <v>154</v>
      </c>
      <c r="D114" s="46">
        <v>95666</v>
      </c>
      <c r="E114" s="46">
        <v>5035</v>
      </c>
      <c r="F114" s="46">
        <v>53779</v>
      </c>
      <c r="G114" s="46">
        <v>36852</v>
      </c>
      <c r="H114" s="47">
        <v>41</v>
      </c>
      <c r="I114" s="42">
        <v>102532370</v>
      </c>
      <c r="J114" s="8">
        <f>Table1[[#This Row],[Population]]/Table1[[#This Row],[Cases]]</f>
        <v>1071.7744026090775</v>
      </c>
      <c r="K114" s="8">
        <f>Table1[[#This Row],[Population]]/Table1[[#This Row],[Deaths]]</f>
        <v>20363.926514399205</v>
      </c>
      <c r="L114" s="9">
        <f>Table1[[#This Row],[Deaths]]+Table1[[#This Row],[Active]]*Table1[[#This Row],[Death Rate]]</f>
        <v>6974.5586728827375</v>
      </c>
      <c r="M114" s="10">
        <f>Table1[[#This Row],[Deaths]]/Table1[[#This Row],[Cases]]</f>
        <v>5.2631028787657054E-2</v>
      </c>
      <c r="N114" s="15">
        <f>Table1[[#This Row],[Cases]]/Table1[[#This Row],[Deaths]]</f>
        <v>19.000198609731878</v>
      </c>
      <c r="O114" s="12">
        <f>Table1[[#This Row],[Cases]]/Table1[[#This Row],[Population]]</f>
        <v>9.3303217315663333E-4</v>
      </c>
      <c r="P114" s="12">
        <f>Table1[[#This Row],[Deaths]]/Table1[[#This Row],[Population]]</f>
        <v>4.9106443165216994E-5</v>
      </c>
      <c r="Q114" s="13">
        <f>1-Table1[[#This Row],[Deaths]]/Table1[[#This Row],[Ex(Deaths)]]</f>
        <v>0.27809052355151753</v>
      </c>
      <c r="R114" s="14">
        <f>Table1[[#This Row],[Active]]/Table1[[#This Row],[Cases]]</f>
        <v>0.38521522798068281</v>
      </c>
      <c r="S114" s="76">
        <f>Table1[[#This Row],[Percent Infected]]*Table1[[#This Row],[% Active]]</f>
        <v>3.5941820129584443E-4</v>
      </c>
      <c r="T114" s="77">
        <f>1/Table1[[#This Row],[Percent Actively Infected]]</f>
        <v>2782.2742320633888</v>
      </c>
      <c r="AMC114"/>
    </row>
    <row r="115" spans="1:1017" s="1" customFormat="1" ht="16.5" thickBot="1" x14ac:dyDescent="0.3">
      <c r="A115" s="1">
        <v>114</v>
      </c>
      <c r="B115" s="50">
        <v>57</v>
      </c>
      <c r="C115" s="42" t="s">
        <v>143</v>
      </c>
      <c r="D115" s="46">
        <v>34063</v>
      </c>
      <c r="E115" s="47">
        <v>516</v>
      </c>
      <c r="F115" s="46">
        <v>24524</v>
      </c>
      <c r="G115" s="46">
        <v>9023</v>
      </c>
      <c r="H115" s="47">
        <v>31</v>
      </c>
      <c r="I115" s="42">
        <v>36956944</v>
      </c>
      <c r="J115" s="8">
        <f>Table1[[#This Row],[Population]]/Table1[[#This Row],[Cases]]</f>
        <v>1084.9585767548367</v>
      </c>
      <c r="K115" s="8">
        <f>Table1[[#This Row],[Population]]/Table1[[#This Row],[Deaths]]</f>
        <v>71621.984496124031</v>
      </c>
      <c r="L115" s="9">
        <f>Table1[[#This Row],[Deaths]]+Table1[[#This Row],[Active]]*Table1[[#This Row],[Death Rate]]</f>
        <v>652.68402665648944</v>
      </c>
      <c r="M115" s="10">
        <f>Table1[[#This Row],[Deaths]]/Table1[[#This Row],[Cases]]</f>
        <v>1.5148401491354255E-2</v>
      </c>
      <c r="N115" s="11">
        <f>Table1[[#This Row],[Cases]]/Table1[[#This Row],[Deaths]]</f>
        <v>66.013565891472865</v>
      </c>
      <c r="O115" s="12">
        <f>Table1[[#This Row],[Cases]]/Table1[[#This Row],[Population]]</f>
        <v>9.216941747131473E-4</v>
      </c>
      <c r="P115" s="12">
        <f>Table1[[#This Row],[Deaths]]/Table1[[#This Row],[Population]]</f>
        <v>1.396219341079717E-5</v>
      </c>
      <c r="Q115" s="13">
        <f>1-Table1[[#This Row],[Deaths]]/Table1[[#This Row],[Ex(Deaths)]]</f>
        <v>0.20941837255721119</v>
      </c>
      <c r="R115" s="14">
        <f>Table1[[#This Row],[Active]]/Table1[[#This Row],[Cases]]</f>
        <v>0.26489152452808035</v>
      </c>
      <c r="S115" s="76">
        <f>Table1[[#This Row],[Percent Infected]]*Table1[[#This Row],[% Active]]</f>
        <v>2.4414897508841644E-4</v>
      </c>
      <c r="T115" s="77">
        <f>1/Table1[[#This Row],[Percent Actively Infected]]</f>
        <v>4095.8599135542495</v>
      </c>
      <c r="AMC115"/>
    </row>
    <row r="116" spans="1:1017" s="1" customFormat="1" ht="16.5" thickBot="1" x14ac:dyDescent="0.3">
      <c r="A116" s="1">
        <v>115</v>
      </c>
      <c r="B116" s="50">
        <v>64</v>
      </c>
      <c r="C116" s="42" t="s">
        <v>195</v>
      </c>
      <c r="D116" s="46">
        <v>25805</v>
      </c>
      <c r="E116" s="47">
        <v>223</v>
      </c>
      <c r="F116" s="46">
        <v>13356</v>
      </c>
      <c r="G116" s="46">
        <v>12226</v>
      </c>
      <c r="H116" s="47">
        <v>66</v>
      </c>
      <c r="I116" s="42">
        <v>28426842</v>
      </c>
      <c r="J116" s="8">
        <f>Table1[[#This Row],[Population]]/Table1[[#This Row],[Cases]]</f>
        <v>1101.6020926177098</v>
      </c>
      <c r="K116" s="8">
        <f>Table1[[#This Row],[Population]]/Table1[[#This Row],[Deaths]]</f>
        <v>127474.62780269058</v>
      </c>
      <c r="L116" s="9">
        <f>Table1[[#This Row],[Deaths]]+Table1[[#This Row],[Active]]*Table1[[#This Row],[Death Rate]]</f>
        <v>328.65386552993607</v>
      </c>
      <c r="M116" s="10">
        <f>Table1[[#This Row],[Deaths]]/Table1[[#This Row],[Cases]]</f>
        <v>8.6417360976554936E-3</v>
      </c>
      <c r="N116" s="11">
        <f>Table1[[#This Row],[Cases]]/Table1[[#This Row],[Deaths]]</f>
        <v>115.71748878923766</v>
      </c>
      <c r="O116" s="12">
        <f>Table1[[#This Row],[Cases]]/Table1[[#This Row],[Population]]</f>
        <v>9.0776879120093603E-4</v>
      </c>
      <c r="P116" s="12">
        <f>Table1[[#This Row],[Deaths]]/Table1[[#This Row],[Population]]</f>
        <v>7.8446983312462211E-6</v>
      </c>
      <c r="Q116" s="13">
        <f>1-Table1[[#This Row],[Deaths]]/Table1[[#This Row],[Ex(Deaths)]]</f>
        <v>0.32147458652152194</v>
      </c>
      <c r="R116" s="14">
        <f>Table1[[#This Row],[Active]]/Table1[[#This Row],[Cases]]</f>
        <v>0.47378415035845767</v>
      </c>
      <c r="S116" s="76">
        <f>Table1[[#This Row],[Percent Infected]]*Table1[[#This Row],[% Active]]</f>
        <v>4.3008646546105966E-4</v>
      </c>
      <c r="T116" s="77">
        <f>1/Table1[[#This Row],[Percent Actively Infected]]</f>
        <v>2325.1138557173235</v>
      </c>
      <c r="AMC116"/>
    </row>
    <row r="117" spans="1:1017" s="1" customFormat="1" ht="16.5" thickBot="1" x14ac:dyDescent="0.3">
      <c r="A117" s="1">
        <v>116</v>
      </c>
      <c r="B117" s="50">
        <v>171</v>
      </c>
      <c r="C117" s="42" t="s">
        <v>102</v>
      </c>
      <c r="D117" s="47">
        <v>336</v>
      </c>
      <c r="E117" s="47">
        <v>16</v>
      </c>
      <c r="F117" s="47">
        <v>98</v>
      </c>
      <c r="G117" s="47">
        <v>222</v>
      </c>
      <c r="H117" s="47">
        <v>2</v>
      </c>
      <c r="I117" s="42">
        <v>375232</v>
      </c>
      <c r="J117" s="8">
        <f>Table1[[#This Row],[Population]]/Table1[[#This Row],[Cases]]</f>
        <v>1116.7619047619048</v>
      </c>
      <c r="K117" s="8">
        <f>Table1[[#This Row],[Population]]/Table1[[#This Row],[Deaths]]</f>
        <v>23452</v>
      </c>
      <c r="L117" s="9">
        <f>Table1[[#This Row],[Deaths]]+Table1[[#This Row],[Active]]*Table1[[#This Row],[Death Rate]]</f>
        <v>26.571428571428569</v>
      </c>
      <c r="M117" s="10">
        <f>Table1[[#This Row],[Deaths]]/Table1[[#This Row],[Cases]]</f>
        <v>4.7619047619047616E-2</v>
      </c>
      <c r="N117" s="11">
        <f>Table1[[#This Row],[Cases]]/Table1[[#This Row],[Deaths]]</f>
        <v>21</v>
      </c>
      <c r="O117" s="12">
        <f>Table1[[#This Row],[Cases]]/Table1[[#This Row],[Population]]</f>
        <v>8.9544601739723691E-4</v>
      </c>
      <c r="P117" s="12">
        <f>Table1[[#This Row],[Deaths]]/Table1[[#This Row],[Population]]</f>
        <v>4.2640286542725567E-5</v>
      </c>
      <c r="Q117" s="13">
        <f>1-Table1[[#This Row],[Deaths]]/Table1[[#This Row],[Ex(Deaths)]]</f>
        <v>0.39784946236559138</v>
      </c>
      <c r="R117" s="14">
        <f>Table1[[#This Row],[Active]]/Table1[[#This Row],[Cases]]</f>
        <v>0.6607142857142857</v>
      </c>
      <c r="S117" s="76">
        <f>Table1[[#This Row],[Percent Infected]]*Table1[[#This Row],[% Active]]</f>
        <v>5.9163397578031727E-4</v>
      </c>
      <c r="T117" s="77">
        <f>1/Table1[[#This Row],[Percent Actively Infected]]</f>
        <v>1690.2342342342342</v>
      </c>
      <c r="AMC117"/>
    </row>
    <row r="118" spans="1:1017" s="1" customFormat="1" ht="16.5" thickBot="1" x14ac:dyDescent="0.3">
      <c r="A118" s="1">
        <v>117</v>
      </c>
      <c r="B118" s="50">
        <v>69</v>
      </c>
      <c r="C118" s="42" t="s">
        <v>123</v>
      </c>
      <c r="D118" s="46">
        <v>21407</v>
      </c>
      <c r="E118" s="47">
        <v>314</v>
      </c>
      <c r="F118" s="46">
        <v>11876</v>
      </c>
      <c r="G118" s="46">
        <v>9217</v>
      </c>
      <c r="H118" s="47">
        <v>51</v>
      </c>
      <c r="I118" s="42">
        <v>25531288</v>
      </c>
      <c r="J118" s="8">
        <f>Table1[[#This Row],[Population]]/Table1[[#This Row],[Cases]]</f>
        <v>1192.6607184565796</v>
      </c>
      <c r="K118" s="8">
        <f>Table1[[#This Row],[Population]]/Table1[[#This Row],[Deaths]]</f>
        <v>81309.834394904465</v>
      </c>
      <c r="L118" s="9">
        <f>Table1[[#This Row],[Deaths]]+Table1[[#This Row],[Active]]*Table1[[#This Row],[Death Rate]]</f>
        <v>449.1958705096464</v>
      </c>
      <c r="M118" s="10">
        <f>Table1[[#This Row],[Deaths]]/Table1[[#This Row],[Cases]]</f>
        <v>1.4668099219881348E-2</v>
      </c>
      <c r="N118" s="11">
        <f>Table1[[#This Row],[Cases]]/Table1[[#This Row],[Deaths]]</f>
        <v>68.175159235668787</v>
      </c>
      <c r="O118" s="12">
        <f>Table1[[#This Row],[Cases]]/Table1[[#This Row],[Population]]</f>
        <v>8.3846142035607447E-4</v>
      </c>
      <c r="P118" s="12">
        <f>Table1[[#This Row],[Deaths]]/Table1[[#This Row],[Population]]</f>
        <v>1.2298635305825542E-5</v>
      </c>
      <c r="Q118" s="13">
        <f>1-Table1[[#This Row],[Deaths]]/Table1[[#This Row],[Ex(Deaths)]]</f>
        <v>0.30097309299895514</v>
      </c>
      <c r="R118" s="14">
        <f>Table1[[#This Row],[Active]]/Table1[[#This Row],[Cases]]</f>
        <v>0.43056009716447891</v>
      </c>
      <c r="S118" s="76">
        <f>Table1[[#This Row],[Percent Infected]]*Table1[[#This Row],[% Active]]</f>
        <v>3.610080306171784E-4</v>
      </c>
      <c r="T118" s="77">
        <f>1/Table1[[#This Row],[Percent Actively Infected]]</f>
        <v>2770.0214820440492</v>
      </c>
      <c r="AMC118"/>
    </row>
    <row r="119" spans="1:1017" s="1" customFormat="1" ht="16.5" thickBot="1" x14ac:dyDescent="0.3">
      <c r="A119" s="1">
        <v>118</v>
      </c>
      <c r="B119" s="50">
        <v>125</v>
      </c>
      <c r="C119" s="42" t="s">
        <v>95</v>
      </c>
      <c r="D119" s="46">
        <v>2265</v>
      </c>
      <c r="E119" s="47">
        <v>81</v>
      </c>
      <c r="F119" s="46">
        <v>1670</v>
      </c>
      <c r="G119" s="47">
        <v>514</v>
      </c>
      <c r="H119" s="47">
        <v>6</v>
      </c>
      <c r="I119" s="42">
        <v>2717812</v>
      </c>
      <c r="J119" s="8">
        <f>Table1[[#This Row],[Population]]/Table1[[#This Row],[Cases]]</f>
        <v>1199.9169977924944</v>
      </c>
      <c r="K119" s="8">
        <f>Table1[[#This Row],[Population]]/Table1[[#This Row],[Deaths]]</f>
        <v>33553.234567901236</v>
      </c>
      <c r="L119" s="9">
        <f>Table1[[#This Row],[Deaths]]+Table1[[#This Row],[Active]]*Table1[[#This Row],[Death Rate]]</f>
        <v>99.381456953642385</v>
      </c>
      <c r="M119" s="10">
        <f>Table1[[#This Row],[Deaths]]/Table1[[#This Row],[Cases]]</f>
        <v>3.5761589403973511E-2</v>
      </c>
      <c r="N119" s="11">
        <f>Table1[[#This Row],[Cases]]/Table1[[#This Row],[Deaths]]</f>
        <v>27.962962962962962</v>
      </c>
      <c r="O119" s="12">
        <f>Table1[[#This Row],[Cases]]/Table1[[#This Row],[Population]]</f>
        <v>8.3339097774238981E-4</v>
      </c>
      <c r="P119" s="12">
        <f>Table1[[#This Row],[Deaths]]/Table1[[#This Row],[Population]]</f>
        <v>2.9803385958999372E-5</v>
      </c>
      <c r="Q119" s="13">
        <f>1-Table1[[#This Row],[Deaths]]/Table1[[#This Row],[Ex(Deaths)]]</f>
        <v>0.18495861820798853</v>
      </c>
      <c r="R119" s="14">
        <f>Table1[[#This Row],[Active]]/Table1[[#This Row],[Cases]]</f>
        <v>0.22693156732891831</v>
      </c>
      <c r="S119" s="76">
        <f>Table1[[#This Row],[Percent Infected]]*Table1[[#This Row],[% Active]]</f>
        <v>1.8912272077686019E-4</v>
      </c>
      <c r="T119" s="77">
        <f>1/Table1[[#This Row],[Percent Actively Infected]]</f>
        <v>5287.5719844357982</v>
      </c>
      <c r="AMC119"/>
    </row>
    <row r="120" spans="1:1017" s="1" customFormat="1" ht="16.5" thickBot="1" x14ac:dyDescent="0.3">
      <c r="A120" s="1">
        <v>119</v>
      </c>
      <c r="B120" s="50">
        <v>90</v>
      </c>
      <c r="C120" s="42" t="s">
        <v>119</v>
      </c>
      <c r="D120" s="46">
        <v>7827</v>
      </c>
      <c r="E120" s="47">
        <v>62</v>
      </c>
      <c r="F120" s="46">
        <v>6614</v>
      </c>
      <c r="G120" s="46">
        <v>1151</v>
      </c>
      <c r="H120" s="47"/>
      <c r="I120" s="42">
        <v>9559229</v>
      </c>
      <c r="J120" s="8">
        <f>Table1[[#This Row],[Population]]/Table1[[#This Row],[Cases]]</f>
        <v>1221.3145521911333</v>
      </c>
      <c r="K120" s="8">
        <f>Table1[[#This Row],[Population]]/Table1[[#This Row],[Deaths]]</f>
        <v>154181.11290322582</v>
      </c>
      <c r="L120" s="9">
        <f>Table1[[#This Row],[Deaths]]+Table1[[#This Row],[Active]]*Table1[[#This Row],[Death Rate]]</f>
        <v>71.117414079468503</v>
      </c>
      <c r="M120" s="10">
        <f>Table1[[#This Row],[Deaths]]/Table1[[#This Row],[Cases]]</f>
        <v>7.9212980707806316E-3</v>
      </c>
      <c r="N120" s="11">
        <f>Table1[[#This Row],[Cases]]/Table1[[#This Row],[Deaths]]</f>
        <v>126.24193548387096</v>
      </c>
      <c r="O120" s="12">
        <f>Table1[[#This Row],[Cases]]/Table1[[#This Row],[Population]]</f>
        <v>8.1878988357743073E-4</v>
      </c>
      <c r="P120" s="12">
        <f>Table1[[#This Row],[Deaths]]/Table1[[#This Row],[Population]]</f>
        <v>6.4858787251566001E-6</v>
      </c>
      <c r="Q120" s="13">
        <f>1-Table1[[#This Row],[Deaths]]/Table1[[#This Row],[Ex(Deaths)]]</f>
        <v>0.12820227222098457</v>
      </c>
      <c r="R120" s="14">
        <f>Table1[[#This Row],[Active]]/Table1[[#This Row],[Cases]]</f>
        <v>0.14705506579787914</v>
      </c>
      <c r="S120" s="76">
        <f>Table1[[#This Row],[Percent Infected]]*Table1[[#This Row],[% Active]]</f>
        <v>1.2040720020411688E-4</v>
      </c>
      <c r="T120" s="77">
        <f>1/Table1[[#This Row],[Percent Actively Infected]]</f>
        <v>8305.1511728931364</v>
      </c>
      <c r="AMC120"/>
    </row>
    <row r="121" spans="1:1017" s="1" customFormat="1" ht="16.5" thickBot="1" x14ac:dyDescent="0.3">
      <c r="A121" s="1">
        <v>120</v>
      </c>
      <c r="B121" s="50">
        <v>56</v>
      </c>
      <c r="C121" s="42" t="s">
        <v>146</v>
      </c>
      <c r="D121" s="46">
        <v>35712</v>
      </c>
      <c r="E121" s="46">
        <v>1312</v>
      </c>
      <c r="F121" s="46">
        <v>24920</v>
      </c>
      <c r="G121" s="46">
        <v>9480</v>
      </c>
      <c r="H121" s="47">
        <v>57</v>
      </c>
      <c r="I121" s="42">
        <v>43932578</v>
      </c>
      <c r="J121" s="8">
        <f>Table1[[#This Row],[Population]]/Table1[[#This Row],[Cases]]</f>
        <v>1230.190916218638</v>
      </c>
      <c r="K121" s="8">
        <f>Table1[[#This Row],[Population]]/Table1[[#This Row],[Deaths]]</f>
        <v>33485.196646341465</v>
      </c>
      <c r="L121" s="9">
        <f>Table1[[#This Row],[Deaths]]+Table1[[#This Row],[Active]]*Table1[[#This Row],[Death Rate]]</f>
        <v>1660.2795698924731</v>
      </c>
      <c r="M121" s="10">
        <f>Table1[[#This Row],[Deaths]]/Table1[[#This Row],[Cases]]</f>
        <v>3.6738351254480286E-2</v>
      </c>
      <c r="N121" s="15">
        <f>Table1[[#This Row],[Cases]]/Table1[[#This Row],[Deaths]]</f>
        <v>27.219512195121951</v>
      </c>
      <c r="O121" s="12">
        <f>Table1[[#This Row],[Cases]]/Table1[[#This Row],[Population]]</f>
        <v>8.1288195743942006E-4</v>
      </c>
      <c r="P121" s="12">
        <f>Table1[[#This Row],[Deaths]]/Table1[[#This Row],[Population]]</f>
        <v>2.9863942880838908E-5</v>
      </c>
      <c r="Q121" s="13">
        <f>1-Table1[[#This Row],[Deaths]]/Table1[[#This Row],[Ex(Deaths)]]</f>
        <v>0.20977164099840684</v>
      </c>
      <c r="R121" s="14">
        <f>Table1[[#This Row],[Active]]/Table1[[#This Row],[Cases]]</f>
        <v>0.26545698924731181</v>
      </c>
      <c r="S121" s="76">
        <f>Table1[[#This Row],[Percent Infected]]*Table1[[#This Row],[% Active]]</f>
        <v>2.1578519703532991E-4</v>
      </c>
      <c r="T121" s="77">
        <f>1/Table1[[#This Row],[Percent Actively Infected]]</f>
        <v>4634.2381856540087</v>
      </c>
      <c r="AMC121"/>
    </row>
    <row r="122" spans="1:1017" s="1" customFormat="1" ht="16.5" thickBot="1" x14ac:dyDescent="0.3">
      <c r="A122" s="1">
        <v>121</v>
      </c>
      <c r="B122" s="50">
        <v>67</v>
      </c>
      <c r="C122" s="42" t="s">
        <v>202</v>
      </c>
      <c r="D122" s="46">
        <v>23310</v>
      </c>
      <c r="E122" s="47">
        <v>79</v>
      </c>
      <c r="F122" s="46">
        <v>16493</v>
      </c>
      <c r="G122" s="46">
        <v>6738</v>
      </c>
      <c r="H122" s="47"/>
      <c r="I122" s="42">
        <v>29190787</v>
      </c>
      <c r="J122" s="8">
        <f>Table1[[#This Row],[Population]]/Table1[[#This Row],[Cases]]</f>
        <v>1252.2860145860145</v>
      </c>
      <c r="K122" s="8">
        <f>Table1[[#This Row],[Population]]/Table1[[#This Row],[Deaths]]</f>
        <v>369503.63291139243</v>
      </c>
      <c r="L122" s="9">
        <f>Table1[[#This Row],[Deaths]]+Table1[[#This Row],[Active]]*Table1[[#This Row],[Death Rate]]</f>
        <v>101.83577863577864</v>
      </c>
      <c r="M122" s="10">
        <f>Table1[[#This Row],[Deaths]]/Table1[[#This Row],[Cases]]</f>
        <v>3.3891033891033889E-3</v>
      </c>
      <c r="N122" s="11">
        <f>Table1[[#This Row],[Cases]]/Table1[[#This Row],[Deaths]]</f>
        <v>295.0632911392405</v>
      </c>
      <c r="O122" s="12">
        <f>Table1[[#This Row],[Cases]]/Table1[[#This Row],[Population]]</f>
        <v>7.985396214223344E-4</v>
      </c>
      <c r="P122" s="12">
        <f>Table1[[#This Row],[Deaths]]/Table1[[#This Row],[Population]]</f>
        <v>2.7063333372957707E-6</v>
      </c>
      <c r="Q122" s="13">
        <f>1-Table1[[#This Row],[Deaths]]/Table1[[#This Row],[Ex(Deaths)]]</f>
        <v>0.22424121405750796</v>
      </c>
      <c r="R122" s="14">
        <f>Table1[[#This Row],[Active]]/Table1[[#This Row],[Cases]]</f>
        <v>0.28906048906048903</v>
      </c>
      <c r="S122" s="76">
        <f>Table1[[#This Row],[Percent Infected]]*Table1[[#This Row],[% Active]]</f>
        <v>2.3082625350251775E-4</v>
      </c>
      <c r="T122" s="77">
        <f>1/Table1[[#This Row],[Percent Actively Infected]]</f>
        <v>4332.2628376372813</v>
      </c>
      <c r="AMC122"/>
    </row>
    <row r="123" spans="1:1017" s="1" customFormat="1" ht="16.5" thickBot="1" x14ac:dyDescent="0.3">
      <c r="A123" s="1">
        <v>122</v>
      </c>
      <c r="B123" s="50">
        <v>172</v>
      </c>
      <c r="C123" s="42" t="s">
        <v>109</v>
      </c>
      <c r="D123" s="47">
        <v>317</v>
      </c>
      <c r="E123" s="47">
        <v>14</v>
      </c>
      <c r="F123" s="47">
        <v>186</v>
      </c>
      <c r="G123" s="47">
        <v>117</v>
      </c>
      <c r="H123" s="47">
        <v>2</v>
      </c>
      <c r="I123" s="42">
        <v>400132</v>
      </c>
      <c r="J123" s="8">
        <f>Table1[[#This Row],[Population]]/Table1[[#This Row],[Cases]]</f>
        <v>1262.2460567823343</v>
      </c>
      <c r="K123" s="8">
        <f>Table1[[#This Row],[Population]]/Table1[[#This Row],[Deaths]]</f>
        <v>28580.857142857141</v>
      </c>
      <c r="L123" s="9">
        <f>Table1[[#This Row],[Deaths]]+Table1[[#This Row],[Active]]*Table1[[#This Row],[Death Rate]]</f>
        <v>19.167192429022084</v>
      </c>
      <c r="M123" s="10">
        <f>Table1[[#This Row],[Deaths]]/Table1[[#This Row],[Cases]]</f>
        <v>4.4164037854889593E-2</v>
      </c>
      <c r="N123" s="11">
        <f>Table1[[#This Row],[Cases]]/Table1[[#This Row],[Deaths]]</f>
        <v>22.642857142857142</v>
      </c>
      <c r="O123" s="12">
        <f>Table1[[#This Row],[Cases]]/Table1[[#This Row],[Population]]</f>
        <v>7.9223856127477927E-4</v>
      </c>
      <c r="P123" s="12">
        <f>Table1[[#This Row],[Deaths]]/Table1[[#This Row],[Population]]</f>
        <v>3.4988453810242617E-5</v>
      </c>
      <c r="Q123" s="13">
        <f>1-Table1[[#This Row],[Deaths]]/Table1[[#This Row],[Ex(Deaths)]]</f>
        <v>0.26958525345622131</v>
      </c>
      <c r="R123" s="14">
        <f>Table1[[#This Row],[Active]]/Table1[[#This Row],[Cases]]</f>
        <v>0.36908517350157727</v>
      </c>
      <c r="S123" s="76">
        <f>Table1[[#This Row],[Percent Infected]]*Table1[[#This Row],[% Active]]</f>
        <v>2.9240350684274187E-4</v>
      </c>
      <c r="T123" s="77">
        <f>1/Table1[[#This Row],[Percent Actively Infected]]</f>
        <v>3419.931623931624</v>
      </c>
      <c r="AMC123"/>
    </row>
    <row r="124" spans="1:1017" s="1" customFormat="1" ht="16.5" thickBot="1" x14ac:dyDescent="0.3">
      <c r="A124" s="1">
        <v>123</v>
      </c>
      <c r="B124" s="50">
        <v>100</v>
      </c>
      <c r="C124" s="42" t="s">
        <v>213</v>
      </c>
      <c r="D124" s="46">
        <v>5451</v>
      </c>
      <c r="E124" s="47">
        <v>119</v>
      </c>
      <c r="F124" s="47">
        <v>701</v>
      </c>
      <c r="G124" s="46">
        <v>4631</v>
      </c>
      <c r="H124" s="47"/>
      <c r="I124" s="42">
        <v>6881119</v>
      </c>
      <c r="J124" s="8">
        <f>Table1[[#This Row],[Population]]/Table1[[#This Row],[Cases]]</f>
        <v>1262.3590166941844</v>
      </c>
      <c r="K124" s="8">
        <f>Table1[[#This Row],[Population]]/Table1[[#This Row],[Deaths]]</f>
        <v>57824.529411764706</v>
      </c>
      <c r="L124" s="9">
        <f>Table1[[#This Row],[Deaths]]+Table1[[#This Row],[Active]]*Table1[[#This Row],[Death Rate]]</f>
        <v>220.09869748669968</v>
      </c>
      <c r="M124" s="10">
        <f>Table1[[#This Row],[Deaths]]/Table1[[#This Row],[Cases]]</f>
        <v>2.1830856723536966E-2</v>
      </c>
      <c r="N124" s="11">
        <f>Table1[[#This Row],[Cases]]/Table1[[#This Row],[Deaths]]</f>
        <v>45.806722689075627</v>
      </c>
      <c r="O124" s="12">
        <f>Table1[[#This Row],[Cases]]/Table1[[#This Row],[Population]]</f>
        <v>7.9216766924100569E-4</v>
      </c>
      <c r="P124" s="12">
        <f>Table1[[#This Row],[Deaths]]/Table1[[#This Row],[Population]]</f>
        <v>1.7293698888218618E-5</v>
      </c>
      <c r="Q124" s="16">
        <f>1-Table1[[#This Row],[Deaths]]/Table1[[#This Row],[Ex(Deaths)]]</f>
        <v>0.45933346558222576</v>
      </c>
      <c r="R124" s="14">
        <f>Table1[[#This Row],[Active]]/Table1[[#This Row],[Cases]]</f>
        <v>0.84956888644285455</v>
      </c>
      <c r="S124" s="76">
        <f>Table1[[#This Row],[Percent Infected]]*Table1[[#This Row],[% Active]]</f>
        <v>6.7300100463311269E-4</v>
      </c>
      <c r="T124" s="77">
        <f>1/Table1[[#This Row],[Percent Actively Infected]]</f>
        <v>1485.8818829626432</v>
      </c>
      <c r="AMC124"/>
    </row>
    <row r="125" spans="1:1017" s="1" customFormat="1" ht="16.5" thickBot="1" x14ac:dyDescent="0.3">
      <c r="A125" s="1">
        <v>124</v>
      </c>
      <c r="B125" s="50">
        <v>160</v>
      </c>
      <c r="C125" s="42" t="s">
        <v>104</v>
      </c>
      <c r="D125" s="47">
        <v>690</v>
      </c>
      <c r="E125" s="47">
        <v>5</v>
      </c>
      <c r="F125" s="47">
        <v>631</v>
      </c>
      <c r="G125" s="47">
        <v>54</v>
      </c>
      <c r="H125" s="47">
        <v>4</v>
      </c>
      <c r="I125" s="42">
        <v>896004</v>
      </c>
      <c r="J125" s="8">
        <f>Table1[[#This Row],[Population]]/Table1[[#This Row],[Cases]]</f>
        <v>1298.5565217391304</v>
      </c>
      <c r="K125" s="8">
        <f>Table1[[#This Row],[Population]]/Table1[[#This Row],[Deaths]]</f>
        <v>179200.8</v>
      </c>
      <c r="L125" s="9">
        <f>Table1[[#This Row],[Deaths]]+Table1[[#This Row],[Active]]*Table1[[#This Row],[Death Rate]]</f>
        <v>5.3913043478260869</v>
      </c>
      <c r="M125" s="10">
        <f>Table1[[#This Row],[Deaths]]/Table1[[#This Row],[Cases]]</f>
        <v>7.246376811594203E-3</v>
      </c>
      <c r="N125" s="11">
        <f>Table1[[#This Row],[Cases]]/Table1[[#This Row],[Deaths]]</f>
        <v>138</v>
      </c>
      <c r="O125" s="12">
        <f>Table1[[#This Row],[Cases]]/Table1[[#This Row],[Population]]</f>
        <v>7.7008584783103649E-4</v>
      </c>
      <c r="P125" s="12">
        <f>Table1[[#This Row],[Deaths]]/Table1[[#This Row],[Population]]</f>
        <v>5.5803322306596845E-6</v>
      </c>
      <c r="Q125" s="13">
        <f>1-Table1[[#This Row],[Deaths]]/Table1[[#This Row],[Ex(Deaths)]]</f>
        <v>7.2580645161290369E-2</v>
      </c>
      <c r="R125" s="14">
        <f>Table1[[#This Row],[Active]]/Table1[[#This Row],[Cases]]</f>
        <v>7.8260869565217397E-2</v>
      </c>
      <c r="S125" s="76">
        <f>Table1[[#This Row],[Percent Infected]]*Table1[[#This Row],[% Active]]</f>
        <v>6.0267588091124597E-5</v>
      </c>
      <c r="T125" s="77">
        <f>1/Table1[[#This Row],[Percent Actively Infected]]</f>
        <v>16592.666666666664</v>
      </c>
      <c r="AMC125"/>
    </row>
    <row r="126" spans="1:1017" s="1" customFormat="1" ht="16.5" thickBot="1" x14ac:dyDescent="0.3">
      <c r="A126" s="1">
        <v>125</v>
      </c>
      <c r="B126" s="50">
        <v>162</v>
      </c>
      <c r="C126" s="42" t="s">
        <v>152</v>
      </c>
      <c r="D126" s="47">
        <v>568</v>
      </c>
      <c r="E126" s="47">
        <v>22</v>
      </c>
      <c r="F126" s="47">
        <v>189</v>
      </c>
      <c r="G126" s="47">
        <v>357</v>
      </c>
      <c r="H126" s="47">
        <v>4</v>
      </c>
      <c r="I126" s="42">
        <v>786967</v>
      </c>
      <c r="J126" s="8">
        <f>Table1[[#This Row],[Population]]/Table1[[#This Row],[Cases]]</f>
        <v>1385.5052816901409</v>
      </c>
      <c r="K126" s="8">
        <f>Table1[[#This Row],[Population]]/Table1[[#This Row],[Deaths]]</f>
        <v>35771.227272727272</v>
      </c>
      <c r="L126" s="9">
        <f>Table1[[#This Row],[Deaths]]+Table1[[#This Row],[Active]]*Table1[[#This Row],[Death Rate]]</f>
        <v>35.827464788732392</v>
      </c>
      <c r="M126" s="10">
        <f>Table1[[#This Row],[Deaths]]/Table1[[#This Row],[Cases]]</f>
        <v>3.873239436619718E-2</v>
      </c>
      <c r="N126" s="11">
        <f>Table1[[#This Row],[Cases]]/Table1[[#This Row],[Deaths]]</f>
        <v>25.818181818181817</v>
      </c>
      <c r="O126" s="12">
        <f>Table1[[#This Row],[Cases]]/Table1[[#This Row],[Population]]</f>
        <v>7.2175834564854686E-4</v>
      </c>
      <c r="P126" s="12">
        <f>Table1[[#This Row],[Deaths]]/Table1[[#This Row],[Population]]</f>
        <v>2.7955428880753576E-5</v>
      </c>
      <c r="Q126" s="13">
        <f>1-Table1[[#This Row],[Deaths]]/Table1[[#This Row],[Ex(Deaths)]]</f>
        <v>0.38594594594594589</v>
      </c>
      <c r="R126" s="14">
        <f>Table1[[#This Row],[Active]]/Table1[[#This Row],[Cases]]</f>
        <v>0.62852112676056338</v>
      </c>
      <c r="S126" s="76">
        <f>Table1[[#This Row],[Percent Infected]]*Table1[[#This Row],[% Active]]</f>
        <v>4.5364036865586484E-4</v>
      </c>
      <c r="T126" s="77">
        <f>1/Table1[[#This Row],[Percent Actively Infected]]</f>
        <v>2204.3893557422971</v>
      </c>
      <c r="AMC126"/>
    </row>
    <row r="127" spans="1:1017" s="1" customFormat="1" ht="16.5" thickBot="1" x14ac:dyDescent="0.3">
      <c r="A127" s="1">
        <v>126</v>
      </c>
      <c r="B127" s="50">
        <v>139</v>
      </c>
      <c r="C127" s="42" t="s">
        <v>98</v>
      </c>
      <c r="D127" s="46">
        <v>1290</v>
      </c>
      <c r="E127" s="47">
        <v>32</v>
      </c>
      <c r="F127" s="46">
        <v>1070</v>
      </c>
      <c r="G127" s="47">
        <v>188</v>
      </c>
      <c r="H127" s="47"/>
      <c r="I127" s="42">
        <v>1883767</v>
      </c>
      <c r="J127" s="8">
        <f>Table1[[#This Row],[Population]]/Table1[[#This Row],[Cases]]</f>
        <v>1460.284496124031</v>
      </c>
      <c r="K127" s="8">
        <f>Table1[[#This Row],[Population]]/Table1[[#This Row],[Deaths]]</f>
        <v>58867.71875</v>
      </c>
      <c r="L127" s="9">
        <f>Table1[[#This Row],[Deaths]]+Table1[[#This Row],[Active]]*Table1[[#This Row],[Death Rate]]</f>
        <v>36.663565891472871</v>
      </c>
      <c r="M127" s="10">
        <f>Table1[[#This Row],[Deaths]]/Table1[[#This Row],[Cases]]</f>
        <v>2.4806201550387597E-2</v>
      </c>
      <c r="N127" s="11">
        <f>Table1[[#This Row],[Cases]]/Table1[[#This Row],[Deaths]]</f>
        <v>40.3125</v>
      </c>
      <c r="O127" s="12">
        <f>Table1[[#This Row],[Cases]]/Table1[[#This Row],[Population]]</f>
        <v>6.8479806685221682E-4</v>
      </c>
      <c r="P127" s="12">
        <f>Table1[[#This Row],[Deaths]]/Table1[[#This Row],[Population]]</f>
        <v>1.698723886765189E-5</v>
      </c>
      <c r="Q127" s="13">
        <f>1-Table1[[#This Row],[Deaths]]/Table1[[#This Row],[Ex(Deaths)]]</f>
        <v>0.12719891745602174</v>
      </c>
      <c r="R127" s="14">
        <f>Table1[[#This Row],[Active]]/Table1[[#This Row],[Cases]]</f>
        <v>0.14573643410852713</v>
      </c>
      <c r="S127" s="76">
        <f>Table1[[#This Row],[Percent Infected]]*Table1[[#This Row],[% Active]]</f>
        <v>9.9800028347454849E-5</v>
      </c>
      <c r="T127" s="77">
        <f>1/Table1[[#This Row],[Percent Actively Infected]]</f>
        <v>10020.037234042555</v>
      </c>
      <c r="AMC127"/>
    </row>
    <row r="128" spans="1:1017" s="1" customFormat="1" ht="16.5" thickBot="1" x14ac:dyDescent="0.3">
      <c r="A128" s="1">
        <v>127</v>
      </c>
      <c r="B128" s="50">
        <v>72</v>
      </c>
      <c r="C128" s="42" t="s">
        <v>149</v>
      </c>
      <c r="D128" s="46">
        <v>18042</v>
      </c>
      <c r="E128" s="47">
        <v>395</v>
      </c>
      <c r="F128" s="46">
        <v>15320</v>
      </c>
      <c r="G128" s="46">
        <v>2327</v>
      </c>
      <c r="H128" s="47">
        <v>30</v>
      </c>
      <c r="I128" s="42">
        <v>26611621</v>
      </c>
      <c r="J128" s="8">
        <f>Table1[[#This Row],[Population]]/Table1[[#This Row],[Cases]]</f>
        <v>1474.9817647710897</v>
      </c>
      <c r="K128" s="8">
        <f>Table1[[#This Row],[Population]]/Table1[[#This Row],[Deaths]]</f>
        <v>67371.192405063295</v>
      </c>
      <c r="L128" s="9">
        <f>Table1[[#This Row],[Deaths]]+Table1[[#This Row],[Active]]*Table1[[#This Row],[Death Rate]]</f>
        <v>445.94584857554594</v>
      </c>
      <c r="M128" s="10">
        <f>Table1[[#This Row],[Deaths]]/Table1[[#This Row],[Cases]]</f>
        <v>2.1893359937922626E-2</v>
      </c>
      <c r="N128" s="11">
        <f>Table1[[#This Row],[Cases]]/Table1[[#This Row],[Deaths]]</f>
        <v>45.675949367088606</v>
      </c>
      <c r="O128" s="12">
        <f>Table1[[#This Row],[Cases]]/Table1[[#This Row],[Population]]</f>
        <v>6.7797448340332217E-4</v>
      </c>
      <c r="P128" s="12">
        <f>Table1[[#This Row],[Deaths]]/Table1[[#This Row],[Population]]</f>
        <v>1.4843139393876082E-5</v>
      </c>
      <c r="Q128" s="13">
        <f>1-Table1[[#This Row],[Deaths]]/Table1[[#This Row],[Ex(Deaths)]]</f>
        <v>0.11424223084098384</v>
      </c>
      <c r="R128" s="14">
        <f>Table1[[#This Row],[Active]]/Table1[[#This Row],[Cases]]</f>
        <v>0.12897683183682518</v>
      </c>
      <c r="S128" s="76">
        <f>Table1[[#This Row],[Percent Infected]]*Table1[[#This Row],[% Active]]</f>
        <v>8.7443000935568703E-5</v>
      </c>
      <c r="T128" s="77">
        <f>1/Table1[[#This Row],[Percent Actively Infected]]</f>
        <v>11436.021057155136</v>
      </c>
      <c r="AMC128"/>
    </row>
    <row r="129" spans="1:1017" s="1" customFormat="1" ht="16.5" thickBot="1" x14ac:dyDescent="0.3">
      <c r="A129" s="1">
        <v>128</v>
      </c>
      <c r="B129" s="50">
        <v>82</v>
      </c>
      <c r="C129" s="42" t="s">
        <v>147</v>
      </c>
      <c r="D129" s="46">
        <v>11312</v>
      </c>
      <c r="E129" s="47">
        <v>236</v>
      </c>
      <c r="F129" s="46">
        <v>7390</v>
      </c>
      <c r="G129" s="46">
        <v>3686</v>
      </c>
      <c r="H129" s="47">
        <v>45</v>
      </c>
      <c r="I129" s="42">
        <v>16787506</v>
      </c>
      <c r="J129" s="8">
        <f>Table1[[#This Row],[Population]]/Table1[[#This Row],[Cases]]</f>
        <v>1484.0440240452617</v>
      </c>
      <c r="K129" s="8">
        <f>Table1[[#This Row],[Population]]/Table1[[#This Row],[Deaths]]</f>
        <v>71133.5</v>
      </c>
      <c r="L129" s="9">
        <f>Table1[[#This Row],[Deaths]]+Table1[[#This Row],[Active]]*Table1[[#This Row],[Death Rate]]</f>
        <v>312.90028288543141</v>
      </c>
      <c r="M129" s="10">
        <f>Table1[[#This Row],[Deaths]]/Table1[[#This Row],[Cases]]</f>
        <v>2.0862800565770862E-2</v>
      </c>
      <c r="N129" s="11">
        <f>Table1[[#This Row],[Cases]]/Table1[[#This Row],[Deaths]]</f>
        <v>47.932203389830505</v>
      </c>
      <c r="O129" s="12">
        <f>Table1[[#This Row],[Cases]]/Table1[[#This Row],[Population]]</f>
        <v>6.7383445760198094E-4</v>
      </c>
      <c r="P129" s="12">
        <f>Table1[[#This Row],[Deaths]]/Table1[[#This Row],[Population]]</f>
        <v>1.405807390329451E-5</v>
      </c>
      <c r="Q129" s="13">
        <f>1-Table1[[#This Row],[Deaths]]/Table1[[#This Row],[Ex(Deaths)]]</f>
        <v>0.24576610214695294</v>
      </c>
      <c r="R129" s="14">
        <f>Table1[[#This Row],[Active]]/Table1[[#This Row],[Cases]]</f>
        <v>0.32584865629420084</v>
      </c>
      <c r="S129" s="76">
        <f>Table1[[#This Row],[Percent Infected]]*Table1[[#This Row],[% Active]]</f>
        <v>2.1956805257433715E-4</v>
      </c>
      <c r="T129" s="77">
        <f>1/Table1[[#This Row],[Percent Actively Infected]]</f>
        <v>4554.3966359196957</v>
      </c>
      <c r="AMC129"/>
    </row>
    <row r="130" spans="1:1017" s="1" customFormat="1" ht="16.5" thickBot="1" x14ac:dyDescent="0.3">
      <c r="A130" s="1">
        <v>129</v>
      </c>
      <c r="B130" s="50">
        <v>91</v>
      </c>
      <c r="C130" s="42" t="s">
        <v>175</v>
      </c>
      <c r="D130" s="46">
        <v>7634</v>
      </c>
      <c r="E130" s="47">
        <v>183</v>
      </c>
      <c r="F130" s="46">
        <v>4982</v>
      </c>
      <c r="G130" s="46">
        <v>2469</v>
      </c>
      <c r="H130" s="47"/>
      <c r="I130" s="42">
        <v>11417243</v>
      </c>
      <c r="J130" s="8">
        <f>Table1[[#This Row],[Population]]/Table1[[#This Row],[Cases]]</f>
        <v>1495.5780717841237</v>
      </c>
      <c r="K130" s="8">
        <f>Table1[[#This Row],[Population]]/Table1[[#This Row],[Deaths]]</f>
        <v>62389.306010928958</v>
      </c>
      <c r="L130" s="9">
        <f>Table1[[#This Row],[Deaths]]+Table1[[#This Row],[Active]]*Table1[[#This Row],[Death Rate]]</f>
        <v>242.18614094838878</v>
      </c>
      <c r="M130" s="10">
        <f>Table1[[#This Row],[Deaths]]/Table1[[#This Row],[Cases]]</f>
        <v>2.3971705527901493E-2</v>
      </c>
      <c r="N130" s="11">
        <f>Table1[[#This Row],[Cases]]/Table1[[#This Row],[Deaths]]</f>
        <v>41.715846994535518</v>
      </c>
      <c r="O130" s="12">
        <f>Table1[[#This Row],[Cases]]/Table1[[#This Row],[Population]]</f>
        <v>6.6863777884030326E-4</v>
      </c>
      <c r="P130" s="12">
        <f>Table1[[#This Row],[Deaths]]/Table1[[#This Row],[Population]]</f>
        <v>1.6028387939189873E-5</v>
      </c>
      <c r="Q130" s="13">
        <f>1-Table1[[#This Row],[Deaths]]/Table1[[#This Row],[Ex(Deaths)]]</f>
        <v>0.24438285657725423</v>
      </c>
      <c r="R130" s="14">
        <f>Table1[[#This Row],[Active]]/Table1[[#This Row],[Cases]]</f>
        <v>0.32342153523709721</v>
      </c>
      <c r="S130" s="76">
        <f>Table1[[#This Row],[Percent Infected]]*Table1[[#This Row],[% Active]]</f>
        <v>2.1625185695005355E-4</v>
      </c>
      <c r="T130" s="77">
        <f>1/Table1[[#This Row],[Percent Actively Infected]]</f>
        <v>4624.2377480761434</v>
      </c>
      <c r="AMC130"/>
    </row>
    <row r="131" spans="1:1017" s="1" customFormat="1" ht="16.5" thickBot="1" x14ac:dyDescent="0.3">
      <c r="A131" s="1">
        <v>130</v>
      </c>
      <c r="B131" s="50">
        <v>110</v>
      </c>
      <c r="C131" s="42" t="s">
        <v>173</v>
      </c>
      <c r="D131" s="46">
        <v>3664</v>
      </c>
      <c r="E131" s="47">
        <v>58</v>
      </c>
      <c r="F131" s="46">
        <v>1589</v>
      </c>
      <c r="G131" s="46">
        <v>2017</v>
      </c>
      <c r="H131" s="47"/>
      <c r="I131" s="42">
        <v>5531623</v>
      </c>
      <c r="J131" s="8">
        <f>Table1[[#This Row],[Population]]/Table1[[#This Row],[Cases]]</f>
        <v>1509.7224344978165</v>
      </c>
      <c r="K131" s="8">
        <f>Table1[[#This Row],[Population]]/Table1[[#This Row],[Deaths]]</f>
        <v>95372.81034482758</v>
      </c>
      <c r="L131" s="9">
        <f>Table1[[#This Row],[Deaths]]+Table1[[#This Row],[Active]]*Table1[[#This Row],[Death Rate]]</f>
        <v>89.928493449781655</v>
      </c>
      <c r="M131" s="10">
        <f>Table1[[#This Row],[Deaths]]/Table1[[#This Row],[Cases]]</f>
        <v>1.5829694323144104E-2</v>
      </c>
      <c r="N131" s="11">
        <f>Table1[[#This Row],[Cases]]/Table1[[#This Row],[Deaths]]</f>
        <v>63.172413793103445</v>
      </c>
      <c r="O131" s="12">
        <f>Table1[[#This Row],[Cases]]/Table1[[#This Row],[Population]]</f>
        <v>6.6237341192630086E-4</v>
      </c>
      <c r="P131" s="12">
        <f>Table1[[#This Row],[Deaths]]/Table1[[#This Row],[Population]]</f>
        <v>1.0485168638571356E-5</v>
      </c>
      <c r="Q131" s="13">
        <f>1-Table1[[#This Row],[Deaths]]/Table1[[#This Row],[Ex(Deaths)]]</f>
        <v>0.3550431262101742</v>
      </c>
      <c r="R131" s="14">
        <f>Table1[[#This Row],[Active]]/Table1[[#This Row],[Cases]]</f>
        <v>0.55049126637554591</v>
      </c>
      <c r="S131" s="76">
        <f>Table1[[#This Row],[Percent Infected]]*Table1[[#This Row],[% Active]]</f>
        <v>3.6463077834480046E-4</v>
      </c>
      <c r="T131" s="77">
        <f>1/Table1[[#This Row],[Percent Actively Infected]]</f>
        <v>2742.50024789291</v>
      </c>
      <c r="AMC131"/>
    </row>
    <row r="132" spans="1:1017" s="1" customFormat="1" ht="16.5" thickBot="1" x14ac:dyDescent="0.3">
      <c r="A132" s="1">
        <v>131</v>
      </c>
      <c r="B132" s="50">
        <v>73</v>
      </c>
      <c r="C132" s="42" t="s">
        <v>171</v>
      </c>
      <c r="D132" s="46">
        <v>16798</v>
      </c>
      <c r="E132" s="47">
        <v>105</v>
      </c>
      <c r="F132" s="46">
        <v>13052</v>
      </c>
      <c r="G132" s="46">
        <v>3641</v>
      </c>
      <c r="H132" s="47"/>
      <c r="I132" s="42">
        <v>26443320</v>
      </c>
      <c r="J132" s="8">
        <f>Table1[[#This Row],[Population]]/Table1[[#This Row],[Cases]]</f>
        <v>1574.1945469698774</v>
      </c>
      <c r="K132" s="8">
        <f>Table1[[#This Row],[Population]]/Table1[[#This Row],[Deaths]]</f>
        <v>251841.14285714287</v>
      </c>
      <c r="L132" s="9">
        <f>Table1[[#This Row],[Deaths]]+Table1[[#This Row],[Active]]*Table1[[#This Row],[Death Rate]]</f>
        <v>127.75895939992856</v>
      </c>
      <c r="M132" s="10">
        <f>Table1[[#This Row],[Deaths]]/Table1[[#This Row],[Cases]]</f>
        <v>6.2507441362066917E-3</v>
      </c>
      <c r="N132" s="11">
        <f>Table1[[#This Row],[Cases]]/Table1[[#This Row],[Deaths]]</f>
        <v>159.98095238095237</v>
      </c>
      <c r="O132" s="12">
        <f>Table1[[#This Row],[Cases]]/Table1[[#This Row],[Population]]</f>
        <v>6.3524549867414527E-4</v>
      </c>
      <c r="P132" s="12">
        <f>Table1[[#This Row],[Deaths]]/Table1[[#This Row],[Population]]</f>
        <v>3.9707570758891089E-6</v>
      </c>
      <c r="Q132" s="13">
        <f>1-Table1[[#This Row],[Deaths]]/Table1[[#This Row],[Ex(Deaths)]]</f>
        <v>0.17813983071578843</v>
      </c>
      <c r="R132" s="14">
        <f>Table1[[#This Row],[Active]]/Table1[[#This Row],[Cases]]</f>
        <v>0.21675199428503394</v>
      </c>
      <c r="S132" s="76">
        <f>Table1[[#This Row],[Percent Infected]]*Table1[[#This Row],[% Active]]</f>
        <v>1.3769072869821187E-4</v>
      </c>
      <c r="T132" s="77">
        <f>1/Table1[[#This Row],[Percent Actively Infected]]</f>
        <v>7262.653117275474</v>
      </c>
      <c r="AMC132"/>
    </row>
    <row r="133" spans="1:1017" s="1" customFormat="1" ht="16.5" thickBot="1" x14ac:dyDescent="0.3">
      <c r="A133" s="1">
        <v>132</v>
      </c>
      <c r="B133" s="50">
        <v>89</v>
      </c>
      <c r="C133" s="42" t="s">
        <v>132</v>
      </c>
      <c r="D133" s="46">
        <v>7930</v>
      </c>
      <c r="E133" s="47">
        <v>50</v>
      </c>
      <c r="F133" s="46">
        <v>6898</v>
      </c>
      <c r="G133" s="47">
        <v>982</v>
      </c>
      <c r="H133" s="47">
        <v>24</v>
      </c>
      <c r="I133" s="42">
        <v>13167835</v>
      </c>
      <c r="J133" s="8">
        <f>Table1[[#This Row],[Population]]/Table1[[#This Row],[Cases]]</f>
        <v>1660.5088272383355</v>
      </c>
      <c r="K133" s="8">
        <f>Table1[[#This Row],[Population]]/Table1[[#This Row],[Deaths]]</f>
        <v>263356.7</v>
      </c>
      <c r="L133" s="9">
        <f>Table1[[#This Row],[Deaths]]+Table1[[#This Row],[Active]]*Table1[[#This Row],[Death Rate]]</f>
        <v>56.191677175283729</v>
      </c>
      <c r="M133" s="10">
        <f>Table1[[#This Row],[Deaths]]/Table1[[#This Row],[Cases]]</f>
        <v>6.3051702395964691E-3</v>
      </c>
      <c r="N133" s="11">
        <f>Table1[[#This Row],[Cases]]/Table1[[#This Row],[Deaths]]</f>
        <v>158.6</v>
      </c>
      <c r="O133" s="12">
        <f>Table1[[#This Row],[Cases]]/Table1[[#This Row],[Population]]</f>
        <v>6.0222504306896307E-4</v>
      </c>
      <c r="P133" s="12">
        <f>Table1[[#This Row],[Deaths]]/Table1[[#This Row],[Population]]</f>
        <v>3.7971314190981281E-6</v>
      </c>
      <c r="Q133" s="13">
        <f>1-Table1[[#This Row],[Deaths]]/Table1[[#This Row],[Ex(Deaths)]]</f>
        <v>0.11018850987432671</v>
      </c>
      <c r="R133" s="14">
        <f>Table1[[#This Row],[Active]]/Table1[[#This Row],[Cases]]</f>
        <v>0.12383354350567466</v>
      </c>
      <c r="S133" s="76">
        <f>Table1[[#This Row],[Percent Infected]]*Table1[[#This Row],[% Active]]</f>
        <v>7.4575661071087231E-5</v>
      </c>
      <c r="T133" s="77">
        <f>1/Table1[[#This Row],[Percent Actively Infected]]</f>
        <v>13409.200610997965</v>
      </c>
      <c r="AMC133"/>
    </row>
    <row r="134" spans="1:1017" s="1" customFormat="1" ht="16.5" thickBot="1" x14ac:dyDescent="0.3">
      <c r="A134" s="1">
        <v>133</v>
      </c>
      <c r="B134" s="50">
        <v>109</v>
      </c>
      <c r="C134" s="42" t="s">
        <v>193</v>
      </c>
      <c r="D134" s="46">
        <v>3902</v>
      </c>
      <c r="E134" s="47">
        <v>123</v>
      </c>
      <c r="F134" s="46">
        <v>2913</v>
      </c>
      <c r="G134" s="47">
        <v>866</v>
      </c>
      <c r="H134" s="47"/>
      <c r="I134" s="42">
        <v>6632908</v>
      </c>
      <c r="J134" s="8">
        <f>Table1[[#This Row],[Population]]/Table1[[#This Row],[Cases]]</f>
        <v>1699.8739108149666</v>
      </c>
      <c r="K134" s="8">
        <f>Table1[[#This Row],[Population]]/Table1[[#This Row],[Deaths]]</f>
        <v>53926.081300813006</v>
      </c>
      <c r="L134" s="9">
        <f>Table1[[#This Row],[Deaths]]+Table1[[#This Row],[Active]]*Table1[[#This Row],[Death Rate]]</f>
        <v>150.29830855971298</v>
      </c>
      <c r="M134" s="10">
        <f>Table1[[#This Row],[Deaths]]/Table1[[#This Row],[Cases]]</f>
        <v>3.1522296258329065E-2</v>
      </c>
      <c r="N134" s="11">
        <f>Table1[[#This Row],[Cases]]/Table1[[#This Row],[Deaths]]</f>
        <v>31.723577235772357</v>
      </c>
      <c r="O134" s="12">
        <f>Table1[[#This Row],[Cases]]/Table1[[#This Row],[Population]]</f>
        <v>5.8827892682968008E-4</v>
      </c>
      <c r="P134" s="12">
        <f>Table1[[#This Row],[Deaths]]/Table1[[#This Row],[Population]]</f>
        <v>1.8543902614057063E-5</v>
      </c>
      <c r="Q134" s="13">
        <f>1-Table1[[#This Row],[Deaths]]/Table1[[#This Row],[Ex(Deaths)]]</f>
        <v>0.18162751677852351</v>
      </c>
      <c r="R134" s="14">
        <f>Table1[[#This Row],[Active]]/Table1[[#This Row],[Cases]]</f>
        <v>0.22193746796514607</v>
      </c>
      <c r="S134" s="76">
        <f>Table1[[#This Row],[Percent Infected]]*Table1[[#This Row],[% Active]]</f>
        <v>1.3056113547783263E-4</v>
      </c>
      <c r="T134" s="77">
        <f>1/Table1[[#This Row],[Percent Actively Infected]]</f>
        <v>7659.2471131639732</v>
      </c>
      <c r="AMC134"/>
    </row>
    <row r="135" spans="1:1017" s="1" customFormat="1" ht="16.5" thickBot="1" x14ac:dyDescent="0.3">
      <c r="A135" s="1">
        <v>134</v>
      </c>
      <c r="B135" s="50">
        <v>108</v>
      </c>
      <c r="C135" s="42" t="s">
        <v>157</v>
      </c>
      <c r="D135" s="46">
        <v>4149</v>
      </c>
      <c r="E135" s="47">
        <v>55</v>
      </c>
      <c r="F135" s="46">
        <v>2916</v>
      </c>
      <c r="G135" s="46">
        <v>1178</v>
      </c>
      <c r="H135" s="47">
        <v>36</v>
      </c>
      <c r="I135" s="42">
        <v>7503539</v>
      </c>
      <c r="J135" s="8">
        <f>Table1[[#This Row],[Population]]/Table1[[#This Row],[Cases]]</f>
        <v>1808.5174740901423</v>
      </c>
      <c r="K135" s="8">
        <f>Table1[[#This Row],[Population]]/Table1[[#This Row],[Deaths]]</f>
        <v>136427.98181818181</v>
      </c>
      <c r="L135" s="9">
        <f>Table1[[#This Row],[Deaths]]+Table1[[#This Row],[Active]]*Table1[[#This Row],[Death Rate]]</f>
        <v>70.615811038804537</v>
      </c>
      <c r="M135" s="10">
        <f>Table1[[#This Row],[Deaths]]/Table1[[#This Row],[Cases]]</f>
        <v>1.3256206314774645E-2</v>
      </c>
      <c r="N135" s="11">
        <f>Table1[[#This Row],[Cases]]/Table1[[#This Row],[Deaths]]</f>
        <v>75.436363636363637</v>
      </c>
      <c r="O135" s="12">
        <f>Table1[[#This Row],[Cases]]/Table1[[#This Row],[Population]]</f>
        <v>5.5293908647639463E-4</v>
      </c>
      <c r="P135" s="12">
        <f>Table1[[#This Row],[Deaths]]/Table1[[#This Row],[Population]]</f>
        <v>7.329874609834106E-6</v>
      </c>
      <c r="Q135" s="13">
        <f>1-Table1[[#This Row],[Deaths]]/Table1[[#This Row],[Ex(Deaths)]]</f>
        <v>0.22113760090107004</v>
      </c>
      <c r="R135" s="14">
        <f>Table1[[#This Row],[Active]]/Table1[[#This Row],[Cases]]</f>
        <v>0.28392383706917329</v>
      </c>
      <c r="S135" s="76">
        <f>Table1[[#This Row],[Percent Infected]]*Table1[[#This Row],[% Active]]</f>
        <v>1.5699258709790139E-4</v>
      </c>
      <c r="T135" s="77">
        <f>1/Table1[[#This Row],[Percent Actively Infected]]</f>
        <v>6369.7275042444826</v>
      </c>
      <c r="AMC135"/>
    </row>
    <row r="136" spans="1:1017" s="1" customFormat="1" ht="16.5" thickBot="1" x14ac:dyDescent="0.3">
      <c r="A136" s="1">
        <v>135</v>
      </c>
      <c r="B136" s="50">
        <v>98</v>
      </c>
      <c r="C136" s="42" t="s">
        <v>125</v>
      </c>
      <c r="D136" s="46">
        <v>5749</v>
      </c>
      <c r="E136" s="47">
        <v>213</v>
      </c>
      <c r="F136" s="46">
        <v>3804</v>
      </c>
      <c r="G136" s="46">
        <v>1732</v>
      </c>
      <c r="H136" s="47">
        <v>24</v>
      </c>
      <c r="I136" s="42">
        <v>10417258</v>
      </c>
      <c r="J136" s="8">
        <f>Table1[[#This Row],[Population]]/Table1[[#This Row],[Cases]]</f>
        <v>1812.012176030614</v>
      </c>
      <c r="K136" s="8">
        <f>Table1[[#This Row],[Population]]/Table1[[#This Row],[Deaths]]</f>
        <v>48907.314553990611</v>
      </c>
      <c r="L136" s="9">
        <f>Table1[[#This Row],[Deaths]]+Table1[[#This Row],[Active]]*Table1[[#This Row],[Death Rate]]</f>
        <v>277.17046442859629</v>
      </c>
      <c r="M136" s="10">
        <f>Table1[[#This Row],[Deaths]]/Table1[[#This Row],[Cases]]</f>
        <v>3.7049921725517479E-2</v>
      </c>
      <c r="N136" s="11">
        <f>Table1[[#This Row],[Cases]]/Table1[[#This Row],[Deaths]]</f>
        <v>26.990610328638496</v>
      </c>
      <c r="O136" s="12">
        <f>Table1[[#This Row],[Cases]]/Table1[[#This Row],[Population]]</f>
        <v>5.5187267129219611E-4</v>
      </c>
      <c r="P136" s="12">
        <f>Table1[[#This Row],[Deaths]]/Table1[[#This Row],[Population]]</f>
        <v>2.0446839273828102E-5</v>
      </c>
      <c r="Q136" s="13">
        <f>1-Table1[[#This Row],[Deaths]]/Table1[[#This Row],[Ex(Deaths)]]</f>
        <v>0.23151985028739475</v>
      </c>
      <c r="R136" s="14">
        <f>Table1[[#This Row],[Active]]/Table1[[#This Row],[Cases]]</f>
        <v>0.3012697860497478</v>
      </c>
      <c r="S136" s="76">
        <f>Table1[[#This Row],[Percent Infected]]*Table1[[#This Row],[% Active]]</f>
        <v>1.6626256160690272E-4</v>
      </c>
      <c r="T136" s="77">
        <f>1/Table1[[#This Row],[Percent Actively Infected]]</f>
        <v>6014.5831408775975</v>
      </c>
      <c r="AMC136"/>
    </row>
    <row r="137" spans="1:1017" s="1" customFormat="1" ht="16.5" thickBot="1" x14ac:dyDescent="0.3">
      <c r="A137" s="1">
        <v>136</v>
      </c>
      <c r="B137" s="50">
        <v>194</v>
      </c>
      <c r="C137" s="42" t="s">
        <v>156</v>
      </c>
      <c r="D137" s="47">
        <v>57</v>
      </c>
      <c r="E137" s="47"/>
      <c r="F137" s="47">
        <v>52</v>
      </c>
      <c r="G137" s="47">
        <v>5</v>
      </c>
      <c r="H137" s="47"/>
      <c r="I137" s="42">
        <v>110979</v>
      </c>
      <c r="J137" s="8">
        <f>Table1[[#This Row],[Population]]/Table1[[#This Row],[Cases]]</f>
        <v>1947</v>
      </c>
      <c r="K137" s="8" t="e">
        <f>Table1[[#This Row],[Population]]/Table1[[#This Row],[Deaths]]</f>
        <v>#DIV/0!</v>
      </c>
      <c r="L137" s="9">
        <f>Table1[[#This Row],[Deaths]]+Table1[[#This Row],[Active]]*Table1[[#This Row],[Death Rate]]</f>
        <v>0</v>
      </c>
      <c r="M137" s="10">
        <f>Table1[[#This Row],[Deaths]]/Table1[[#This Row],[Cases]]</f>
        <v>0</v>
      </c>
      <c r="N137" s="11" t="e">
        <f>Table1[[#This Row],[Cases]]/Table1[[#This Row],[Deaths]]</f>
        <v>#DIV/0!</v>
      </c>
      <c r="O137" s="12">
        <f>Table1[[#This Row],[Cases]]/Table1[[#This Row],[Population]]</f>
        <v>5.1361068310220854E-4</v>
      </c>
      <c r="P137" s="12">
        <f>Table1[[#This Row],[Deaths]]/Table1[[#This Row],[Population]]</f>
        <v>0</v>
      </c>
      <c r="Q137" s="13" t="e">
        <f>1-Table1[[#This Row],[Deaths]]/Table1[[#This Row],[Ex(Deaths)]]</f>
        <v>#DIV/0!</v>
      </c>
      <c r="R137" s="14">
        <f>Table1[[#This Row],[Active]]/Table1[[#This Row],[Cases]]</f>
        <v>8.771929824561403E-2</v>
      </c>
      <c r="S137" s="76">
        <f>Table1[[#This Row],[Percent Infected]]*Table1[[#This Row],[% Active]]</f>
        <v>4.5053568693176186E-5</v>
      </c>
      <c r="T137" s="77">
        <f>1/Table1[[#This Row],[Percent Actively Infected]]</f>
        <v>22195.8</v>
      </c>
      <c r="AMC137"/>
    </row>
    <row r="138" spans="1:1017" s="1" customFormat="1" ht="16.5" thickBot="1" x14ac:dyDescent="0.3">
      <c r="A138" s="1">
        <v>137</v>
      </c>
      <c r="B138" s="50">
        <v>145</v>
      </c>
      <c r="C138" s="42" t="s">
        <v>214</v>
      </c>
      <c r="D138" s="46">
        <v>1235</v>
      </c>
      <c r="E138" s="47">
        <v>23</v>
      </c>
      <c r="F138" s="47">
        <v>221</v>
      </c>
      <c r="G138" s="47">
        <v>991</v>
      </c>
      <c r="H138" s="47"/>
      <c r="I138" s="42">
        <v>2423312</v>
      </c>
      <c r="J138" s="8">
        <f>Table1[[#This Row],[Population]]/Table1[[#This Row],[Cases]]</f>
        <v>1962.1959514170042</v>
      </c>
      <c r="K138" s="8">
        <f>Table1[[#This Row],[Population]]/Table1[[#This Row],[Deaths]]</f>
        <v>105361.39130434782</v>
      </c>
      <c r="L138" s="9">
        <f>Table1[[#This Row],[Deaths]]+Table1[[#This Row],[Active]]*Table1[[#This Row],[Death Rate]]</f>
        <v>41.455870445344132</v>
      </c>
      <c r="M138" s="10">
        <f>Table1[[#This Row],[Deaths]]/Table1[[#This Row],[Cases]]</f>
        <v>1.862348178137652E-2</v>
      </c>
      <c r="N138" s="11">
        <f>Table1[[#This Row],[Cases]]/Table1[[#This Row],[Deaths]]</f>
        <v>53.695652173913047</v>
      </c>
      <c r="O138" s="12">
        <f>Table1[[#This Row],[Cases]]/Table1[[#This Row],[Population]]</f>
        <v>5.0963309718269874E-4</v>
      </c>
      <c r="P138" s="12">
        <f>Table1[[#This Row],[Deaths]]/Table1[[#This Row],[Population]]</f>
        <v>9.4911427005684785E-6</v>
      </c>
      <c r="Q138" s="13">
        <f>1-Table1[[#This Row],[Deaths]]/Table1[[#This Row],[Ex(Deaths)]]</f>
        <v>0.44519317160826599</v>
      </c>
      <c r="R138" s="14">
        <f>Table1[[#This Row],[Active]]/Table1[[#This Row],[Cases]]</f>
        <v>0.80242914979757085</v>
      </c>
      <c r="S138" s="76">
        <f>Table1[[#This Row],[Percent Infected]]*Table1[[#This Row],[% Active]]</f>
        <v>4.0894445288101574E-4</v>
      </c>
      <c r="T138" s="77">
        <f>1/Table1[[#This Row],[Percent Actively Infected]]</f>
        <v>2445.3198789101916</v>
      </c>
      <c r="AMC138"/>
    </row>
    <row r="139" spans="1:1017" s="1" customFormat="1" ht="16.5" thickBot="1" x14ac:dyDescent="0.3">
      <c r="A139" s="1">
        <v>138</v>
      </c>
      <c r="B139" s="50">
        <v>62</v>
      </c>
      <c r="C139" s="42" t="s">
        <v>203</v>
      </c>
      <c r="D139" s="46">
        <v>26928</v>
      </c>
      <c r="E139" s="47">
        <v>423</v>
      </c>
      <c r="F139" s="46">
        <v>13495</v>
      </c>
      <c r="G139" s="46">
        <v>13010</v>
      </c>
      <c r="H139" s="47">
        <v>44</v>
      </c>
      <c r="I139" s="42">
        <v>53890891</v>
      </c>
      <c r="J139" s="8">
        <f>Table1[[#This Row],[Population]]/Table1[[#This Row],[Cases]]</f>
        <v>2001.2957144979205</v>
      </c>
      <c r="K139" s="8">
        <f>Table1[[#This Row],[Population]]/Table1[[#This Row],[Deaths]]</f>
        <v>127401.63356973995</v>
      </c>
      <c r="L139" s="9">
        <f>Table1[[#This Row],[Deaths]]+Table1[[#This Row],[Active]]*Table1[[#This Row],[Death Rate]]</f>
        <v>627.3683155080214</v>
      </c>
      <c r="M139" s="10">
        <f>Table1[[#This Row],[Deaths]]/Table1[[#This Row],[Cases]]</f>
        <v>1.5708556149732621E-2</v>
      </c>
      <c r="N139" s="11">
        <f>Table1[[#This Row],[Cases]]/Table1[[#This Row],[Deaths]]</f>
        <v>63.659574468085104</v>
      </c>
      <c r="O139" s="12">
        <f>Table1[[#This Row],[Cases]]/Table1[[#This Row],[Population]]</f>
        <v>4.9967628109915643E-4</v>
      </c>
      <c r="P139" s="12">
        <f>Table1[[#This Row],[Deaths]]/Table1[[#This Row],[Population]]</f>
        <v>7.8491929183356801E-6</v>
      </c>
      <c r="Q139" s="13">
        <f>1-Table1[[#This Row],[Deaths]]/Table1[[#This Row],[Ex(Deaths)]]</f>
        <v>0.32575492012619556</v>
      </c>
      <c r="R139" s="14">
        <f>Table1[[#This Row],[Active]]/Table1[[#This Row],[Cases]]</f>
        <v>0.48314022578728461</v>
      </c>
      <c r="S139" s="76">
        <f>Table1[[#This Row],[Percent Infected]]*Table1[[#This Row],[% Active]]</f>
        <v>2.4141371127079714E-4</v>
      </c>
      <c r="T139" s="77">
        <f>1/Table1[[#This Row],[Percent Actively Infected]]</f>
        <v>4142.2667947732516</v>
      </c>
      <c r="AMC139"/>
    </row>
    <row r="140" spans="1:1017" s="1" customFormat="1" ht="16.5" thickBot="1" x14ac:dyDescent="0.3">
      <c r="A140" s="1">
        <v>139</v>
      </c>
      <c r="B140" s="50">
        <v>207</v>
      </c>
      <c r="C140" s="42" t="s">
        <v>232</v>
      </c>
      <c r="D140" s="47">
        <v>13</v>
      </c>
      <c r="E140" s="47"/>
      <c r="F140" s="47">
        <v>7</v>
      </c>
      <c r="G140" s="47">
        <v>6</v>
      </c>
      <c r="H140" s="47"/>
      <c r="I140" s="42">
        <v>26249</v>
      </c>
      <c r="J140" s="8">
        <f>Table1[[#This Row],[Population]]/Table1[[#This Row],[Cases]]</f>
        <v>2019.1538461538462</v>
      </c>
      <c r="K140" s="8" t="e">
        <f>Table1[[#This Row],[Population]]/Table1[[#This Row],[Deaths]]</f>
        <v>#DIV/0!</v>
      </c>
      <c r="L140" s="9">
        <f>Table1[[#This Row],[Deaths]]+Table1[[#This Row],[Active]]*Table1[[#This Row],[Death Rate]]</f>
        <v>0</v>
      </c>
      <c r="M140" s="10">
        <f>Table1[[#This Row],[Deaths]]/Table1[[#This Row],[Cases]]</f>
        <v>0</v>
      </c>
      <c r="N140" s="11" t="e">
        <f>Table1[[#This Row],[Cases]]/Table1[[#This Row],[Deaths]]</f>
        <v>#DIV/0!</v>
      </c>
      <c r="O140" s="12">
        <f>Table1[[#This Row],[Cases]]/Table1[[#This Row],[Population]]</f>
        <v>4.9525696216998747E-4</v>
      </c>
      <c r="P140" s="12">
        <f>Table1[[#This Row],[Deaths]]/Table1[[#This Row],[Population]]</f>
        <v>0</v>
      </c>
      <c r="Q140" s="13" t="e">
        <f>1-Table1[[#This Row],[Deaths]]/Table1[[#This Row],[Ex(Deaths)]]</f>
        <v>#DIV/0!</v>
      </c>
      <c r="R140" s="14">
        <f>Table1[[#This Row],[Active]]/Table1[[#This Row],[Cases]]</f>
        <v>0.46153846153846156</v>
      </c>
      <c r="S140" s="76">
        <f>Table1[[#This Row],[Percent Infected]]*Table1[[#This Row],[% Active]]</f>
        <v>2.2858013638614807E-4</v>
      </c>
      <c r="T140" s="77">
        <f>1/Table1[[#This Row],[Percent Actively Infected]]</f>
        <v>4374.833333333333</v>
      </c>
      <c r="AMC140"/>
    </row>
    <row r="141" spans="1:1017" s="1" customFormat="1" ht="16.5" thickBot="1" x14ac:dyDescent="0.3">
      <c r="A141" s="1">
        <v>140</v>
      </c>
      <c r="B141" s="50">
        <v>185</v>
      </c>
      <c r="C141" s="42" t="s">
        <v>116</v>
      </c>
      <c r="D141" s="47">
        <v>142</v>
      </c>
      <c r="E141" s="47">
        <v>7</v>
      </c>
      <c r="F141" s="47">
        <v>112</v>
      </c>
      <c r="G141" s="47">
        <v>23</v>
      </c>
      <c r="H141" s="47"/>
      <c r="I141" s="42">
        <v>287414</v>
      </c>
      <c r="J141" s="8">
        <f>Table1[[#This Row],[Population]]/Table1[[#This Row],[Cases]]</f>
        <v>2024.0422535211267</v>
      </c>
      <c r="K141" s="8">
        <f>Table1[[#This Row],[Population]]/Table1[[#This Row],[Deaths]]</f>
        <v>41059.142857142855</v>
      </c>
      <c r="L141" s="9">
        <f>Table1[[#This Row],[Deaths]]+Table1[[#This Row],[Active]]*Table1[[#This Row],[Death Rate]]</f>
        <v>8.1338028169014081</v>
      </c>
      <c r="M141" s="10">
        <f>Table1[[#This Row],[Deaths]]/Table1[[#This Row],[Cases]]</f>
        <v>4.9295774647887321E-2</v>
      </c>
      <c r="N141" s="11">
        <f>Table1[[#This Row],[Cases]]/Table1[[#This Row],[Deaths]]</f>
        <v>20.285714285714285</v>
      </c>
      <c r="O141" s="12">
        <f>Table1[[#This Row],[Cases]]/Table1[[#This Row],[Population]]</f>
        <v>4.9406083210977892E-4</v>
      </c>
      <c r="P141" s="12">
        <f>Table1[[#This Row],[Deaths]]/Table1[[#This Row],[Population]]</f>
        <v>2.4355111442031357E-5</v>
      </c>
      <c r="Q141" s="13">
        <f>1-Table1[[#This Row],[Deaths]]/Table1[[#This Row],[Ex(Deaths)]]</f>
        <v>0.1393939393939394</v>
      </c>
      <c r="R141" s="14">
        <f>Table1[[#This Row],[Active]]/Table1[[#This Row],[Cases]]</f>
        <v>0.1619718309859155</v>
      </c>
      <c r="S141" s="76">
        <f>Table1[[#This Row],[Percent Infected]]*Table1[[#This Row],[% Active]]</f>
        <v>8.0023937595245884E-5</v>
      </c>
      <c r="T141" s="77">
        <f>1/Table1[[#This Row],[Percent Actively Infected]]</f>
        <v>12496.260869565218</v>
      </c>
      <c r="AMC141"/>
    </row>
    <row r="142" spans="1:1017" s="1" customFormat="1" ht="16.5" thickBot="1" x14ac:dyDescent="0.3">
      <c r="A142" s="1">
        <v>141</v>
      </c>
      <c r="B142" s="50">
        <v>105</v>
      </c>
      <c r="C142" s="42" t="s">
        <v>111</v>
      </c>
      <c r="D142" s="46">
        <v>4731</v>
      </c>
      <c r="E142" s="47">
        <v>605</v>
      </c>
      <c r="F142" s="46">
        <v>3525</v>
      </c>
      <c r="G142" s="47">
        <v>601</v>
      </c>
      <c r="H142" s="47">
        <v>6</v>
      </c>
      <c r="I142" s="42">
        <v>9657584</v>
      </c>
      <c r="J142" s="8">
        <f>Table1[[#This Row],[Population]]/Table1[[#This Row],[Cases]]</f>
        <v>2041.3409427182414</v>
      </c>
      <c r="K142" s="8">
        <f>Table1[[#This Row],[Population]]/Table1[[#This Row],[Deaths]]</f>
        <v>15962.948760330579</v>
      </c>
      <c r="L142" s="9">
        <f>Table1[[#This Row],[Deaths]]+Table1[[#This Row],[Active]]*Table1[[#This Row],[Death Rate]]</f>
        <v>681.85584443035305</v>
      </c>
      <c r="M142" s="10">
        <f>Table1[[#This Row],[Deaths]]/Table1[[#This Row],[Cases]]</f>
        <v>0.12787994081589515</v>
      </c>
      <c r="N142" s="11">
        <f>Table1[[#This Row],[Cases]]/Table1[[#This Row],[Deaths]]</f>
        <v>7.8198347107438018</v>
      </c>
      <c r="O142" s="12">
        <f>Table1[[#This Row],[Cases]]/Table1[[#This Row],[Population]]</f>
        <v>4.8987407202463892E-4</v>
      </c>
      <c r="P142" s="12">
        <f>Table1[[#This Row],[Deaths]]/Table1[[#This Row],[Population]]</f>
        <v>6.2645067337752379E-5</v>
      </c>
      <c r="Q142" s="13">
        <f>1-Table1[[#This Row],[Deaths]]/Table1[[#This Row],[Ex(Deaths)]]</f>
        <v>0.11271567891973</v>
      </c>
      <c r="R142" s="14">
        <f>Table1[[#This Row],[Active]]/Table1[[#This Row],[Cases]]</f>
        <v>0.12703445360388924</v>
      </c>
      <c r="S142" s="76">
        <f>Table1[[#This Row],[Percent Infected]]*Table1[[#This Row],[% Active]]</f>
        <v>6.2230885074362289E-5</v>
      </c>
      <c r="T142" s="77">
        <f>1/Table1[[#This Row],[Percent Actively Infected]]</f>
        <v>16069.191347753742</v>
      </c>
      <c r="AMC142"/>
    </row>
    <row r="143" spans="1:1017" s="1" customFormat="1" ht="16.5" thickBot="1" x14ac:dyDescent="0.3">
      <c r="A143" s="1">
        <v>142</v>
      </c>
      <c r="B143" s="50">
        <v>120</v>
      </c>
      <c r="C143" s="42" t="s">
        <v>124</v>
      </c>
      <c r="D143" s="46">
        <v>2599</v>
      </c>
      <c r="E143" s="47">
        <v>31</v>
      </c>
      <c r="F143" s="46">
        <v>1866</v>
      </c>
      <c r="G143" s="47">
        <v>702</v>
      </c>
      <c r="H143" s="47">
        <v>8</v>
      </c>
      <c r="I143" s="42">
        <v>5459937</v>
      </c>
      <c r="J143" s="8">
        <f>Table1[[#This Row],[Population]]/Table1[[#This Row],[Cases]]</f>
        <v>2100.7837629857636</v>
      </c>
      <c r="K143" s="8">
        <f>Table1[[#This Row],[Population]]/Table1[[#This Row],[Deaths]]</f>
        <v>176127</v>
      </c>
      <c r="L143" s="9">
        <f>Table1[[#This Row],[Deaths]]+Table1[[#This Row],[Active]]*Table1[[#This Row],[Death Rate]]</f>
        <v>39.373220469411315</v>
      </c>
      <c r="M143" s="10">
        <f>Table1[[#This Row],[Deaths]]/Table1[[#This Row],[Cases]]</f>
        <v>1.1927664486340901E-2</v>
      </c>
      <c r="N143" s="11">
        <f>Table1[[#This Row],[Cases]]/Table1[[#This Row],[Deaths]]</f>
        <v>83.838709677419359</v>
      </c>
      <c r="O143" s="12">
        <f>Table1[[#This Row],[Cases]]/Table1[[#This Row],[Population]]</f>
        <v>4.7601281846292368E-4</v>
      </c>
      <c r="P143" s="12">
        <f>Table1[[#This Row],[Deaths]]/Table1[[#This Row],[Population]]</f>
        <v>5.6777211898232529E-6</v>
      </c>
      <c r="Q143" s="13">
        <f>1-Table1[[#This Row],[Deaths]]/Table1[[#This Row],[Ex(Deaths)]]</f>
        <v>0.21266282944562265</v>
      </c>
      <c r="R143" s="14">
        <f>Table1[[#This Row],[Active]]/Table1[[#This Row],[Cases]]</f>
        <v>0.27010388611004232</v>
      </c>
      <c r="S143" s="76">
        <f>Table1[[#This Row],[Percent Infected]]*Table1[[#This Row],[% Active]]</f>
        <v>1.285729121050298E-4</v>
      </c>
      <c r="T143" s="77">
        <f>1/Table1[[#This Row],[Percent Actively Infected]]</f>
        <v>7777.6880341880333</v>
      </c>
      <c r="AMC143"/>
    </row>
    <row r="144" spans="1:1017" s="1" customFormat="1" ht="16.5" thickBot="1" x14ac:dyDescent="0.3">
      <c r="A144" s="1">
        <v>143</v>
      </c>
      <c r="B144" s="50">
        <v>79</v>
      </c>
      <c r="C144" s="42" t="s">
        <v>205</v>
      </c>
      <c r="D144" s="46">
        <v>13202</v>
      </c>
      <c r="E144" s="47">
        <v>151</v>
      </c>
      <c r="F144" s="46">
        <v>11011</v>
      </c>
      <c r="G144" s="46">
        <v>2040</v>
      </c>
      <c r="H144" s="47">
        <v>82</v>
      </c>
      <c r="I144" s="42">
        <v>27761562</v>
      </c>
      <c r="J144" s="8">
        <f>Table1[[#This Row],[Population]]/Table1[[#This Row],[Cases]]</f>
        <v>2102.8300257536739</v>
      </c>
      <c r="K144" s="8">
        <f>Table1[[#This Row],[Population]]/Table1[[#This Row],[Deaths]]</f>
        <v>183851.40397350994</v>
      </c>
      <c r="L144" s="9">
        <f>Table1[[#This Row],[Deaths]]+Table1[[#This Row],[Active]]*Table1[[#This Row],[Death Rate]]</f>
        <v>174.33282835933949</v>
      </c>
      <c r="M144" s="10">
        <f>Table1[[#This Row],[Deaths]]/Table1[[#This Row],[Cases]]</f>
        <v>1.1437660960460536E-2</v>
      </c>
      <c r="N144" s="11">
        <f>Table1[[#This Row],[Cases]]/Table1[[#This Row],[Deaths]]</f>
        <v>87.430463576158942</v>
      </c>
      <c r="O144" s="12">
        <f>Table1[[#This Row],[Cases]]/Table1[[#This Row],[Population]]</f>
        <v>4.7554961064510709E-4</v>
      </c>
      <c r="P144" s="12">
        <f>Table1[[#This Row],[Deaths]]/Table1[[#This Row],[Population]]</f>
        <v>5.4391752164377494E-6</v>
      </c>
      <c r="Q144" s="13">
        <f>1-Table1[[#This Row],[Deaths]]/Table1[[#This Row],[Ex(Deaths)]]</f>
        <v>0.13384070331977427</v>
      </c>
      <c r="R144" s="14">
        <f>Table1[[#This Row],[Active]]/Table1[[#This Row],[Cases]]</f>
        <v>0.15452204211483109</v>
      </c>
      <c r="S144" s="76">
        <f>Table1[[#This Row],[Percent Infected]]*Table1[[#This Row],[% Active]]</f>
        <v>7.3482896963794769E-5</v>
      </c>
      <c r="T144" s="77">
        <f>1/Table1[[#This Row],[Percent Actively Infected]]</f>
        <v>13608.60882352941</v>
      </c>
      <c r="AMC144"/>
    </row>
    <row r="145" spans="1:1017" s="1" customFormat="1" ht="16.5" thickBot="1" x14ac:dyDescent="0.3">
      <c r="A145" s="1">
        <v>144</v>
      </c>
      <c r="B145" s="50">
        <v>23</v>
      </c>
      <c r="C145" s="42" t="s">
        <v>176</v>
      </c>
      <c r="D145" s="46">
        <v>127083</v>
      </c>
      <c r="E145" s="46">
        <v>5765</v>
      </c>
      <c r="F145" s="46">
        <v>82236</v>
      </c>
      <c r="G145" s="46">
        <v>39082</v>
      </c>
      <c r="H145" s="47"/>
      <c r="I145" s="42">
        <v>273832058</v>
      </c>
      <c r="J145" s="8">
        <f>Table1[[#This Row],[Population]]/Table1[[#This Row],[Cases]]</f>
        <v>2154.74971475335</v>
      </c>
      <c r="K145" s="8">
        <f>Table1[[#This Row],[Population]]/Table1[[#This Row],[Deaths]]</f>
        <v>47499.056027753686</v>
      </c>
      <c r="L145" s="9">
        <f>Table1[[#This Row],[Deaths]]+Table1[[#This Row],[Active]]*Table1[[#This Row],[Death Rate]]</f>
        <v>7537.9179355224542</v>
      </c>
      <c r="M145" s="10">
        <f>Table1[[#This Row],[Deaths]]/Table1[[#This Row],[Cases]]</f>
        <v>4.5364053413910595E-2</v>
      </c>
      <c r="N145" s="11">
        <f>Table1[[#This Row],[Cases]]/Table1[[#This Row],[Deaths]]</f>
        <v>22.043885516045101</v>
      </c>
      <c r="O145" s="12">
        <f>Table1[[#This Row],[Cases]]/Table1[[#This Row],[Population]]</f>
        <v>4.6409102326507002E-4</v>
      </c>
      <c r="P145" s="12">
        <f>Table1[[#This Row],[Deaths]]/Table1[[#This Row],[Population]]</f>
        <v>2.105304996831306E-5</v>
      </c>
      <c r="Q145" s="13">
        <f>1-Table1[[#This Row],[Deaths]]/Table1[[#This Row],[Ex(Deaths)]]</f>
        <v>0.2351999518550838</v>
      </c>
      <c r="R145" s="14">
        <f>Table1[[#This Row],[Active]]/Table1[[#This Row],[Cases]]</f>
        <v>0.30753129844275001</v>
      </c>
      <c r="S145" s="76">
        <f>Table1[[#This Row],[Percent Infected]]*Table1[[#This Row],[% Active]]</f>
        <v>1.4272251498033148E-4</v>
      </c>
      <c r="T145" s="77">
        <f>1/Table1[[#This Row],[Percent Actively Infected]]</f>
        <v>7006.6029885880971</v>
      </c>
      <c r="AMC145"/>
    </row>
    <row r="146" spans="1:1017" s="1" customFormat="1" ht="16.5" thickBot="1" x14ac:dyDescent="0.3">
      <c r="A146" s="1">
        <v>145</v>
      </c>
      <c r="B146" s="50">
        <v>167</v>
      </c>
      <c r="C146" s="42" t="s">
        <v>167</v>
      </c>
      <c r="D146" s="47">
        <v>399</v>
      </c>
      <c r="E146" s="47">
        <v>7</v>
      </c>
      <c r="F146" s="47">
        <v>369</v>
      </c>
      <c r="G146" s="47">
        <v>23</v>
      </c>
      <c r="H146" s="47"/>
      <c r="I146" s="42">
        <v>871478</v>
      </c>
      <c r="J146" s="8">
        <f>Table1[[#This Row],[Population]]/Table1[[#This Row],[Cases]]</f>
        <v>2184.155388471178</v>
      </c>
      <c r="K146" s="8">
        <f>Table1[[#This Row],[Population]]/Table1[[#This Row],[Deaths]]</f>
        <v>124496.85714285714</v>
      </c>
      <c r="L146" s="9">
        <f>Table1[[#This Row],[Deaths]]+Table1[[#This Row],[Active]]*Table1[[#This Row],[Death Rate]]</f>
        <v>7.4035087719298245</v>
      </c>
      <c r="M146" s="10">
        <f>Table1[[#This Row],[Deaths]]/Table1[[#This Row],[Cases]]</f>
        <v>1.7543859649122806E-2</v>
      </c>
      <c r="N146" s="11">
        <f>Table1[[#This Row],[Cases]]/Table1[[#This Row],[Deaths]]</f>
        <v>57</v>
      </c>
      <c r="O146" s="12">
        <f>Table1[[#This Row],[Cases]]/Table1[[#This Row],[Population]]</f>
        <v>4.5784288301024237E-4</v>
      </c>
      <c r="P146" s="12">
        <f>Table1[[#This Row],[Deaths]]/Table1[[#This Row],[Population]]</f>
        <v>8.0323312808814455E-6</v>
      </c>
      <c r="Q146" s="13">
        <f>1-Table1[[#This Row],[Deaths]]/Table1[[#This Row],[Ex(Deaths)]]</f>
        <v>5.4502369668246398E-2</v>
      </c>
      <c r="R146" s="14">
        <f>Table1[[#This Row],[Active]]/Table1[[#This Row],[Cases]]</f>
        <v>5.764411027568922E-2</v>
      </c>
      <c r="S146" s="76">
        <f>Table1[[#This Row],[Percent Infected]]*Table1[[#This Row],[% Active]]</f>
        <v>2.639194563718189E-5</v>
      </c>
      <c r="T146" s="77">
        <f>1/Table1[[#This Row],[Percent Actively Infected]]</f>
        <v>37890.34782608696</v>
      </c>
      <c r="AMC146"/>
    </row>
    <row r="147" spans="1:1017" s="1" customFormat="1" ht="16.5" thickBot="1" x14ac:dyDescent="0.3">
      <c r="A147" s="1">
        <v>146</v>
      </c>
      <c r="B147" s="50">
        <v>87</v>
      </c>
      <c r="C147" s="42" t="s">
        <v>188</v>
      </c>
      <c r="D147" s="46">
        <v>8210</v>
      </c>
      <c r="E147" s="47">
        <v>241</v>
      </c>
      <c r="F147" s="46">
        <v>6802</v>
      </c>
      <c r="G147" s="46">
        <v>1167</v>
      </c>
      <c r="H147" s="47"/>
      <c r="I147" s="42">
        <v>18434365</v>
      </c>
      <c r="J147" s="8">
        <f>Table1[[#This Row],[Population]]/Table1[[#This Row],[Cases]]</f>
        <v>2245.3550548112057</v>
      </c>
      <c r="K147" s="8">
        <f>Table1[[#This Row],[Population]]/Table1[[#This Row],[Deaths]]</f>
        <v>76491.141078838176</v>
      </c>
      <c r="L147" s="9">
        <f>Table1[[#This Row],[Deaths]]+Table1[[#This Row],[Active]]*Table1[[#This Row],[Death Rate]]</f>
        <v>275.2566382460414</v>
      </c>
      <c r="M147" s="10">
        <f>Table1[[#This Row],[Deaths]]/Table1[[#This Row],[Cases]]</f>
        <v>2.9354445797807553E-2</v>
      </c>
      <c r="N147" s="15">
        <f>Table1[[#This Row],[Cases]]/Table1[[#This Row],[Deaths]]</f>
        <v>34.066390041493776</v>
      </c>
      <c r="O147" s="12">
        <f>Table1[[#This Row],[Cases]]/Table1[[#This Row],[Population]]</f>
        <v>4.453638625469334E-4</v>
      </c>
      <c r="P147" s="12">
        <f>Table1[[#This Row],[Deaths]]/Table1[[#This Row],[Population]]</f>
        <v>1.307340936343617E-5</v>
      </c>
      <c r="Q147" s="13">
        <f>1-Table1[[#This Row],[Deaths]]/Table1[[#This Row],[Ex(Deaths)]]</f>
        <v>0.12445344993068141</v>
      </c>
      <c r="R147" s="14">
        <f>Table1[[#This Row],[Active]]/Table1[[#This Row],[Cases]]</f>
        <v>0.14214372716199755</v>
      </c>
      <c r="S147" s="76">
        <f>Table1[[#This Row],[Percent Infected]]*Table1[[#This Row],[% Active]]</f>
        <v>6.3305679365684684E-5</v>
      </c>
      <c r="T147" s="77">
        <f>1/Table1[[#This Row],[Percent Actively Infected]]</f>
        <v>15796.371036846616</v>
      </c>
      <c r="AMC147"/>
    </row>
    <row r="148" spans="1:1017" s="1" customFormat="1" ht="16.5" thickBot="1" x14ac:dyDescent="0.3">
      <c r="A148" s="1">
        <v>147</v>
      </c>
      <c r="B148" s="50">
        <v>137</v>
      </c>
      <c r="C148" s="42" t="s">
        <v>135</v>
      </c>
      <c r="D148" s="46">
        <v>1353</v>
      </c>
      <c r="E148" s="47">
        <v>37</v>
      </c>
      <c r="F148" s="46">
        <v>1125</v>
      </c>
      <c r="G148" s="47">
        <v>191</v>
      </c>
      <c r="H148" s="47">
        <v>5</v>
      </c>
      <c r="I148" s="42">
        <v>3475054</v>
      </c>
      <c r="J148" s="8">
        <f>Table1[[#This Row],[Population]]/Table1[[#This Row],[Cases]]</f>
        <v>2568.4065040650407</v>
      </c>
      <c r="K148" s="8">
        <f>Table1[[#This Row],[Population]]/Table1[[#This Row],[Deaths]]</f>
        <v>93920.378378378373</v>
      </c>
      <c r="L148" s="9">
        <f>Table1[[#This Row],[Deaths]]+Table1[[#This Row],[Active]]*Table1[[#This Row],[Death Rate]]</f>
        <v>42.223207686622324</v>
      </c>
      <c r="M148" s="10">
        <f>Table1[[#This Row],[Deaths]]/Table1[[#This Row],[Cases]]</f>
        <v>2.7346637102734665E-2</v>
      </c>
      <c r="N148" s="11">
        <f>Table1[[#This Row],[Cases]]/Table1[[#This Row],[Deaths]]</f>
        <v>36.567567567567565</v>
      </c>
      <c r="O148" s="12">
        <f>Table1[[#This Row],[Cases]]/Table1[[#This Row],[Population]]</f>
        <v>3.8934646770956655E-4</v>
      </c>
      <c r="P148" s="12">
        <f>Table1[[#This Row],[Deaths]]/Table1[[#This Row],[Population]]</f>
        <v>1.0647316559685115E-5</v>
      </c>
      <c r="Q148" s="13">
        <f>1-Table1[[#This Row],[Deaths]]/Table1[[#This Row],[Ex(Deaths)]]</f>
        <v>0.12370466321243534</v>
      </c>
      <c r="R148" s="14">
        <f>Table1[[#This Row],[Active]]/Table1[[#This Row],[Cases]]</f>
        <v>0.14116777531411678</v>
      </c>
      <c r="S148" s="76">
        <f>Table1[[#This Row],[Percent Infected]]*Table1[[#This Row],[% Active]]</f>
        <v>5.4963174672969118E-5</v>
      </c>
      <c r="T148" s="77">
        <f>1/Table1[[#This Row],[Percent Actively Infected]]</f>
        <v>18193.999999999996</v>
      </c>
      <c r="AMC148"/>
    </row>
    <row r="149" spans="1:1017" s="1" customFormat="1" ht="16.5" thickBot="1" x14ac:dyDescent="0.3">
      <c r="A149" s="1">
        <v>148</v>
      </c>
      <c r="B149" s="50">
        <v>184</v>
      </c>
      <c r="C149" s="42" t="s">
        <v>190</v>
      </c>
      <c r="D149" s="47">
        <v>154</v>
      </c>
      <c r="E149" s="47">
        <v>2</v>
      </c>
      <c r="F149" s="47">
        <v>32</v>
      </c>
      <c r="G149" s="47">
        <v>120</v>
      </c>
      <c r="H149" s="47">
        <v>2</v>
      </c>
      <c r="I149" s="42">
        <v>398371</v>
      </c>
      <c r="J149" s="8">
        <f>Table1[[#This Row],[Population]]/Table1[[#This Row],[Cases]]</f>
        <v>2586.8246753246754</v>
      </c>
      <c r="K149" s="8">
        <f>Table1[[#This Row],[Population]]/Table1[[#This Row],[Deaths]]</f>
        <v>199185.5</v>
      </c>
      <c r="L149" s="9">
        <f>Table1[[#This Row],[Deaths]]+Table1[[#This Row],[Active]]*Table1[[#This Row],[Death Rate]]</f>
        <v>3.5584415584415585</v>
      </c>
      <c r="M149" s="10">
        <f>Table1[[#This Row],[Deaths]]/Table1[[#This Row],[Cases]]</f>
        <v>1.2987012987012988E-2</v>
      </c>
      <c r="N149" s="11">
        <f>Table1[[#This Row],[Cases]]/Table1[[#This Row],[Deaths]]</f>
        <v>77</v>
      </c>
      <c r="O149" s="12">
        <f>Table1[[#This Row],[Cases]]/Table1[[#This Row],[Population]]</f>
        <v>3.865743239342221E-4</v>
      </c>
      <c r="P149" s="12">
        <f>Table1[[#This Row],[Deaths]]/Table1[[#This Row],[Population]]</f>
        <v>5.0204457653795082E-6</v>
      </c>
      <c r="Q149" s="13">
        <f>1-Table1[[#This Row],[Deaths]]/Table1[[#This Row],[Ex(Deaths)]]</f>
        <v>0.43795620437956206</v>
      </c>
      <c r="R149" s="14">
        <f>Table1[[#This Row],[Active]]/Table1[[#This Row],[Cases]]</f>
        <v>0.77922077922077926</v>
      </c>
      <c r="S149" s="76">
        <f>Table1[[#This Row],[Percent Infected]]*Table1[[#This Row],[% Active]]</f>
        <v>3.0122674592277047E-4</v>
      </c>
      <c r="T149" s="77">
        <f>1/Table1[[#This Row],[Percent Actively Infected]]</f>
        <v>3319.7583333333337</v>
      </c>
      <c r="AMC149"/>
    </row>
    <row r="150" spans="1:1017" s="1" customFormat="1" ht="16.5" thickBot="1" x14ac:dyDescent="0.3">
      <c r="A150" s="1">
        <v>149</v>
      </c>
      <c r="B150" s="50">
        <v>48</v>
      </c>
      <c r="C150" s="42" t="s">
        <v>159</v>
      </c>
      <c r="D150" s="46">
        <v>46783</v>
      </c>
      <c r="E150" s="46">
        <v>1040</v>
      </c>
      <c r="F150" s="46">
        <v>32312</v>
      </c>
      <c r="G150" s="46">
        <v>13431</v>
      </c>
      <c r="H150" s="47">
        <v>156</v>
      </c>
      <c r="I150" s="42">
        <v>126432699</v>
      </c>
      <c r="J150" s="8">
        <f>Table1[[#This Row],[Population]]/Table1[[#This Row],[Cases]]</f>
        <v>2702.5350875317959</v>
      </c>
      <c r="K150" s="8">
        <f>Table1[[#This Row],[Population]]/Table1[[#This Row],[Deaths]]</f>
        <v>121569.90288461538</v>
      </c>
      <c r="L150" s="9">
        <f>Table1[[#This Row],[Deaths]]+Table1[[#This Row],[Active]]*Table1[[#This Row],[Death Rate]]</f>
        <v>1338.575123442276</v>
      </c>
      <c r="M150" s="10">
        <f>Table1[[#This Row],[Deaths]]/Table1[[#This Row],[Cases]]</f>
        <v>2.2230297330226793E-2</v>
      </c>
      <c r="N150" s="11">
        <f>Table1[[#This Row],[Cases]]/Table1[[#This Row],[Deaths]]</f>
        <v>44.98365384615385</v>
      </c>
      <c r="O150" s="12">
        <f>Table1[[#This Row],[Cases]]/Table1[[#This Row],[Population]]</f>
        <v>3.7002294794007362E-4</v>
      </c>
      <c r="P150" s="12">
        <f>Table1[[#This Row],[Deaths]]/Table1[[#This Row],[Population]]</f>
        <v>8.225720151714866E-6</v>
      </c>
      <c r="Q150" s="13">
        <f>1-Table1[[#This Row],[Deaths]]/Table1[[#This Row],[Ex(Deaths)]]</f>
        <v>0.2230544391669711</v>
      </c>
      <c r="R150" s="14">
        <f>Table1[[#This Row],[Active]]/Table1[[#This Row],[Cases]]</f>
        <v>0.28709146484834236</v>
      </c>
      <c r="S150" s="76">
        <f>Table1[[#This Row],[Percent Infected]]*Table1[[#This Row],[% Active]]</f>
        <v>1.0623043015161766E-4</v>
      </c>
      <c r="T150" s="77">
        <f>1/Table1[[#This Row],[Percent Actively Infected]]</f>
        <v>9413.4985481349122</v>
      </c>
      <c r="AMC150"/>
    </row>
    <row r="151" spans="1:1017" s="1" customFormat="1" ht="16.5" thickBot="1" x14ac:dyDescent="0.3">
      <c r="A151" s="1">
        <v>150</v>
      </c>
      <c r="B151" s="50">
        <v>157</v>
      </c>
      <c r="C151" s="42" t="s">
        <v>231</v>
      </c>
      <c r="D151" s="47">
        <v>742</v>
      </c>
      <c r="E151" s="47">
        <v>23</v>
      </c>
      <c r="F151" s="47">
        <v>175</v>
      </c>
      <c r="G151" s="47">
        <v>544</v>
      </c>
      <c r="H151" s="47"/>
      <c r="I151" s="42">
        <v>2144082</v>
      </c>
      <c r="J151" s="8">
        <f>Table1[[#This Row],[Population]]/Table1[[#This Row],[Cases]]</f>
        <v>2889.598382749326</v>
      </c>
      <c r="K151" s="8">
        <f>Table1[[#This Row],[Population]]/Table1[[#This Row],[Deaths]]</f>
        <v>93220.956521739135</v>
      </c>
      <c r="L151" s="9">
        <f>Table1[[#This Row],[Deaths]]+Table1[[#This Row],[Active]]*Table1[[#This Row],[Death Rate]]</f>
        <v>39.862533692722373</v>
      </c>
      <c r="M151" s="10">
        <f>Table1[[#This Row],[Deaths]]/Table1[[#This Row],[Cases]]</f>
        <v>3.0997304582210242E-2</v>
      </c>
      <c r="N151" s="11">
        <f>Table1[[#This Row],[Cases]]/Table1[[#This Row],[Deaths]]</f>
        <v>32.260869565217391</v>
      </c>
      <c r="O151" s="12">
        <f>Table1[[#This Row],[Cases]]/Table1[[#This Row],[Population]]</f>
        <v>3.4606885370988609E-4</v>
      </c>
      <c r="P151" s="12">
        <f>Table1[[#This Row],[Deaths]]/Table1[[#This Row],[Population]]</f>
        <v>1.0727201664861699E-5</v>
      </c>
      <c r="Q151" s="13">
        <f>1-Table1[[#This Row],[Deaths]]/Table1[[#This Row],[Ex(Deaths)]]</f>
        <v>0.42301710730948683</v>
      </c>
      <c r="R151" s="14">
        <f>Table1[[#This Row],[Active]]/Table1[[#This Row],[Cases]]</f>
        <v>0.73315363881401618</v>
      </c>
      <c r="S151" s="76">
        <f>Table1[[#This Row],[Percent Infected]]*Table1[[#This Row],[% Active]]</f>
        <v>2.5372163937759844E-4</v>
      </c>
      <c r="T151" s="77">
        <f>1/Table1[[#This Row],[Percent Actively Infected]]</f>
        <v>3941.3272058823527</v>
      </c>
      <c r="AMC151"/>
    </row>
    <row r="152" spans="1:1017" s="1" customFormat="1" ht="16.5" thickBot="1" x14ac:dyDescent="0.3">
      <c r="A152" s="1">
        <v>151</v>
      </c>
      <c r="B152" s="50">
        <v>150</v>
      </c>
      <c r="C152" s="42" t="s">
        <v>148</v>
      </c>
      <c r="D152" s="46">
        <v>1023</v>
      </c>
      <c r="E152" s="47">
        <v>14</v>
      </c>
      <c r="F152" s="47">
        <v>745</v>
      </c>
      <c r="G152" s="47">
        <v>264</v>
      </c>
      <c r="H152" s="47"/>
      <c r="I152" s="42">
        <v>2962584</v>
      </c>
      <c r="J152" s="8">
        <f>Table1[[#This Row],[Population]]/Table1[[#This Row],[Cases]]</f>
        <v>2895.9765395894428</v>
      </c>
      <c r="K152" s="8">
        <f>Table1[[#This Row],[Population]]/Table1[[#This Row],[Deaths]]</f>
        <v>211613.14285714287</v>
      </c>
      <c r="L152" s="9">
        <f>Table1[[#This Row],[Deaths]]+Table1[[#This Row],[Active]]*Table1[[#This Row],[Death Rate]]</f>
        <v>17.612903225806452</v>
      </c>
      <c r="M152" s="10">
        <f>Table1[[#This Row],[Deaths]]/Table1[[#This Row],[Cases]]</f>
        <v>1.3685239491691105E-2</v>
      </c>
      <c r="N152" s="11">
        <f>Table1[[#This Row],[Cases]]/Table1[[#This Row],[Deaths]]</f>
        <v>73.071428571428569</v>
      </c>
      <c r="O152" s="12">
        <f>Table1[[#This Row],[Cases]]/Table1[[#This Row],[Population]]</f>
        <v>3.4530666472241798E-4</v>
      </c>
      <c r="P152" s="12">
        <f>Table1[[#This Row],[Deaths]]/Table1[[#This Row],[Population]]</f>
        <v>4.7256044048033748E-6</v>
      </c>
      <c r="Q152" s="13">
        <f>1-Table1[[#This Row],[Deaths]]/Table1[[#This Row],[Ex(Deaths)]]</f>
        <v>0.20512820512820518</v>
      </c>
      <c r="R152" s="14">
        <f>Table1[[#This Row],[Active]]/Table1[[#This Row],[Cases]]</f>
        <v>0.25806451612903225</v>
      </c>
      <c r="S152" s="76">
        <f>Table1[[#This Row],[Percent Infected]]*Table1[[#This Row],[% Active]]</f>
        <v>8.9111397347720761E-5</v>
      </c>
      <c r="T152" s="77">
        <f>1/Table1[[#This Row],[Percent Actively Infected]]</f>
        <v>11221.909090909092</v>
      </c>
      <c r="AMC152"/>
    </row>
    <row r="153" spans="1:1017" s="1" customFormat="1" ht="16.5" thickBot="1" x14ac:dyDescent="0.3">
      <c r="A153" s="1">
        <v>152</v>
      </c>
      <c r="B153" s="50">
        <v>156</v>
      </c>
      <c r="C153" s="42" t="s">
        <v>211</v>
      </c>
      <c r="D153" s="47">
        <v>804</v>
      </c>
      <c r="E153" s="47">
        <v>2</v>
      </c>
      <c r="F153" s="47">
        <v>63</v>
      </c>
      <c r="G153" s="47">
        <v>739</v>
      </c>
      <c r="H153" s="47">
        <v>1</v>
      </c>
      <c r="I153" s="42">
        <v>2356465</v>
      </c>
      <c r="J153" s="8">
        <f>Table1[[#This Row],[Population]]/Table1[[#This Row],[Cases]]</f>
        <v>2930.926616915423</v>
      </c>
      <c r="K153" s="8">
        <f>Table1[[#This Row],[Population]]/Table1[[#This Row],[Deaths]]</f>
        <v>1178232.5</v>
      </c>
      <c r="L153" s="9">
        <f>Table1[[#This Row],[Deaths]]+Table1[[#This Row],[Active]]*Table1[[#This Row],[Death Rate]]</f>
        <v>3.8383084577114426</v>
      </c>
      <c r="M153" s="10">
        <f>Table1[[#This Row],[Deaths]]/Table1[[#This Row],[Cases]]</f>
        <v>2.4875621890547263E-3</v>
      </c>
      <c r="N153" s="11">
        <f>Table1[[#This Row],[Cases]]/Table1[[#This Row],[Deaths]]</f>
        <v>402</v>
      </c>
      <c r="O153" s="12">
        <f>Table1[[#This Row],[Cases]]/Table1[[#This Row],[Population]]</f>
        <v>3.4118902678376297E-4</v>
      </c>
      <c r="P153" s="12">
        <f>Table1[[#This Row],[Deaths]]/Table1[[#This Row],[Population]]</f>
        <v>8.4872892234766903E-7</v>
      </c>
      <c r="Q153" s="13">
        <f>1-Table1[[#This Row],[Deaths]]/Table1[[#This Row],[Ex(Deaths)]]</f>
        <v>0.47893713545042127</v>
      </c>
      <c r="R153" s="14">
        <f>Table1[[#This Row],[Active]]/Table1[[#This Row],[Cases]]</f>
        <v>0.9191542288557214</v>
      </c>
      <c r="S153" s="76">
        <f>Table1[[#This Row],[Percent Infected]]*Table1[[#This Row],[% Active]]</f>
        <v>3.136053368074637E-4</v>
      </c>
      <c r="T153" s="77">
        <f>1/Table1[[#This Row],[Percent Actively Infected]]</f>
        <v>3188.7212449255753</v>
      </c>
      <c r="AMC153"/>
    </row>
    <row r="154" spans="1:1017" s="1" customFormat="1" ht="16.5" thickBot="1" x14ac:dyDescent="0.3">
      <c r="A154" s="1">
        <v>153</v>
      </c>
      <c r="B154" s="50">
        <v>186</v>
      </c>
      <c r="C154" s="42" t="s">
        <v>115</v>
      </c>
      <c r="D154" s="47">
        <v>142</v>
      </c>
      <c r="E154" s="47">
        <v>3</v>
      </c>
      <c r="F154" s="47">
        <v>138</v>
      </c>
      <c r="G154" s="47">
        <v>1</v>
      </c>
      <c r="H154" s="47"/>
      <c r="I154" s="42">
        <v>437928</v>
      </c>
      <c r="J154" s="8">
        <f>Table1[[#This Row],[Population]]/Table1[[#This Row],[Cases]]</f>
        <v>3084</v>
      </c>
      <c r="K154" s="8">
        <f>Table1[[#This Row],[Population]]/Table1[[#This Row],[Deaths]]</f>
        <v>145976</v>
      </c>
      <c r="L154" s="9">
        <f>Table1[[#This Row],[Deaths]]+Table1[[#This Row],[Active]]*Table1[[#This Row],[Death Rate]]</f>
        <v>3.0211267605633805</v>
      </c>
      <c r="M154" s="10">
        <f>Table1[[#This Row],[Deaths]]/Table1[[#This Row],[Cases]]</f>
        <v>2.1126760563380281E-2</v>
      </c>
      <c r="N154" s="11">
        <f>Table1[[#This Row],[Cases]]/Table1[[#This Row],[Deaths]]</f>
        <v>47.333333333333336</v>
      </c>
      <c r="O154" s="12">
        <f>Table1[[#This Row],[Cases]]/Table1[[#This Row],[Population]]</f>
        <v>3.2425421530479895E-4</v>
      </c>
      <c r="P154" s="12">
        <f>Table1[[#This Row],[Deaths]]/Table1[[#This Row],[Population]]</f>
        <v>6.8504411684112454E-6</v>
      </c>
      <c r="Q154" s="13">
        <f>1-Table1[[#This Row],[Deaths]]/Table1[[#This Row],[Ex(Deaths)]]</f>
        <v>6.9930069930070893E-3</v>
      </c>
      <c r="R154" s="14">
        <f>Table1[[#This Row],[Active]]/Table1[[#This Row],[Cases]]</f>
        <v>7.0422535211267607E-3</v>
      </c>
      <c r="S154" s="76">
        <f>Table1[[#This Row],[Percent Infected]]*Table1[[#This Row],[% Active]]</f>
        <v>2.2834803894704151E-6</v>
      </c>
      <c r="T154" s="77">
        <f>1/Table1[[#This Row],[Percent Actively Infected]]</f>
        <v>437928</v>
      </c>
      <c r="AMC154"/>
    </row>
    <row r="155" spans="1:1017" s="1" customFormat="1" ht="16.5" thickBot="1" x14ac:dyDescent="0.3">
      <c r="A155" s="1">
        <v>154</v>
      </c>
      <c r="B155" s="52">
        <v>204</v>
      </c>
      <c r="C155" s="42" t="s">
        <v>122</v>
      </c>
      <c r="D155" s="49">
        <v>17</v>
      </c>
      <c r="E155" s="49"/>
      <c r="F155" s="49">
        <v>17</v>
      </c>
      <c r="G155" s="49">
        <v>0</v>
      </c>
      <c r="H155" s="49"/>
      <c r="I155" s="42">
        <v>53240</v>
      </c>
      <c r="J155" s="8">
        <f>Table1[[#This Row],[Population]]/Table1[[#This Row],[Cases]]</f>
        <v>3131.7647058823532</v>
      </c>
      <c r="K155" s="8" t="e">
        <f>Table1[[#This Row],[Population]]/Table1[[#This Row],[Deaths]]</f>
        <v>#DIV/0!</v>
      </c>
      <c r="L155" s="9">
        <f>Table1[[#This Row],[Deaths]]+Table1[[#This Row],[Active]]*Table1[[#This Row],[Death Rate]]</f>
        <v>0</v>
      </c>
      <c r="M155" s="10">
        <f>Table1[[#This Row],[Deaths]]/Table1[[#This Row],[Cases]]</f>
        <v>0</v>
      </c>
      <c r="N155" s="11" t="e">
        <f>Table1[[#This Row],[Cases]]/Table1[[#This Row],[Deaths]]</f>
        <v>#DIV/0!</v>
      </c>
      <c r="O155" s="12">
        <f>Table1[[#This Row],[Cases]]/Table1[[#This Row],[Population]]</f>
        <v>3.1930879038317056E-4</v>
      </c>
      <c r="P155" s="12">
        <f>Table1[[#This Row],[Deaths]]/Table1[[#This Row],[Population]]</f>
        <v>0</v>
      </c>
      <c r="Q155" s="13" t="e">
        <f>1-Table1[[#This Row],[Deaths]]/Table1[[#This Row],[Ex(Deaths)]]</f>
        <v>#DIV/0!</v>
      </c>
      <c r="R155" s="14">
        <f>Table1[[#This Row],[Active]]/Table1[[#This Row],[Cases]]</f>
        <v>0</v>
      </c>
      <c r="S155" s="76">
        <f>Table1[[#This Row],[Percent Infected]]*Table1[[#This Row],[% Active]]</f>
        <v>0</v>
      </c>
      <c r="T155" s="77" t="e">
        <f>1/Table1[[#This Row],[Percent Actively Infected]]</f>
        <v>#DIV/0!</v>
      </c>
      <c r="AMC155"/>
    </row>
    <row r="156" spans="1:1017" s="1" customFormat="1" ht="16.5" thickBot="1" x14ac:dyDescent="0.3">
      <c r="A156" s="1">
        <v>155</v>
      </c>
      <c r="B156" s="50">
        <v>104</v>
      </c>
      <c r="C156" s="42" t="s">
        <v>224</v>
      </c>
      <c r="D156" s="46">
        <v>4748</v>
      </c>
      <c r="E156" s="47">
        <v>104</v>
      </c>
      <c r="F156" s="46">
        <v>1524</v>
      </c>
      <c r="G156" s="46">
        <v>3120</v>
      </c>
      <c r="H156" s="47"/>
      <c r="I156" s="42">
        <v>14885577</v>
      </c>
      <c r="J156" s="8">
        <f>Table1[[#This Row],[Population]]/Table1[[#This Row],[Cases]]</f>
        <v>3135.1257371524853</v>
      </c>
      <c r="K156" s="8">
        <f>Table1[[#This Row],[Population]]/Table1[[#This Row],[Deaths]]</f>
        <v>143130.54807692306</v>
      </c>
      <c r="L156" s="9">
        <f>Table1[[#This Row],[Deaths]]+Table1[[#This Row],[Active]]*Table1[[#This Row],[Death Rate]]</f>
        <v>172.34035383319292</v>
      </c>
      <c r="M156" s="10">
        <f>Table1[[#This Row],[Deaths]]/Table1[[#This Row],[Cases]]</f>
        <v>2.1903959561920809E-2</v>
      </c>
      <c r="N156" s="11">
        <f>Table1[[#This Row],[Cases]]/Table1[[#This Row],[Deaths]]</f>
        <v>45.653846153846153</v>
      </c>
      <c r="O156" s="12">
        <f>Table1[[#This Row],[Cases]]/Table1[[#This Row],[Population]]</f>
        <v>3.1896647338561349E-4</v>
      </c>
      <c r="P156" s="12">
        <f>Table1[[#This Row],[Deaths]]/Table1[[#This Row],[Population]]</f>
        <v>6.9866287346469676E-6</v>
      </c>
      <c r="Q156" s="13">
        <f>1-Table1[[#This Row],[Deaths]]/Table1[[#This Row],[Ex(Deaths)]]</f>
        <v>0.39654295882053892</v>
      </c>
      <c r="R156" s="14">
        <f>Table1[[#This Row],[Active]]/Table1[[#This Row],[Cases]]</f>
        <v>0.65711878685762426</v>
      </c>
      <c r="S156" s="76">
        <f>Table1[[#This Row],[Percent Infected]]*Table1[[#This Row],[% Active]]</f>
        <v>2.0959886203940903E-4</v>
      </c>
      <c r="T156" s="77">
        <f>1/Table1[[#This Row],[Percent Actively Infected]]</f>
        <v>4771.018269230769</v>
      </c>
      <c r="AMC156"/>
    </row>
    <row r="157" spans="1:1017" s="1" customFormat="1" ht="16.5" thickBot="1" x14ac:dyDescent="0.3">
      <c r="A157" s="1">
        <v>156</v>
      </c>
      <c r="B157" s="50">
        <v>136</v>
      </c>
      <c r="C157" s="42" t="s">
        <v>117</v>
      </c>
      <c r="D157" s="46">
        <v>1569</v>
      </c>
      <c r="E157" s="47">
        <v>22</v>
      </c>
      <c r="F157" s="46">
        <v>1526</v>
      </c>
      <c r="G157" s="47">
        <v>21</v>
      </c>
      <c r="H157" s="47"/>
      <c r="I157" s="46">
        <v>5002100</v>
      </c>
      <c r="J157" s="8">
        <f>Table1[[#This Row],[Population]]/Table1[[#This Row],[Cases]]</f>
        <v>3188.0815806246019</v>
      </c>
      <c r="K157" s="8">
        <f>Table1[[#This Row],[Population]]/Table1[[#This Row],[Deaths]]</f>
        <v>227368.18181818182</v>
      </c>
      <c r="L157" s="9">
        <f>Table1[[#This Row],[Deaths]]+Table1[[#This Row],[Active]]*Table1[[#This Row],[Death Rate]]</f>
        <v>22.294455066921607</v>
      </c>
      <c r="M157" s="10">
        <f>Table1[[#This Row],[Deaths]]/Table1[[#This Row],[Cases]]</f>
        <v>1.4021669853409816E-2</v>
      </c>
      <c r="N157" s="11">
        <f>Table1[[#This Row],[Cases]]/Table1[[#This Row],[Deaths]]</f>
        <v>71.318181818181813</v>
      </c>
      <c r="O157" s="12">
        <f>Table1[[#This Row],[Cases]]/Table1[[#This Row],[Population]]</f>
        <v>3.1366825933108093E-4</v>
      </c>
      <c r="P157" s="12">
        <f>Table1[[#This Row],[Deaths]]/Table1[[#This Row],[Population]]</f>
        <v>4.3981527758341496E-6</v>
      </c>
      <c r="Q157" s="13">
        <f>1-Table1[[#This Row],[Deaths]]/Table1[[#This Row],[Ex(Deaths)]]</f>
        <v>1.3207547169811318E-2</v>
      </c>
      <c r="R157" s="14">
        <f>Table1[[#This Row],[Active]]/Table1[[#This Row],[Cases]]</f>
        <v>1.338432122370937E-2</v>
      </c>
      <c r="S157" s="76">
        <f>Table1[[#This Row],[Percent Infected]]*Table1[[#This Row],[% Active]]</f>
        <v>4.1982367405689611E-6</v>
      </c>
      <c r="T157" s="77">
        <f>1/Table1[[#This Row],[Percent Actively Infected]]</f>
        <v>238195.23809523808</v>
      </c>
      <c r="AMC157"/>
    </row>
    <row r="158" spans="1:1017" s="1" customFormat="1" ht="16.5" thickBot="1" x14ac:dyDescent="0.3">
      <c r="A158" s="1">
        <v>157</v>
      </c>
      <c r="B158" s="50">
        <v>143</v>
      </c>
      <c r="C158" s="42" t="s">
        <v>150</v>
      </c>
      <c r="D158" s="46">
        <v>1250</v>
      </c>
      <c r="E158" s="47">
        <v>17</v>
      </c>
      <c r="F158" s="46">
        <v>1010</v>
      </c>
      <c r="G158" s="47">
        <v>223</v>
      </c>
      <c r="H158" s="47"/>
      <c r="I158" s="42">
        <v>3988306</v>
      </c>
      <c r="J158" s="8">
        <f>Table1[[#This Row],[Population]]/Table1[[#This Row],[Cases]]</f>
        <v>3190.6448</v>
      </c>
      <c r="K158" s="8">
        <f>Table1[[#This Row],[Population]]/Table1[[#This Row],[Deaths]]</f>
        <v>234606.23529411765</v>
      </c>
      <c r="L158" s="9">
        <f>Table1[[#This Row],[Deaths]]+Table1[[#This Row],[Active]]*Table1[[#This Row],[Death Rate]]</f>
        <v>20.032800000000002</v>
      </c>
      <c r="M158" s="10">
        <f>Table1[[#This Row],[Deaths]]/Table1[[#This Row],[Cases]]</f>
        <v>1.3599999999999999E-2</v>
      </c>
      <c r="N158" s="11">
        <f>Table1[[#This Row],[Cases]]/Table1[[#This Row],[Deaths]]</f>
        <v>73.529411764705884</v>
      </c>
      <c r="O158" s="12">
        <f>Table1[[#This Row],[Cases]]/Table1[[#This Row],[Population]]</f>
        <v>3.1341627247257359E-4</v>
      </c>
      <c r="P158" s="12">
        <f>Table1[[#This Row],[Deaths]]/Table1[[#This Row],[Population]]</f>
        <v>4.2624613056270009E-6</v>
      </c>
      <c r="Q158" s="13">
        <f>1-Table1[[#This Row],[Deaths]]/Table1[[#This Row],[Ex(Deaths)]]</f>
        <v>0.15139171758316372</v>
      </c>
      <c r="R158" s="14">
        <f>Table1[[#This Row],[Active]]/Table1[[#This Row],[Cases]]</f>
        <v>0.1784</v>
      </c>
      <c r="S158" s="76">
        <f>Table1[[#This Row],[Percent Infected]]*Table1[[#This Row],[% Active]]</f>
        <v>5.5913463009107127E-5</v>
      </c>
      <c r="T158" s="77">
        <f>1/Table1[[#This Row],[Percent Actively Infected]]</f>
        <v>17884.780269058294</v>
      </c>
      <c r="AMC158"/>
    </row>
    <row r="159" spans="1:1017" s="1" customFormat="1" ht="16.5" thickBot="1" x14ac:dyDescent="0.3">
      <c r="A159" s="1">
        <v>158</v>
      </c>
      <c r="B159" s="50">
        <v>213</v>
      </c>
      <c r="C159" s="42" t="s">
        <v>127</v>
      </c>
      <c r="D159" s="47">
        <v>9</v>
      </c>
      <c r="E159" s="47">
        <v>1</v>
      </c>
      <c r="F159" s="47">
        <v>7</v>
      </c>
      <c r="G159" s="47">
        <v>1</v>
      </c>
      <c r="H159" s="47"/>
      <c r="I159" s="42">
        <v>30253</v>
      </c>
      <c r="J159" s="8">
        <f>Table1[[#This Row],[Population]]/Table1[[#This Row],[Cases]]</f>
        <v>3361.4444444444443</v>
      </c>
      <c r="K159" s="8">
        <f>Table1[[#This Row],[Population]]/Table1[[#This Row],[Deaths]]</f>
        <v>30253</v>
      </c>
      <c r="L159" s="9">
        <f>Table1[[#This Row],[Deaths]]+Table1[[#This Row],[Active]]*Table1[[#This Row],[Death Rate]]</f>
        <v>1.1111111111111112</v>
      </c>
      <c r="M159" s="10">
        <f>Table1[[#This Row],[Deaths]]/Table1[[#This Row],[Cases]]</f>
        <v>0.1111111111111111</v>
      </c>
      <c r="N159" s="11">
        <f>Table1[[#This Row],[Cases]]/Table1[[#This Row],[Deaths]]</f>
        <v>9</v>
      </c>
      <c r="O159" s="12">
        <f>Table1[[#This Row],[Cases]]/Table1[[#This Row],[Population]]</f>
        <v>2.9749115790169572E-4</v>
      </c>
      <c r="P159" s="12">
        <f>Table1[[#This Row],[Deaths]]/Table1[[#This Row],[Population]]</f>
        <v>3.3054573100188412E-5</v>
      </c>
      <c r="Q159" s="13">
        <f>1-Table1[[#This Row],[Deaths]]/Table1[[#This Row],[Ex(Deaths)]]</f>
        <v>0.10000000000000009</v>
      </c>
      <c r="R159" s="14">
        <f>Table1[[#This Row],[Active]]/Table1[[#This Row],[Cases]]</f>
        <v>0.1111111111111111</v>
      </c>
      <c r="S159" s="76">
        <f>Table1[[#This Row],[Percent Infected]]*Table1[[#This Row],[% Active]]</f>
        <v>3.3054573100188412E-5</v>
      </c>
      <c r="T159" s="77">
        <f>1/Table1[[#This Row],[Percent Actively Infected]]</f>
        <v>30253</v>
      </c>
      <c r="AMC159"/>
    </row>
    <row r="160" spans="1:1017" s="1" customFormat="1" ht="16.5" thickBot="1" x14ac:dyDescent="0.3">
      <c r="A160" s="1">
        <v>159</v>
      </c>
      <c r="B160" s="50">
        <v>75</v>
      </c>
      <c r="C160" s="42" t="s">
        <v>138</v>
      </c>
      <c r="D160" s="46">
        <v>14626</v>
      </c>
      <c r="E160" s="47">
        <v>305</v>
      </c>
      <c r="F160" s="46">
        <v>13658</v>
      </c>
      <c r="G160" s="47">
        <v>663</v>
      </c>
      <c r="H160" s="47">
        <v>16</v>
      </c>
      <c r="I160" s="42">
        <v>51274093</v>
      </c>
      <c r="J160" s="8">
        <f>Table1[[#This Row],[Population]]/Table1[[#This Row],[Cases]]</f>
        <v>3505.6811841925337</v>
      </c>
      <c r="K160" s="8">
        <f>Table1[[#This Row],[Population]]/Table1[[#This Row],[Deaths]]</f>
        <v>168111.78032786885</v>
      </c>
      <c r="L160" s="9">
        <f>Table1[[#This Row],[Deaths]]+Table1[[#This Row],[Active]]*Table1[[#This Row],[Death Rate]]</f>
        <v>318.82572131820046</v>
      </c>
      <c r="M160" s="10">
        <f>Table1[[#This Row],[Deaths]]/Table1[[#This Row],[Cases]]</f>
        <v>2.0853274989744292E-2</v>
      </c>
      <c r="N160" s="11">
        <f>Table1[[#This Row],[Cases]]/Table1[[#This Row],[Deaths]]</f>
        <v>47.954098360655735</v>
      </c>
      <c r="O160" s="12">
        <f>Table1[[#This Row],[Cases]]/Table1[[#This Row],[Population]]</f>
        <v>2.8525126714576892E-4</v>
      </c>
      <c r="P160" s="12">
        <f>Table1[[#This Row],[Deaths]]/Table1[[#This Row],[Population]]</f>
        <v>5.9484231149637307E-6</v>
      </c>
      <c r="Q160" s="13">
        <f>1-Table1[[#This Row],[Deaths]]/Table1[[#This Row],[Ex(Deaths)]]</f>
        <v>4.3364510432337022E-2</v>
      </c>
      <c r="R160" s="14">
        <f>Table1[[#This Row],[Active]]/Table1[[#This Row],[Cases]]</f>
        <v>4.5330233830165462E-2</v>
      </c>
      <c r="S160" s="76">
        <f>Table1[[#This Row],[Percent Infected]]*Table1[[#This Row],[% Active]]</f>
        <v>1.2930506640068701E-5</v>
      </c>
      <c r="T160" s="77">
        <f>1/Table1[[#This Row],[Percent Actively Infected]]</f>
        <v>77336.490196078419</v>
      </c>
      <c r="AMC160"/>
    </row>
    <row r="161" spans="1:1017" s="1" customFormat="1" ht="16.5" thickBot="1" x14ac:dyDescent="0.3">
      <c r="A161" s="1">
        <v>160</v>
      </c>
      <c r="B161" s="50">
        <v>85</v>
      </c>
      <c r="C161" s="42" t="s">
        <v>133</v>
      </c>
      <c r="D161" s="46">
        <v>9094</v>
      </c>
      <c r="E161" s="47">
        <v>125</v>
      </c>
      <c r="F161" s="46">
        <v>8803</v>
      </c>
      <c r="G161" s="47">
        <v>166</v>
      </c>
      <c r="H161" s="47">
        <v>1</v>
      </c>
      <c r="I161" s="42">
        <v>32409771</v>
      </c>
      <c r="J161" s="8">
        <f>Table1[[#This Row],[Population]]/Table1[[#This Row],[Cases]]</f>
        <v>3563.8630965471739</v>
      </c>
      <c r="K161" s="8">
        <f>Table1[[#This Row],[Population]]/Table1[[#This Row],[Deaths]]</f>
        <v>259278.16800000001</v>
      </c>
      <c r="L161" s="9">
        <f>Table1[[#This Row],[Deaths]]+Table1[[#This Row],[Active]]*Table1[[#This Row],[Death Rate]]</f>
        <v>127.28172421376732</v>
      </c>
      <c r="M161" s="10">
        <f>Table1[[#This Row],[Deaths]]/Table1[[#This Row],[Cases]]</f>
        <v>1.3745326588959753E-2</v>
      </c>
      <c r="N161" s="15">
        <f>Table1[[#This Row],[Cases]]/Table1[[#This Row],[Deaths]]</f>
        <v>72.751999999999995</v>
      </c>
      <c r="O161" s="12">
        <f>Table1[[#This Row],[Cases]]/Table1[[#This Row],[Population]]</f>
        <v>2.8059439235161518E-4</v>
      </c>
      <c r="P161" s="12">
        <f>Table1[[#This Row],[Deaths]]/Table1[[#This Row],[Population]]</f>
        <v>3.8568615619036614E-6</v>
      </c>
      <c r="Q161" s="13">
        <f>1-Table1[[#This Row],[Deaths]]/Table1[[#This Row],[Ex(Deaths)]]</f>
        <v>1.7926565874730072E-2</v>
      </c>
      <c r="R161" s="14">
        <f>Table1[[#This Row],[Active]]/Table1[[#This Row],[Cases]]</f>
        <v>1.8253793710138553E-2</v>
      </c>
      <c r="S161" s="76">
        <f>Table1[[#This Row],[Percent Infected]]*Table1[[#This Row],[% Active]]</f>
        <v>5.1219121542080625E-6</v>
      </c>
      <c r="T161" s="77">
        <f>1/Table1[[#This Row],[Percent Actively Infected]]</f>
        <v>195239.5843373494</v>
      </c>
      <c r="AMC161"/>
    </row>
    <row r="162" spans="1:1017" s="1" customFormat="1" ht="16.5" thickBot="1" x14ac:dyDescent="0.3">
      <c r="A162" s="1">
        <v>161</v>
      </c>
      <c r="B162" s="50">
        <v>80</v>
      </c>
      <c r="C162" s="42" t="s">
        <v>174</v>
      </c>
      <c r="D162" s="46">
        <v>11956</v>
      </c>
      <c r="E162" s="47">
        <v>781</v>
      </c>
      <c r="F162" s="46">
        <v>6266</v>
      </c>
      <c r="G162" s="46">
        <v>4909</v>
      </c>
      <c r="H162" s="47"/>
      <c r="I162" s="42">
        <v>43951950</v>
      </c>
      <c r="J162" s="8">
        <f>Table1[[#This Row],[Population]]/Table1[[#This Row],[Cases]]</f>
        <v>3676.1416861826697</v>
      </c>
      <c r="K162" s="8">
        <f>Table1[[#This Row],[Population]]/Table1[[#This Row],[Deaths]]</f>
        <v>56276.504481434058</v>
      </c>
      <c r="L162" s="9">
        <f>Table1[[#This Row],[Deaths]]+Table1[[#This Row],[Active]]*Table1[[#This Row],[Death Rate]]</f>
        <v>1101.6698728671797</v>
      </c>
      <c r="M162" s="10">
        <f>Table1[[#This Row],[Deaths]]/Table1[[#This Row],[Cases]]</f>
        <v>6.5322850451656075E-2</v>
      </c>
      <c r="N162" s="11">
        <f>Table1[[#This Row],[Cases]]/Table1[[#This Row],[Deaths]]</f>
        <v>15.308578745198464</v>
      </c>
      <c r="O162" s="12">
        <f>Table1[[#This Row],[Cases]]/Table1[[#This Row],[Population]]</f>
        <v>2.7202433566656312E-4</v>
      </c>
      <c r="P162" s="12">
        <f>Table1[[#This Row],[Deaths]]/Table1[[#This Row],[Population]]</f>
        <v>1.7769404997957997E-5</v>
      </c>
      <c r="Q162" s="13">
        <f>1-Table1[[#This Row],[Deaths]]/Table1[[#This Row],[Ex(Deaths)]]</f>
        <v>0.29107619329973322</v>
      </c>
      <c r="R162" s="14">
        <f>Table1[[#This Row],[Active]]/Table1[[#This Row],[Cases]]</f>
        <v>0.41058882569421212</v>
      </c>
      <c r="S162" s="76">
        <f>Table1[[#This Row],[Percent Infected]]*Table1[[#This Row],[% Active]]</f>
        <v>1.1169015254158233E-4</v>
      </c>
      <c r="T162" s="77">
        <f>1/Table1[[#This Row],[Percent Actively Infected]]</f>
        <v>8953.3408026074558</v>
      </c>
      <c r="AMC162"/>
    </row>
    <row r="163" spans="1:1017" s="1" customFormat="1" ht="16.5" thickBot="1" x14ac:dyDescent="0.3">
      <c r="A163" s="1">
        <v>162</v>
      </c>
      <c r="B163" s="51">
        <v>169</v>
      </c>
      <c r="C163" s="42" t="s">
        <v>128</v>
      </c>
      <c r="D163" s="48">
        <v>344</v>
      </c>
      <c r="E163" s="48">
        <v>10</v>
      </c>
      <c r="F163" s="48">
        <v>334</v>
      </c>
      <c r="G163" s="48">
        <v>0</v>
      </c>
      <c r="H163" s="48"/>
      <c r="I163" s="42">
        <v>1272002</v>
      </c>
      <c r="J163" s="8">
        <f>Table1[[#This Row],[Population]]/Table1[[#This Row],[Cases]]</f>
        <v>3697.6802325581393</v>
      </c>
      <c r="K163" s="8">
        <f>Table1[[#This Row],[Population]]/Table1[[#This Row],[Deaths]]</f>
        <v>127200.2</v>
      </c>
      <c r="L163" s="9">
        <f>Table1[[#This Row],[Deaths]]+Table1[[#This Row],[Active]]*Table1[[#This Row],[Death Rate]]</f>
        <v>10</v>
      </c>
      <c r="M163" s="10">
        <f>Table1[[#This Row],[Deaths]]/Table1[[#This Row],[Cases]]</f>
        <v>2.9069767441860465E-2</v>
      </c>
      <c r="N163" s="11">
        <f>Table1[[#This Row],[Cases]]/Table1[[#This Row],[Deaths]]</f>
        <v>34.4</v>
      </c>
      <c r="O163" s="12">
        <f>Table1[[#This Row],[Cases]]/Table1[[#This Row],[Population]]</f>
        <v>2.7043982635247427E-4</v>
      </c>
      <c r="P163" s="12">
        <f>Table1[[#This Row],[Deaths]]/Table1[[#This Row],[Population]]</f>
        <v>7.8616228590835541E-6</v>
      </c>
      <c r="Q163" s="13">
        <f>1-Table1[[#This Row],[Deaths]]/Table1[[#This Row],[Ex(Deaths)]]</f>
        <v>0</v>
      </c>
      <c r="R163" s="14">
        <f>Table1[[#This Row],[Active]]/Table1[[#This Row],[Cases]]</f>
        <v>0</v>
      </c>
      <c r="S163" s="76">
        <f>Table1[[#This Row],[Percent Infected]]*Table1[[#This Row],[% Active]]</f>
        <v>0</v>
      </c>
      <c r="T163" s="77" t="e">
        <f>1/Table1[[#This Row],[Percent Actively Infected]]</f>
        <v>#DIV/0!</v>
      </c>
      <c r="AMC163"/>
    </row>
    <row r="164" spans="1:1017" s="1" customFormat="1" ht="16.5" thickBot="1" x14ac:dyDescent="0.3">
      <c r="A164" s="1">
        <v>163</v>
      </c>
      <c r="B164" s="50">
        <v>117</v>
      </c>
      <c r="C164" s="42" t="s">
        <v>153</v>
      </c>
      <c r="D164" s="46">
        <v>3046</v>
      </c>
      <c r="E164" s="47">
        <v>88</v>
      </c>
      <c r="F164" s="46">
        <v>2460</v>
      </c>
      <c r="G164" s="47">
        <v>498</v>
      </c>
      <c r="H164" s="47">
        <v>6</v>
      </c>
      <c r="I164" s="42">
        <v>11325842</v>
      </c>
      <c r="J164" s="8">
        <f>Table1[[#This Row],[Population]]/Table1[[#This Row],[Cases]]</f>
        <v>3718.2672357189758</v>
      </c>
      <c r="K164" s="8">
        <f>Table1[[#This Row],[Population]]/Table1[[#This Row],[Deaths]]</f>
        <v>128702.75</v>
      </c>
      <c r="L164" s="9">
        <f>Table1[[#This Row],[Deaths]]+Table1[[#This Row],[Active]]*Table1[[#This Row],[Death Rate]]</f>
        <v>102.38739330269206</v>
      </c>
      <c r="M164" s="10">
        <f>Table1[[#This Row],[Deaths]]/Table1[[#This Row],[Cases]]</f>
        <v>2.8890347997373604E-2</v>
      </c>
      <c r="N164" s="11">
        <f>Table1[[#This Row],[Cases]]/Table1[[#This Row],[Deaths]]</f>
        <v>34.613636363636367</v>
      </c>
      <c r="O164" s="12">
        <f>Table1[[#This Row],[Cases]]/Table1[[#This Row],[Population]]</f>
        <v>2.6894247685955709E-4</v>
      </c>
      <c r="P164" s="12">
        <f>Table1[[#This Row],[Deaths]]/Table1[[#This Row],[Population]]</f>
        <v>7.7698417477482025E-6</v>
      </c>
      <c r="Q164" s="13">
        <f>1-Table1[[#This Row],[Deaths]]/Table1[[#This Row],[Ex(Deaths)]]</f>
        <v>0.14051918735891655</v>
      </c>
      <c r="R164" s="14">
        <f>Table1[[#This Row],[Active]]/Table1[[#This Row],[Cases]]</f>
        <v>0.16349310571240971</v>
      </c>
      <c r="S164" s="76">
        <f>Table1[[#This Row],[Percent Infected]]*Table1[[#This Row],[% Active]]</f>
        <v>4.3970240799756871E-5</v>
      </c>
      <c r="T164" s="77">
        <f>1/Table1[[#This Row],[Percent Actively Infected]]</f>
        <v>22742.654618473898</v>
      </c>
      <c r="AMC164"/>
    </row>
    <row r="165" spans="1:1017" s="1" customFormat="1" ht="16.5" thickBot="1" x14ac:dyDescent="0.3">
      <c r="A165" s="1">
        <v>164</v>
      </c>
      <c r="B165" s="52">
        <v>203</v>
      </c>
      <c r="C165" s="42" t="s">
        <v>134</v>
      </c>
      <c r="D165" s="49">
        <v>18</v>
      </c>
      <c r="E165" s="49"/>
      <c r="F165" s="49">
        <v>18</v>
      </c>
      <c r="G165" s="49">
        <v>0</v>
      </c>
      <c r="H165" s="49"/>
      <c r="I165" s="42">
        <v>72006</v>
      </c>
      <c r="J165" s="8">
        <f>Table1[[#This Row],[Population]]/Table1[[#This Row],[Cases]]</f>
        <v>4000.3333333333335</v>
      </c>
      <c r="K165" s="8" t="e">
        <f>Table1[[#This Row],[Population]]/Table1[[#This Row],[Deaths]]</f>
        <v>#DIV/0!</v>
      </c>
      <c r="L165" s="9">
        <f>Table1[[#This Row],[Deaths]]+Table1[[#This Row],[Active]]*Table1[[#This Row],[Death Rate]]</f>
        <v>0</v>
      </c>
      <c r="M165" s="10">
        <f>Table1[[#This Row],[Deaths]]/Table1[[#This Row],[Cases]]</f>
        <v>0</v>
      </c>
      <c r="N165" s="11" t="e">
        <f>Table1[[#This Row],[Cases]]/Table1[[#This Row],[Deaths]]</f>
        <v>#DIV/0!</v>
      </c>
      <c r="O165" s="12">
        <f>Table1[[#This Row],[Cases]]/Table1[[#This Row],[Population]]</f>
        <v>2.4997916840263309E-4</v>
      </c>
      <c r="P165" s="12">
        <f>Table1[[#This Row],[Deaths]]/Table1[[#This Row],[Population]]</f>
        <v>0</v>
      </c>
      <c r="Q165" s="13" t="e">
        <f>1-Table1[[#This Row],[Deaths]]/Table1[[#This Row],[Ex(Deaths)]]</f>
        <v>#DIV/0!</v>
      </c>
      <c r="R165" s="14">
        <f>Table1[[#This Row],[Active]]/Table1[[#This Row],[Cases]]</f>
        <v>0</v>
      </c>
      <c r="S165" s="76">
        <f>Table1[[#This Row],[Percent Infected]]*Table1[[#This Row],[% Active]]</f>
        <v>0</v>
      </c>
      <c r="T165" s="77" t="e">
        <f>1/Table1[[#This Row],[Percent Actively Infected]]</f>
        <v>#DIV/0!</v>
      </c>
      <c r="AMC165"/>
    </row>
    <row r="166" spans="1:1017" s="1" customFormat="1" ht="16.5" thickBot="1" x14ac:dyDescent="0.3">
      <c r="A166" s="1">
        <v>165</v>
      </c>
      <c r="B166" s="52">
        <v>205</v>
      </c>
      <c r="C166" s="42" t="s">
        <v>142</v>
      </c>
      <c r="D166" s="49">
        <v>14</v>
      </c>
      <c r="E166" s="49"/>
      <c r="F166" s="49">
        <v>14</v>
      </c>
      <c r="G166" s="49">
        <v>0</v>
      </c>
      <c r="H166" s="49"/>
      <c r="I166" s="42">
        <v>56781</v>
      </c>
      <c r="J166" s="8">
        <f>Table1[[#This Row],[Population]]/Table1[[#This Row],[Cases]]</f>
        <v>4055.7857142857142</v>
      </c>
      <c r="K166" s="8" t="e">
        <f>Table1[[#This Row],[Population]]/Table1[[#This Row],[Deaths]]</f>
        <v>#DIV/0!</v>
      </c>
      <c r="L166" s="9">
        <f>Table1[[#This Row],[Deaths]]+Table1[[#This Row],[Active]]*Table1[[#This Row],[Death Rate]]</f>
        <v>0</v>
      </c>
      <c r="M166" s="10">
        <f>Table1[[#This Row],[Deaths]]/Table1[[#This Row],[Cases]]</f>
        <v>0</v>
      </c>
      <c r="N166" s="11" t="e">
        <f>Table1[[#This Row],[Cases]]/Table1[[#This Row],[Deaths]]</f>
        <v>#DIV/0!</v>
      </c>
      <c r="O166" s="12">
        <f>Table1[[#This Row],[Cases]]/Table1[[#This Row],[Population]]</f>
        <v>2.4656134974727461E-4</v>
      </c>
      <c r="P166" s="12">
        <f>Table1[[#This Row],[Deaths]]/Table1[[#This Row],[Population]]</f>
        <v>0</v>
      </c>
      <c r="Q166" s="13" t="e">
        <f>1-Table1[[#This Row],[Deaths]]/Table1[[#This Row],[Ex(Deaths)]]</f>
        <v>#DIV/0!</v>
      </c>
      <c r="R166" s="14">
        <f>Table1[[#This Row],[Active]]/Table1[[#This Row],[Cases]]</f>
        <v>0</v>
      </c>
      <c r="S166" s="76">
        <f>Table1[[#This Row],[Percent Infected]]*Table1[[#This Row],[% Active]]</f>
        <v>0</v>
      </c>
      <c r="T166" s="77" t="e">
        <f>1/Table1[[#This Row],[Percent Actively Infected]]</f>
        <v>#DIV/0!</v>
      </c>
      <c r="AMC166"/>
    </row>
    <row r="167" spans="1:1017" s="1" customFormat="1" ht="16.5" thickBot="1" x14ac:dyDescent="0.3">
      <c r="A167" s="1">
        <v>166</v>
      </c>
      <c r="B167" s="50">
        <v>193</v>
      </c>
      <c r="C167" s="42" t="s">
        <v>141</v>
      </c>
      <c r="D167" s="47">
        <v>69</v>
      </c>
      <c r="E167" s="47"/>
      <c r="F167" s="47">
        <v>62</v>
      </c>
      <c r="G167" s="47">
        <v>7</v>
      </c>
      <c r="H167" s="47"/>
      <c r="I167" s="42">
        <v>281085</v>
      </c>
      <c r="J167" s="8">
        <f>Table1[[#This Row],[Population]]/Table1[[#This Row],[Cases]]</f>
        <v>4073.695652173913</v>
      </c>
      <c r="K167" s="8" t="e">
        <f>Table1[[#This Row],[Population]]/Table1[[#This Row],[Deaths]]</f>
        <v>#DIV/0!</v>
      </c>
      <c r="L167" s="9">
        <f>Table1[[#This Row],[Deaths]]+Table1[[#This Row],[Active]]*Table1[[#This Row],[Death Rate]]</f>
        <v>0</v>
      </c>
      <c r="M167" s="10">
        <f>Table1[[#This Row],[Deaths]]/Table1[[#This Row],[Cases]]</f>
        <v>0</v>
      </c>
      <c r="N167" s="15" t="e">
        <f>Table1[[#This Row],[Cases]]/Table1[[#This Row],[Deaths]]</f>
        <v>#DIV/0!</v>
      </c>
      <c r="O167" s="12">
        <f>Table1[[#This Row],[Cases]]/Table1[[#This Row],[Population]]</f>
        <v>2.4547734671006991E-4</v>
      </c>
      <c r="P167" s="12">
        <f>Table1[[#This Row],[Deaths]]/Table1[[#This Row],[Population]]</f>
        <v>0</v>
      </c>
      <c r="Q167" s="13" t="e">
        <f>1-Table1[[#This Row],[Deaths]]/Table1[[#This Row],[Ex(Deaths)]]</f>
        <v>#DIV/0!</v>
      </c>
      <c r="R167" s="14">
        <f>Table1[[#This Row],[Active]]/Table1[[#This Row],[Cases]]</f>
        <v>0.10144927536231885</v>
      </c>
      <c r="S167" s="76">
        <f>Table1[[#This Row],[Percent Infected]]*Table1[[#This Row],[% Active]]</f>
        <v>2.4903498941601297E-5</v>
      </c>
      <c r="T167" s="77">
        <f>1/Table1[[#This Row],[Percent Actively Infected]]</f>
        <v>40155</v>
      </c>
      <c r="AMC167"/>
    </row>
    <row r="168" spans="1:1017" s="1" customFormat="1" ht="16.5" thickBot="1" x14ac:dyDescent="0.3">
      <c r="A168" s="1">
        <v>167</v>
      </c>
      <c r="B168" s="50">
        <v>144</v>
      </c>
      <c r="C168" s="42" t="s">
        <v>185</v>
      </c>
      <c r="D168" s="46">
        <v>1240</v>
      </c>
      <c r="E168" s="47">
        <v>79</v>
      </c>
      <c r="F168" s="47">
        <v>725</v>
      </c>
      <c r="G168" s="47">
        <v>436</v>
      </c>
      <c r="H168" s="47"/>
      <c r="I168" s="42">
        <v>5069595</v>
      </c>
      <c r="J168" s="8">
        <f>Table1[[#This Row],[Population]]/Table1[[#This Row],[Cases]]</f>
        <v>4088.3830645161293</v>
      </c>
      <c r="K168" s="8">
        <f>Table1[[#This Row],[Population]]/Table1[[#This Row],[Deaths]]</f>
        <v>64172.088607594938</v>
      </c>
      <c r="L168" s="9">
        <f>Table1[[#This Row],[Deaths]]+Table1[[#This Row],[Active]]*Table1[[#This Row],[Death Rate]]</f>
        <v>106.77741935483871</v>
      </c>
      <c r="M168" s="10">
        <f>Table1[[#This Row],[Deaths]]/Table1[[#This Row],[Cases]]</f>
        <v>6.3709677419354835E-2</v>
      </c>
      <c r="N168" s="11">
        <f>Table1[[#This Row],[Cases]]/Table1[[#This Row],[Deaths]]</f>
        <v>15.69620253164557</v>
      </c>
      <c r="O168" s="12">
        <f>Table1[[#This Row],[Cases]]/Table1[[#This Row],[Population]]</f>
        <v>2.4459547557546509E-4</v>
      </c>
      <c r="P168" s="12">
        <f>Table1[[#This Row],[Deaths]]/Table1[[#This Row],[Population]]</f>
        <v>1.5583098847146566E-5</v>
      </c>
      <c r="Q168" s="13">
        <f>1-Table1[[#This Row],[Deaths]]/Table1[[#This Row],[Ex(Deaths)]]</f>
        <v>0.2601431980906922</v>
      </c>
      <c r="R168" s="14">
        <f>Table1[[#This Row],[Active]]/Table1[[#This Row],[Cases]]</f>
        <v>0.35161290322580646</v>
      </c>
      <c r="S168" s="76">
        <f>Table1[[#This Row],[Percent Infected]]*Table1[[#This Row],[% Active]]</f>
        <v>8.6002925282986116E-5</v>
      </c>
      <c r="T168" s="77">
        <f>1/Table1[[#This Row],[Percent Actively Infected]]</f>
        <v>11627.511467889908</v>
      </c>
      <c r="AMC168"/>
    </row>
    <row r="169" spans="1:1017" s="1" customFormat="1" ht="16.5" thickBot="1" x14ac:dyDescent="0.3">
      <c r="A169" s="1">
        <v>168</v>
      </c>
      <c r="B169" s="50">
        <v>106</v>
      </c>
      <c r="C169" s="42" t="s">
        <v>223</v>
      </c>
      <c r="D169" s="46">
        <v>4658</v>
      </c>
      <c r="E169" s="47">
        <v>146</v>
      </c>
      <c r="F169" s="46">
        <v>2375</v>
      </c>
      <c r="G169" s="46">
        <v>2137</v>
      </c>
      <c r="H169" s="47">
        <v>4</v>
      </c>
      <c r="I169" s="42">
        <v>19178904</v>
      </c>
      <c r="J169" s="8">
        <f>Table1[[#This Row],[Population]]/Table1[[#This Row],[Cases]]</f>
        <v>4117.411764705882</v>
      </c>
      <c r="K169" s="8">
        <f>Table1[[#This Row],[Population]]/Table1[[#This Row],[Deaths]]</f>
        <v>131362.35616438356</v>
      </c>
      <c r="L169" s="9">
        <f>Table1[[#This Row],[Deaths]]+Table1[[#This Row],[Active]]*Table1[[#This Row],[Death Rate]]</f>
        <v>212.98196650923143</v>
      </c>
      <c r="M169" s="10">
        <f>Table1[[#This Row],[Deaths]]/Table1[[#This Row],[Cases]]</f>
        <v>3.1343924431086301E-2</v>
      </c>
      <c r="N169" s="11">
        <f>Table1[[#This Row],[Cases]]/Table1[[#This Row],[Deaths]]</f>
        <v>31.904109589041095</v>
      </c>
      <c r="O169" s="12">
        <f>Table1[[#This Row],[Cases]]/Table1[[#This Row],[Population]]</f>
        <v>2.4287102120121149E-4</v>
      </c>
      <c r="P169" s="12">
        <f>Table1[[#This Row],[Deaths]]/Table1[[#This Row],[Population]]</f>
        <v>7.612530935031533E-6</v>
      </c>
      <c r="Q169" s="13">
        <f>1-Table1[[#This Row],[Deaths]]/Table1[[#This Row],[Ex(Deaths)]]</f>
        <v>0.31449595290654897</v>
      </c>
      <c r="R169" s="14">
        <f>Table1[[#This Row],[Active]]/Table1[[#This Row],[Cases]]</f>
        <v>0.4587805925289824</v>
      </c>
      <c r="S169" s="76">
        <f>Table1[[#This Row],[Percent Infected]]*Table1[[#This Row],[% Active]]</f>
        <v>1.1142451101481085E-4</v>
      </c>
      <c r="T169" s="77">
        <f>1/Table1[[#This Row],[Percent Actively Infected]]</f>
        <v>8974.6860084230229</v>
      </c>
      <c r="AMC169"/>
    </row>
    <row r="170" spans="1:1017" s="1" customFormat="1" ht="16.5" thickBot="1" x14ac:dyDescent="0.3">
      <c r="A170" s="1">
        <v>169</v>
      </c>
      <c r="B170" s="50">
        <v>132</v>
      </c>
      <c r="C170" s="42" t="s">
        <v>170</v>
      </c>
      <c r="D170" s="46">
        <v>1917</v>
      </c>
      <c r="E170" s="47">
        <v>69</v>
      </c>
      <c r="F170" s="46">
        <v>1447</v>
      </c>
      <c r="G170" s="47">
        <v>401</v>
      </c>
      <c r="H170" s="47"/>
      <c r="I170" s="42">
        <v>7993501</v>
      </c>
      <c r="J170" s="8">
        <f>Table1[[#This Row],[Population]]/Table1[[#This Row],[Cases]]</f>
        <v>4169.7970787689101</v>
      </c>
      <c r="K170" s="8">
        <f>Table1[[#This Row],[Population]]/Table1[[#This Row],[Deaths]]</f>
        <v>115847.84057971014</v>
      </c>
      <c r="L170" s="9">
        <f>Table1[[#This Row],[Deaths]]+Table1[[#This Row],[Active]]*Table1[[#This Row],[Death Rate]]</f>
        <v>83.433489827856022</v>
      </c>
      <c r="M170" s="10">
        <f>Table1[[#This Row],[Deaths]]/Table1[[#This Row],[Cases]]</f>
        <v>3.5993740219092331E-2</v>
      </c>
      <c r="N170" s="11">
        <f>Table1[[#This Row],[Cases]]/Table1[[#This Row],[Deaths]]</f>
        <v>27.782608695652176</v>
      </c>
      <c r="O170" s="12">
        <f>Table1[[#This Row],[Cases]]/Table1[[#This Row],[Population]]</f>
        <v>2.3981982362922079E-4</v>
      </c>
      <c r="P170" s="12">
        <f>Table1[[#This Row],[Deaths]]/Table1[[#This Row],[Population]]</f>
        <v>8.6320124310987136E-6</v>
      </c>
      <c r="Q170" s="13">
        <f>1-Table1[[#This Row],[Deaths]]/Table1[[#This Row],[Ex(Deaths)]]</f>
        <v>0.17299396031061254</v>
      </c>
      <c r="R170" s="14">
        <f>Table1[[#This Row],[Active]]/Table1[[#This Row],[Cases]]</f>
        <v>0.20918101199791342</v>
      </c>
      <c r="S170" s="76">
        <f>Table1[[#This Row],[Percent Infected]]*Table1[[#This Row],[% Active]]</f>
        <v>5.0165753403921516E-5</v>
      </c>
      <c r="T170" s="77">
        <f>1/Table1[[#This Row],[Percent Actively Infected]]</f>
        <v>19933.917705735657</v>
      </c>
      <c r="AMC170"/>
    </row>
    <row r="171" spans="1:1017" s="1" customFormat="1" ht="16.5" thickBot="1" x14ac:dyDescent="0.3">
      <c r="A171" s="1">
        <v>170</v>
      </c>
      <c r="B171" s="50">
        <v>49</v>
      </c>
      <c r="C171" s="42" t="s">
        <v>198</v>
      </c>
      <c r="D171" s="46">
        <v>46577</v>
      </c>
      <c r="E171" s="47">
        <v>945</v>
      </c>
      <c r="F171" s="46">
        <v>33186</v>
      </c>
      <c r="G171" s="46">
        <v>12446</v>
      </c>
      <c r="H171" s="47">
        <v>7</v>
      </c>
      <c r="I171" s="42">
        <v>206648305</v>
      </c>
      <c r="J171" s="8">
        <f>Table1[[#This Row],[Population]]/Table1[[#This Row],[Cases]]</f>
        <v>4436.7027717542996</v>
      </c>
      <c r="K171" s="8">
        <f>Table1[[#This Row],[Population]]/Table1[[#This Row],[Deaths]]</f>
        <v>218675.45502645502</v>
      </c>
      <c r="L171" s="9">
        <f>Table1[[#This Row],[Deaths]]+Table1[[#This Row],[Active]]*Table1[[#This Row],[Death Rate]]</f>
        <v>1197.516692788286</v>
      </c>
      <c r="M171" s="10">
        <f>Table1[[#This Row],[Deaths]]/Table1[[#This Row],[Cases]]</f>
        <v>2.0288983833222404E-2</v>
      </c>
      <c r="N171" s="11">
        <f>Table1[[#This Row],[Cases]]/Table1[[#This Row],[Deaths]]</f>
        <v>49.287830687830684</v>
      </c>
      <c r="O171" s="12">
        <f>Table1[[#This Row],[Cases]]/Table1[[#This Row],[Population]]</f>
        <v>2.2539260605113602E-4</v>
      </c>
      <c r="P171" s="12">
        <f>Table1[[#This Row],[Deaths]]/Table1[[#This Row],[Population]]</f>
        <v>4.5729869402993649E-6</v>
      </c>
      <c r="Q171" s="13">
        <f>1-Table1[[#This Row],[Deaths]]/Table1[[#This Row],[Ex(Deaths)]]</f>
        <v>0.21086695017196688</v>
      </c>
      <c r="R171" s="14">
        <f>Table1[[#This Row],[Active]]/Table1[[#This Row],[Cases]]</f>
        <v>0.26721343152199584</v>
      </c>
      <c r="S171" s="76">
        <f>Table1[[#This Row],[Percent Infected]]*Table1[[#This Row],[% Active]]</f>
        <v>6.0227931702609416E-5</v>
      </c>
      <c r="T171" s="77">
        <f>1/Table1[[#This Row],[Percent Actively Infected]]</f>
        <v>16603.591917081794</v>
      </c>
      <c r="AMC171"/>
    </row>
    <row r="172" spans="1:1017" s="1" customFormat="1" ht="16.5" thickBot="1" x14ac:dyDescent="0.3">
      <c r="A172" s="1">
        <v>171</v>
      </c>
      <c r="B172" s="50">
        <v>122</v>
      </c>
      <c r="C172" s="42" t="s">
        <v>182</v>
      </c>
      <c r="D172" s="46">
        <v>2470</v>
      </c>
      <c r="E172" s="47">
        <v>47</v>
      </c>
      <c r="F172" s="46">
        <v>1175</v>
      </c>
      <c r="G172" s="46">
        <v>1248</v>
      </c>
      <c r="H172" s="47"/>
      <c r="I172" s="42">
        <v>11207647</v>
      </c>
      <c r="J172" s="8">
        <f>Table1[[#This Row],[Population]]/Table1[[#This Row],[Cases]]</f>
        <v>4537.508906882591</v>
      </c>
      <c r="K172" s="8">
        <f>Table1[[#This Row],[Population]]/Table1[[#This Row],[Deaths]]</f>
        <v>238460.57446808511</v>
      </c>
      <c r="L172" s="9">
        <f>Table1[[#This Row],[Deaths]]+Table1[[#This Row],[Active]]*Table1[[#This Row],[Death Rate]]</f>
        <v>70.747368421052641</v>
      </c>
      <c r="M172" s="10">
        <f>Table1[[#This Row],[Deaths]]/Table1[[#This Row],[Cases]]</f>
        <v>1.9028340080971661E-2</v>
      </c>
      <c r="N172" s="11">
        <f>Table1[[#This Row],[Cases]]/Table1[[#This Row],[Deaths]]</f>
        <v>52.553191489361701</v>
      </c>
      <c r="O172" s="12">
        <f>Table1[[#This Row],[Cases]]/Table1[[#This Row],[Population]]</f>
        <v>2.2038524232606541E-4</v>
      </c>
      <c r="P172" s="12">
        <f>Table1[[#This Row],[Deaths]]/Table1[[#This Row],[Population]]</f>
        <v>4.1935653398077227E-6</v>
      </c>
      <c r="Q172" s="13">
        <f>1-Table1[[#This Row],[Deaths]]/Table1[[#This Row],[Ex(Deaths)]]</f>
        <v>0.33566433566433573</v>
      </c>
      <c r="R172" s="14">
        <f>Table1[[#This Row],[Active]]/Table1[[#This Row],[Cases]]</f>
        <v>0.50526315789473686</v>
      </c>
      <c r="S172" s="76">
        <f>Table1[[#This Row],[Percent Infected]]*Table1[[#This Row],[% Active]]</f>
        <v>1.1135254349106463E-4</v>
      </c>
      <c r="T172" s="77">
        <f>1/Table1[[#This Row],[Percent Actively Infected]]</f>
        <v>8980.4863782051289</v>
      </c>
      <c r="AMC172"/>
    </row>
    <row r="173" spans="1:1017" s="1" customFormat="1" ht="16.5" thickBot="1" x14ac:dyDescent="0.3">
      <c r="A173" s="1">
        <v>172</v>
      </c>
      <c r="B173" s="50">
        <v>200</v>
      </c>
      <c r="C173" s="42" t="s">
        <v>144</v>
      </c>
      <c r="D173" s="47">
        <v>24</v>
      </c>
      <c r="E173" s="47"/>
      <c r="F173" s="47">
        <v>23</v>
      </c>
      <c r="G173" s="47">
        <v>1</v>
      </c>
      <c r="H173" s="47"/>
      <c r="I173" s="42">
        <v>112580</v>
      </c>
      <c r="J173" s="8">
        <f>Table1[[#This Row],[Population]]/Table1[[#This Row],[Cases]]</f>
        <v>4690.833333333333</v>
      </c>
      <c r="K173" s="8" t="e">
        <f>Table1[[#This Row],[Population]]/Table1[[#This Row],[Deaths]]</f>
        <v>#DIV/0!</v>
      </c>
      <c r="L173" s="9">
        <f>Table1[[#This Row],[Deaths]]+Table1[[#This Row],[Active]]*Table1[[#This Row],[Death Rate]]</f>
        <v>0</v>
      </c>
      <c r="M173" s="10">
        <f>Table1[[#This Row],[Deaths]]/Table1[[#This Row],[Cases]]</f>
        <v>0</v>
      </c>
      <c r="N173" s="11" t="e">
        <f>Table1[[#This Row],[Cases]]/Table1[[#This Row],[Deaths]]</f>
        <v>#DIV/0!</v>
      </c>
      <c r="O173" s="12">
        <f>Table1[[#This Row],[Cases]]/Table1[[#This Row],[Population]]</f>
        <v>2.1318173743116006E-4</v>
      </c>
      <c r="P173" s="12">
        <f>Table1[[#This Row],[Deaths]]/Table1[[#This Row],[Population]]</f>
        <v>0</v>
      </c>
      <c r="Q173" s="13" t="e">
        <f>1-Table1[[#This Row],[Deaths]]/Table1[[#This Row],[Ex(Deaths)]]</f>
        <v>#DIV/0!</v>
      </c>
      <c r="R173" s="14">
        <f>Table1[[#This Row],[Active]]/Table1[[#This Row],[Cases]]</f>
        <v>4.1666666666666664E-2</v>
      </c>
      <c r="S173" s="76">
        <f>Table1[[#This Row],[Percent Infected]]*Table1[[#This Row],[% Active]]</f>
        <v>8.8825723929650019E-6</v>
      </c>
      <c r="T173" s="77">
        <f>1/Table1[[#This Row],[Percent Actively Infected]]</f>
        <v>112580.00000000001</v>
      </c>
      <c r="AMC173"/>
    </row>
    <row r="174" spans="1:1017" s="1" customFormat="1" ht="16.5" thickBot="1" x14ac:dyDescent="0.3">
      <c r="A174" s="1">
        <v>173</v>
      </c>
      <c r="B174" s="50">
        <v>66</v>
      </c>
      <c r="C174" s="42" t="s">
        <v>221</v>
      </c>
      <c r="D174" s="46">
        <v>23591</v>
      </c>
      <c r="E174" s="47">
        <v>420</v>
      </c>
      <c r="F174" s="46">
        <v>10411</v>
      </c>
      <c r="G174" s="46">
        <v>12760</v>
      </c>
      <c r="H174" s="47">
        <v>164</v>
      </c>
      <c r="I174" s="42">
        <v>115247148</v>
      </c>
      <c r="J174" s="8">
        <f>Table1[[#This Row],[Population]]/Table1[[#This Row],[Cases]]</f>
        <v>4885.216735195625</v>
      </c>
      <c r="K174" s="8">
        <f>Table1[[#This Row],[Population]]/Table1[[#This Row],[Deaths]]</f>
        <v>274397.97142857144</v>
      </c>
      <c r="L174" s="9">
        <f>Table1[[#This Row],[Deaths]]+Table1[[#This Row],[Active]]*Table1[[#This Row],[Death Rate]]</f>
        <v>647.17137891568814</v>
      </c>
      <c r="M174" s="10">
        <f>Table1[[#This Row],[Deaths]]/Table1[[#This Row],[Cases]]</f>
        <v>1.7803399601542962E-2</v>
      </c>
      <c r="N174" s="11">
        <f>Table1[[#This Row],[Cases]]/Table1[[#This Row],[Deaths]]</f>
        <v>56.169047619047618</v>
      </c>
      <c r="O174" s="12">
        <f>Table1[[#This Row],[Cases]]/Table1[[#This Row],[Population]]</f>
        <v>2.0469920869538568E-4</v>
      </c>
      <c r="P174" s="12">
        <f>Table1[[#This Row],[Deaths]]/Table1[[#This Row],[Population]]</f>
        <v>3.644341810523589E-6</v>
      </c>
      <c r="Q174" s="16">
        <f>1-Table1[[#This Row],[Deaths]]/Table1[[#This Row],[Ex(Deaths)]]</f>
        <v>0.35102198013809793</v>
      </c>
      <c r="R174" s="14">
        <f>Table1[[#This Row],[Active]]/Table1[[#This Row],[Cases]]</f>
        <v>0.54088423551354325</v>
      </c>
      <c r="S174" s="76">
        <f>Table1[[#This Row],[Percent Infected]]*Table1[[#This Row],[% Active]]</f>
        <v>1.1071857500543093E-4</v>
      </c>
      <c r="T174" s="77">
        <f>1/Table1[[#This Row],[Percent Actively Infected]]</f>
        <v>9031.9081504702208</v>
      </c>
      <c r="AMC174"/>
    </row>
    <row r="175" spans="1:1017" s="1" customFormat="1" ht="16.5" thickBot="1" x14ac:dyDescent="0.3">
      <c r="A175" s="1">
        <v>174</v>
      </c>
      <c r="B175" s="50">
        <v>114</v>
      </c>
      <c r="C175" s="42" t="s">
        <v>166</v>
      </c>
      <c r="D175" s="46">
        <v>3227</v>
      </c>
      <c r="E175" s="47">
        <v>93</v>
      </c>
      <c r="F175" s="46">
        <v>1728</v>
      </c>
      <c r="G175" s="46">
        <v>1406</v>
      </c>
      <c r="H175" s="47">
        <v>2</v>
      </c>
      <c r="I175" s="42">
        <v>15936661</v>
      </c>
      <c r="J175" s="8">
        <f>Table1[[#This Row],[Population]]/Table1[[#This Row],[Cases]]</f>
        <v>4938.5376510691049</v>
      </c>
      <c r="K175" s="8">
        <f>Table1[[#This Row],[Population]]/Table1[[#This Row],[Deaths]]</f>
        <v>171361.94623655913</v>
      </c>
      <c r="L175" s="9">
        <f>Table1[[#This Row],[Deaths]]+Table1[[#This Row],[Active]]*Table1[[#This Row],[Death Rate]]</f>
        <v>133.5199876045863</v>
      </c>
      <c r="M175" s="10">
        <f>Table1[[#This Row],[Deaths]]/Table1[[#This Row],[Cases]]</f>
        <v>2.8819336845367215E-2</v>
      </c>
      <c r="N175" s="11">
        <f>Table1[[#This Row],[Cases]]/Table1[[#This Row],[Deaths]]</f>
        <v>34.698924731182792</v>
      </c>
      <c r="O175" s="12">
        <f>Table1[[#This Row],[Cases]]/Table1[[#This Row],[Population]]</f>
        <v>2.0248909103356093E-4</v>
      </c>
      <c r="P175" s="12">
        <f>Table1[[#This Row],[Deaths]]/Table1[[#This Row],[Population]]</f>
        <v>5.8356013220084178E-6</v>
      </c>
      <c r="Q175" s="13">
        <f>1-Table1[[#This Row],[Deaths]]/Table1[[#This Row],[Ex(Deaths)]]</f>
        <v>0.3034750701489316</v>
      </c>
      <c r="R175" s="14">
        <f>Table1[[#This Row],[Active]]/Table1[[#This Row],[Cases]]</f>
        <v>0.43569879144716456</v>
      </c>
      <c r="S175" s="76">
        <f>Table1[[#This Row],[Percent Infected]]*Table1[[#This Row],[% Active]]</f>
        <v>8.8224252244557382E-5</v>
      </c>
      <c r="T175" s="77">
        <f>1/Table1[[#This Row],[Percent Actively Infected]]</f>
        <v>11334.751778093883</v>
      </c>
      <c r="AMC175"/>
    </row>
    <row r="176" spans="1:1017" s="1" customFormat="1" ht="16.5" thickBot="1" x14ac:dyDescent="0.3">
      <c r="A176" s="1">
        <v>175</v>
      </c>
      <c r="B176" s="50">
        <v>176</v>
      </c>
      <c r="C176" s="42" t="s">
        <v>178</v>
      </c>
      <c r="D176" s="47">
        <v>280</v>
      </c>
      <c r="E176" s="47">
        <v>8</v>
      </c>
      <c r="F176" s="47">
        <v>138</v>
      </c>
      <c r="G176" s="47">
        <v>134</v>
      </c>
      <c r="H176" s="47"/>
      <c r="I176" s="42">
        <v>1399987</v>
      </c>
      <c r="J176" s="8">
        <f>Table1[[#This Row],[Population]]/Table1[[#This Row],[Cases]]</f>
        <v>4999.9535714285712</v>
      </c>
      <c r="K176" s="8">
        <f>Table1[[#This Row],[Population]]/Table1[[#This Row],[Deaths]]</f>
        <v>174998.375</v>
      </c>
      <c r="L176" s="9">
        <f>Table1[[#This Row],[Deaths]]+Table1[[#This Row],[Active]]*Table1[[#This Row],[Death Rate]]</f>
        <v>11.828571428571429</v>
      </c>
      <c r="M176" s="10">
        <f>Table1[[#This Row],[Deaths]]/Table1[[#This Row],[Cases]]</f>
        <v>2.8571428571428571E-2</v>
      </c>
      <c r="N176" s="11">
        <f>Table1[[#This Row],[Cases]]/Table1[[#This Row],[Deaths]]</f>
        <v>35</v>
      </c>
      <c r="O176" s="12">
        <f>Table1[[#This Row],[Cases]]/Table1[[#This Row],[Population]]</f>
        <v>2.000018571601022E-4</v>
      </c>
      <c r="P176" s="12">
        <f>Table1[[#This Row],[Deaths]]/Table1[[#This Row],[Population]]</f>
        <v>5.7143387760029203E-6</v>
      </c>
      <c r="Q176" s="13">
        <f>1-Table1[[#This Row],[Deaths]]/Table1[[#This Row],[Ex(Deaths)]]</f>
        <v>0.32367149758454106</v>
      </c>
      <c r="R176" s="14">
        <f>Table1[[#This Row],[Active]]/Table1[[#This Row],[Cases]]</f>
        <v>0.47857142857142859</v>
      </c>
      <c r="S176" s="76">
        <f>Table1[[#This Row],[Percent Infected]]*Table1[[#This Row],[% Active]]</f>
        <v>9.5715174498048919E-5</v>
      </c>
      <c r="T176" s="77">
        <f>1/Table1[[#This Row],[Percent Actively Infected]]</f>
        <v>10447.664179104477</v>
      </c>
      <c r="AMC176"/>
    </row>
    <row r="177" spans="1:1017" s="1" customFormat="1" ht="16.5" thickBot="1" x14ac:dyDescent="0.3">
      <c r="A177" s="1">
        <v>176</v>
      </c>
      <c r="B177" s="51">
        <v>196</v>
      </c>
      <c r="C177" s="42" t="s">
        <v>164</v>
      </c>
      <c r="D177" s="48">
        <v>31</v>
      </c>
      <c r="E177" s="48">
        <v>1</v>
      </c>
      <c r="F177" s="48">
        <v>30</v>
      </c>
      <c r="G177" s="48">
        <v>0</v>
      </c>
      <c r="H177" s="48"/>
      <c r="I177" s="42">
        <v>164167</v>
      </c>
      <c r="J177" s="8">
        <f>Table1[[#This Row],[Population]]/Table1[[#This Row],[Cases]]</f>
        <v>5295.7096774193551</v>
      </c>
      <c r="K177" s="8">
        <f>Table1[[#This Row],[Population]]/Table1[[#This Row],[Deaths]]</f>
        <v>164167</v>
      </c>
      <c r="L177" s="9">
        <f>Table1[[#This Row],[Deaths]]+Table1[[#This Row],[Active]]*Table1[[#This Row],[Death Rate]]</f>
        <v>1</v>
      </c>
      <c r="M177" s="10">
        <f>Table1[[#This Row],[Deaths]]/Table1[[#This Row],[Cases]]</f>
        <v>3.2258064516129031E-2</v>
      </c>
      <c r="N177" s="11">
        <f>Table1[[#This Row],[Cases]]/Table1[[#This Row],[Deaths]]</f>
        <v>31</v>
      </c>
      <c r="O177" s="12">
        <f>Table1[[#This Row],[Cases]]/Table1[[#This Row],[Population]]</f>
        <v>1.888321038942053E-4</v>
      </c>
      <c r="P177" s="12">
        <f>Table1[[#This Row],[Deaths]]/Table1[[#This Row],[Population]]</f>
        <v>6.0913581901356549E-6</v>
      </c>
      <c r="Q177" s="13">
        <f>1-Table1[[#This Row],[Deaths]]/Table1[[#This Row],[Ex(Deaths)]]</f>
        <v>0</v>
      </c>
      <c r="R177" s="14">
        <f>Table1[[#This Row],[Active]]/Table1[[#This Row],[Cases]]</f>
        <v>0</v>
      </c>
      <c r="S177" s="76">
        <f>Table1[[#This Row],[Percent Infected]]*Table1[[#This Row],[% Active]]</f>
        <v>0</v>
      </c>
      <c r="T177" s="77" t="e">
        <f>1/Table1[[#This Row],[Percent Actively Infected]]</f>
        <v>#DIV/0!</v>
      </c>
      <c r="AMC177"/>
    </row>
    <row r="178" spans="1:1017" s="1" customFormat="1" ht="16.5" thickBot="1" x14ac:dyDescent="0.3">
      <c r="A178" s="1">
        <v>177</v>
      </c>
      <c r="B178" s="50">
        <v>128</v>
      </c>
      <c r="C178" s="42" t="s">
        <v>200</v>
      </c>
      <c r="D178" s="46">
        <v>2152</v>
      </c>
      <c r="E178" s="47">
        <v>7</v>
      </c>
      <c r="F178" s="46">
        <v>1392</v>
      </c>
      <c r="G178" s="47">
        <v>753</v>
      </c>
      <c r="H178" s="47"/>
      <c r="I178" s="42">
        <v>12984186</v>
      </c>
      <c r="J178" s="8">
        <f>Table1[[#This Row],[Population]]/Table1[[#This Row],[Cases]]</f>
        <v>6033.5436802973982</v>
      </c>
      <c r="K178" s="8">
        <f>Table1[[#This Row],[Population]]/Table1[[#This Row],[Deaths]]</f>
        <v>1854883.7142857143</v>
      </c>
      <c r="L178" s="9">
        <f>Table1[[#This Row],[Deaths]]+Table1[[#This Row],[Active]]*Table1[[#This Row],[Death Rate]]</f>
        <v>9.449349442379182</v>
      </c>
      <c r="M178" s="10">
        <f>Table1[[#This Row],[Deaths]]/Table1[[#This Row],[Cases]]</f>
        <v>3.2527881040892194E-3</v>
      </c>
      <c r="N178" s="11">
        <f>Table1[[#This Row],[Cases]]/Table1[[#This Row],[Deaths]]</f>
        <v>307.42857142857144</v>
      </c>
      <c r="O178" s="12">
        <f>Table1[[#This Row],[Cases]]/Table1[[#This Row],[Population]]</f>
        <v>1.6574007796869207E-4</v>
      </c>
      <c r="P178" s="12">
        <f>Table1[[#This Row],[Deaths]]/Table1[[#This Row],[Population]]</f>
        <v>5.3911735398738123E-7</v>
      </c>
      <c r="Q178" s="13">
        <f>1-Table1[[#This Row],[Deaths]]/Table1[[#This Row],[Ex(Deaths)]]</f>
        <v>0.25920826161790012</v>
      </c>
      <c r="R178" s="14">
        <f>Table1[[#This Row],[Active]]/Table1[[#This Row],[Cases]]</f>
        <v>0.34990706319702602</v>
      </c>
      <c r="S178" s="76">
        <f>Table1[[#This Row],[Percent Infected]]*Table1[[#This Row],[% Active]]</f>
        <v>5.7993623936071156E-5</v>
      </c>
      <c r="T178" s="77">
        <f>1/Table1[[#This Row],[Percent Actively Infected]]</f>
        <v>17243.274900398406</v>
      </c>
      <c r="AMC178"/>
    </row>
    <row r="179" spans="1:1017" s="1" customFormat="1" ht="16.5" thickBot="1" x14ac:dyDescent="0.3">
      <c r="A179" s="1">
        <v>178</v>
      </c>
      <c r="B179" s="50">
        <v>131</v>
      </c>
      <c r="C179" s="42" t="s">
        <v>209</v>
      </c>
      <c r="D179" s="46">
        <v>1936</v>
      </c>
      <c r="E179" s="47">
        <v>38</v>
      </c>
      <c r="F179" s="46">
        <v>1600</v>
      </c>
      <c r="G179" s="47">
        <v>298</v>
      </c>
      <c r="H179" s="47">
        <v>1</v>
      </c>
      <c r="I179" s="42">
        <v>12154588</v>
      </c>
      <c r="J179" s="8">
        <f>Table1[[#This Row],[Population]]/Table1[[#This Row],[Cases]]</f>
        <v>6278.1962809917359</v>
      </c>
      <c r="K179" s="8">
        <f>Table1[[#This Row],[Population]]/Table1[[#This Row],[Deaths]]</f>
        <v>319857.57894736843</v>
      </c>
      <c r="L179" s="9">
        <f>Table1[[#This Row],[Deaths]]+Table1[[#This Row],[Active]]*Table1[[#This Row],[Death Rate]]</f>
        <v>43.849173553719012</v>
      </c>
      <c r="M179" s="10">
        <f>Table1[[#This Row],[Deaths]]/Table1[[#This Row],[Cases]]</f>
        <v>1.962809917355372E-2</v>
      </c>
      <c r="N179" s="11">
        <f>Table1[[#This Row],[Cases]]/Table1[[#This Row],[Deaths]]</f>
        <v>50.94736842105263</v>
      </c>
      <c r="O179" s="12">
        <f>Table1[[#This Row],[Cases]]/Table1[[#This Row],[Population]]</f>
        <v>1.5928141702540636E-4</v>
      </c>
      <c r="P179" s="12">
        <f>Table1[[#This Row],[Deaths]]/Table1[[#This Row],[Population]]</f>
        <v>3.1263914498788442E-6</v>
      </c>
      <c r="Q179" s="13">
        <f>1-Table1[[#This Row],[Deaths]]/Table1[[#This Row],[Ex(Deaths)]]</f>
        <v>0.13339301700984785</v>
      </c>
      <c r="R179" s="14">
        <f>Table1[[#This Row],[Active]]/Table1[[#This Row],[Cases]]</f>
        <v>0.15392561983471073</v>
      </c>
      <c r="S179" s="76">
        <f>Table1[[#This Row],[Percent Infected]]*Table1[[#This Row],[% Active]]</f>
        <v>2.451749084378672E-5</v>
      </c>
      <c r="T179" s="77">
        <f>1/Table1[[#This Row],[Percent Actively Infected]]</f>
        <v>40787.208053691284</v>
      </c>
      <c r="AMC179"/>
    </row>
    <row r="180" spans="1:1017" s="1" customFormat="1" ht="16.5" thickBot="1" x14ac:dyDescent="0.3">
      <c r="A180" s="1">
        <v>179</v>
      </c>
      <c r="B180" s="50">
        <v>134</v>
      </c>
      <c r="C180" s="42" t="s">
        <v>172</v>
      </c>
      <c r="D180" s="46">
        <v>1717</v>
      </c>
      <c r="E180" s="47">
        <v>51</v>
      </c>
      <c r="F180" s="46">
        <v>1265</v>
      </c>
      <c r="G180" s="47">
        <v>401</v>
      </c>
      <c r="H180" s="47">
        <v>9</v>
      </c>
      <c r="I180" s="42">
        <v>11831814</v>
      </c>
      <c r="J180" s="8">
        <f>Table1[[#This Row],[Population]]/Table1[[#This Row],[Cases]]</f>
        <v>6890.9807804309839</v>
      </c>
      <c r="K180" s="8">
        <f>Table1[[#This Row],[Population]]/Table1[[#This Row],[Deaths]]</f>
        <v>231996.35294117648</v>
      </c>
      <c r="L180" s="9">
        <f>Table1[[#This Row],[Deaths]]+Table1[[#This Row],[Active]]*Table1[[#This Row],[Death Rate]]</f>
        <v>62.910891089108908</v>
      </c>
      <c r="M180" s="10">
        <f>Table1[[#This Row],[Deaths]]/Table1[[#This Row],[Cases]]</f>
        <v>2.9702970297029702E-2</v>
      </c>
      <c r="N180" s="11">
        <f>Table1[[#This Row],[Cases]]/Table1[[#This Row],[Deaths]]</f>
        <v>33.666666666666664</v>
      </c>
      <c r="O180" s="12">
        <f>Table1[[#This Row],[Cases]]/Table1[[#This Row],[Population]]</f>
        <v>1.4511722378326771E-4</v>
      </c>
      <c r="P180" s="12">
        <f>Table1[[#This Row],[Deaths]]/Table1[[#This Row],[Population]]</f>
        <v>4.3104125876218131E-6</v>
      </c>
      <c r="Q180" s="13">
        <f>1-Table1[[#This Row],[Deaths]]/Table1[[#This Row],[Ex(Deaths)]]</f>
        <v>0.18932955618508018</v>
      </c>
      <c r="R180" s="14">
        <f>Table1[[#This Row],[Active]]/Table1[[#This Row],[Cases]]</f>
        <v>0.23354688410017471</v>
      </c>
      <c r="S180" s="76">
        <f>Table1[[#This Row],[Percent Infected]]*Table1[[#This Row],[% Active]]</f>
        <v>3.3891675443849944E-5</v>
      </c>
      <c r="T180" s="77">
        <f>1/Table1[[#This Row],[Percent Actively Infected]]</f>
        <v>29505.770573566086</v>
      </c>
      <c r="AMC180"/>
    </row>
    <row r="181" spans="1:1017" s="1" customFormat="1" ht="16.5" thickBot="1" x14ac:dyDescent="0.3">
      <c r="A181" s="1">
        <v>180</v>
      </c>
      <c r="B181" s="50">
        <v>189</v>
      </c>
      <c r="C181" s="42" t="s">
        <v>199</v>
      </c>
      <c r="D181" s="47">
        <v>110</v>
      </c>
      <c r="E181" s="47"/>
      <c r="F181" s="47">
        <v>96</v>
      </c>
      <c r="G181" s="47">
        <v>14</v>
      </c>
      <c r="H181" s="47"/>
      <c r="I181" s="42">
        <v>772512</v>
      </c>
      <c r="J181" s="8">
        <f>Table1[[#This Row],[Population]]/Table1[[#This Row],[Cases]]</f>
        <v>7022.8363636363638</v>
      </c>
      <c r="K181" s="8" t="e">
        <f>Table1[[#This Row],[Population]]/Table1[[#This Row],[Deaths]]</f>
        <v>#DIV/0!</v>
      </c>
      <c r="L181" s="9">
        <f>Table1[[#This Row],[Deaths]]+Table1[[#This Row],[Active]]*Table1[[#This Row],[Death Rate]]</f>
        <v>0</v>
      </c>
      <c r="M181" s="10">
        <f>Table1[[#This Row],[Deaths]]/Table1[[#This Row],[Cases]]</f>
        <v>0</v>
      </c>
      <c r="N181" s="11" t="e">
        <f>Table1[[#This Row],[Cases]]/Table1[[#This Row],[Deaths]]</f>
        <v>#DIV/0!</v>
      </c>
      <c r="O181" s="12">
        <f>Table1[[#This Row],[Cases]]/Table1[[#This Row],[Population]]</f>
        <v>1.4239261008243238E-4</v>
      </c>
      <c r="P181" s="12">
        <f>Table1[[#This Row],[Deaths]]/Table1[[#This Row],[Population]]</f>
        <v>0</v>
      </c>
      <c r="Q181" s="13" t="e">
        <f>1-Table1[[#This Row],[Deaths]]/Table1[[#This Row],[Ex(Deaths)]]</f>
        <v>#DIV/0!</v>
      </c>
      <c r="R181" s="14">
        <f>Table1[[#This Row],[Active]]/Table1[[#This Row],[Cases]]</f>
        <v>0.12727272727272726</v>
      </c>
      <c r="S181" s="76">
        <f>Table1[[#This Row],[Percent Infected]]*Table1[[#This Row],[% Active]]</f>
        <v>1.8122695828673211E-5</v>
      </c>
      <c r="T181" s="77">
        <f>1/Table1[[#This Row],[Percent Actively Infected]]</f>
        <v>55179.428571428572</v>
      </c>
      <c r="AMC181"/>
    </row>
    <row r="182" spans="1:1017" s="1" customFormat="1" ht="16.5" thickBot="1" x14ac:dyDescent="0.3">
      <c r="A182" s="1">
        <v>181</v>
      </c>
      <c r="B182" s="50">
        <v>198</v>
      </c>
      <c r="C182" s="42" t="s">
        <v>168</v>
      </c>
      <c r="D182" s="47">
        <v>25</v>
      </c>
      <c r="E182" s="47"/>
      <c r="F182" s="47">
        <v>24</v>
      </c>
      <c r="G182" s="47">
        <v>1</v>
      </c>
      <c r="H182" s="47"/>
      <c r="I182" s="42">
        <v>183719</v>
      </c>
      <c r="J182" s="8">
        <f>Table1[[#This Row],[Population]]/Table1[[#This Row],[Cases]]</f>
        <v>7348.76</v>
      </c>
      <c r="K182" s="8" t="e">
        <f>Table1[[#This Row],[Population]]/Table1[[#This Row],[Deaths]]</f>
        <v>#DIV/0!</v>
      </c>
      <c r="L182" s="9">
        <f>Table1[[#This Row],[Deaths]]+Table1[[#This Row],[Active]]*Table1[[#This Row],[Death Rate]]</f>
        <v>0</v>
      </c>
      <c r="M182" s="10">
        <f>Table1[[#This Row],[Deaths]]/Table1[[#This Row],[Cases]]</f>
        <v>0</v>
      </c>
      <c r="N182" s="11" t="e">
        <f>Table1[[#This Row],[Cases]]/Table1[[#This Row],[Deaths]]</f>
        <v>#DIV/0!</v>
      </c>
      <c r="O182" s="12">
        <f>Table1[[#This Row],[Cases]]/Table1[[#This Row],[Population]]</f>
        <v>1.3607737904081777E-4</v>
      </c>
      <c r="P182" s="12">
        <f>Table1[[#This Row],[Deaths]]/Table1[[#This Row],[Population]]</f>
        <v>0</v>
      </c>
      <c r="Q182" s="13" t="e">
        <f>1-Table1[[#This Row],[Deaths]]/Table1[[#This Row],[Ex(Deaths)]]</f>
        <v>#DIV/0!</v>
      </c>
      <c r="R182" s="14">
        <f>Table1[[#This Row],[Active]]/Table1[[#This Row],[Cases]]</f>
        <v>0.04</v>
      </c>
      <c r="S182" s="76">
        <f>Table1[[#This Row],[Percent Infected]]*Table1[[#This Row],[% Active]]</f>
        <v>5.4430951616327109E-6</v>
      </c>
      <c r="T182" s="77">
        <f>1/Table1[[#This Row],[Percent Actively Infected]]</f>
        <v>183719</v>
      </c>
      <c r="AMC182"/>
    </row>
    <row r="183" spans="1:1017" s="1" customFormat="1" ht="16.5" thickBot="1" x14ac:dyDescent="0.3">
      <c r="A183" s="1">
        <v>182</v>
      </c>
      <c r="B183" s="50">
        <v>119</v>
      </c>
      <c r="C183" s="42" t="s">
        <v>184</v>
      </c>
      <c r="D183" s="46">
        <v>2871</v>
      </c>
      <c r="E183" s="47">
        <v>11</v>
      </c>
      <c r="F183" s="46">
        <v>2593</v>
      </c>
      <c r="G183" s="47">
        <v>267</v>
      </c>
      <c r="H183" s="47">
        <v>1</v>
      </c>
      <c r="I183" s="42">
        <v>21423096</v>
      </c>
      <c r="J183" s="8">
        <f>Table1[[#This Row],[Population]]/Table1[[#This Row],[Cases]]</f>
        <v>7461.8934169279</v>
      </c>
      <c r="K183" s="8">
        <f>Table1[[#This Row],[Population]]/Table1[[#This Row],[Deaths]]</f>
        <v>1947554.1818181819</v>
      </c>
      <c r="L183" s="9">
        <f>Table1[[#This Row],[Deaths]]+Table1[[#This Row],[Active]]*Table1[[#This Row],[Death Rate]]</f>
        <v>12.022988505747126</v>
      </c>
      <c r="M183" s="10">
        <f>Table1[[#This Row],[Deaths]]/Table1[[#This Row],[Cases]]</f>
        <v>3.8314176245210726E-3</v>
      </c>
      <c r="N183" s="11">
        <f>Table1[[#This Row],[Cases]]/Table1[[#This Row],[Deaths]]</f>
        <v>261</v>
      </c>
      <c r="O183" s="12">
        <f>Table1[[#This Row],[Cases]]/Table1[[#This Row],[Population]]</f>
        <v>1.3401424331945297E-4</v>
      </c>
      <c r="P183" s="12">
        <f>Table1[[#This Row],[Deaths]]/Table1[[#This Row],[Population]]</f>
        <v>5.1346453379100757E-7</v>
      </c>
      <c r="Q183" s="13">
        <f>1-Table1[[#This Row],[Deaths]]/Table1[[#This Row],[Ex(Deaths)]]</f>
        <v>8.5086042065009471E-2</v>
      </c>
      <c r="R183" s="14">
        <f>Table1[[#This Row],[Active]]/Table1[[#This Row],[Cases]]</f>
        <v>9.299895506792058E-2</v>
      </c>
      <c r="S183" s="76">
        <f>Table1[[#This Row],[Percent Infected]]*Table1[[#This Row],[% Active]]</f>
        <v>1.2463184592927182E-5</v>
      </c>
      <c r="T183" s="77">
        <f>1/Table1[[#This Row],[Percent Actively Infected]]</f>
        <v>80236.314606741595</v>
      </c>
      <c r="AMC183"/>
    </row>
    <row r="184" spans="1:1017" s="1" customFormat="1" ht="16.5" thickBot="1" x14ac:dyDescent="0.3">
      <c r="A184" s="1">
        <v>183</v>
      </c>
      <c r="B184" s="50">
        <v>149</v>
      </c>
      <c r="C184" s="42" t="s">
        <v>189</v>
      </c>
      <c r="D184" s="46">
        <v>1067</v>
      </c>
      <c r="E184" s="47">
        <v>25</v>
      </c>
      <c r="F184" s="47">
        <v>729</v>
      </c>
      <c r="G184" s="47">
        <v>313</v>
      </c>
      <c r="H184" s="47">
        <v>2</v>
      </c>
      <c r="I184" s="42">
        <v>8298177</v>
      </c>
      <c r="J184" s="8">
        <f>Table1[[#This Row],[Population]]/Table1[[#This Row],[Cases]]</f>
        <v>7777.1105904404876</v>
      </c>
      <c r="K184" s="8">
        <f>Table1[[#This Row],[Population]]/Table1[[#This Row],[Deaths]]</f>
        <v>331927.08</v>
      </c>
      <c r="L184" s="9">
        <f>Table1[[#This Row],[Deaths]]+Table1[[#This Row],[Active]]*Table1[[#This Row],[Death Rate]]</f>
        <v>32.333645735707591</v>
      </c>
      <c r="M184" s="10">
        <f>Table1[[#This Row],[Deaths]]/Table1[[#This Row],[Cases]]</f>
        <v>2.3430178069353328E-2</v>
      </c>
      <c r="N184" s="11">
        <f>Table1[[#This Row],[Cases]]/Table1[[#This Row],[Deaths]]</f>
        <v>42.68</v>
      </c>
      <c r="O184" s="12">
        <f>Table1[[#This Row],[Cases]]/Table1[[#This Row],[Population]]</f>
        <v>1.2858245853275966E-4</v>
      </c>
      <c r="P184" s="12">
        <f>Table1[[#This Row],[Deaths]]/Table1[[#This Row],[Population]]</f>
        <v>3.012709900017799E-6</v>
      </c>
      <c r="Q184" s="13">
        <f>1-Table1[[#This Row],[Deaths]]/Table1[[#This Row],[Ex(Deaths)]]</f>
        <v>0.22681159420289854</v>
      </c>
      <c r="R184" s="14">
        <f>Table1[[#This Row],[Active]]/Table1[[#This Row],[Cases]]</f>
        <v>0.29334582942830367</v>
      </c>
      <c r="S184" s="76">
        <f>Table1[[#This Row],[Percent Infected]]*Table1[[#This Row],[% Active]]</f>
        <v>3.7719127948222847E-5</v>
      </c>
      <c r="T184" s="77">
        <f>1/Table1[[#This Row],[Percent Actively Infected]]</f>
        <v>26511.747603833865</v>
      </c>
      <c r="AMC184"/>
    </row>
    <row r="185" spans="1:1017" s="1" customFormat="1" ht="16.5" thickBot="1" x14ac:dyDescent="0.3">
      <c r="A185" s="1">
        <v>184</v>
      </c>
      <c r="B185" s="50">
        <v>121</v>
      </c>
      <c r="C185" s="42" t="s">
        <v>187</v>
      </c>
      <c r="D185" s="46">
        <v>2573</v>
      </c>
      <c r="E185" s="47">
        <v>125</v>
      </c>
      <c r="F185" s="46">
        <v>1969</v>
      </c>
      <c r="G185" s="47">
        <v>479</v>
      </c>
      <c r="H185" s="47"/>
      <c r="I185" s="42">
        <v>20307701</v>
      </c>
      <c r="J185" s="8">
        <f>Table1[[#This Row],[Population]]/Table1[[#This Row],[Cases]]</f>
        <v>7892.6160124368444</v>
      </c>
      <c r="K185" s="8">
        <f>Table1[[#This Row],[Population]]/Table1[[#This Row],[Deaths]]</f>
        <v>162461.60800000001</v>
      </c>
      <c r="L185" s="9">
        <f>Table1[[#This Row],[Deaths]]+Table1[[#This Row],[Active]]*Table1[[#This Row],[Death Rate]]</f>
        <v>148.27050136027984</v>
      </c>
      <c r="M185" s="10">
        <f>Table1[[#This Row],[Deaths]]/Table1[[#This Row],[Cases]]</f>
        <v>4.8581422464049749E-2</v>
      </c>
      <c r="N185" s="15">
        <f>Table1[[#This Row],[Cases]]/Table1[[#This Row],[Deaths]]</f>
        <v>20.584</v>
      </c>
      <c r="O185" s="12">
        <f>Table1[[#This Row],[Cases]]/Table1[[#This Row],[Population]]</f>
        <v>1.2670070334401713E-4</v>
      </c>
      <c r="P185" s="12">
        <f>Table1[[#This Row],[Deaths]]/Table1[[#This Row],[Population]]</f>
        <v>6.155300395647937E-6</v>
      </c>
      <c r="Q185" s="13">
        <f>1-Table1[[#This Row],[Deaths]]/Table1[[#This Row],[Ex(Deaths)]]</f>
        <v>0.15694626474442996</v>
      </c>
      <c r="R185" s="14">
        <f>Table1[[#This Row],[Active]]/Table1[[#This Row],[Cases]]</f>
        <v>0.18616401088223863</v>
      </c>
      <c r="S185" s="76">
        <f>Table1[[#This Row],[Percent Infected]]*Table1[[#This Row],[% Active]]</f>
        <v>2.3587111116122894E-5</v>
      </c>
      <c r="T185" s="77">
        <f>1/Table1[[#This Row],[Percent Actively Infected]]</f>
        <v>42396.035490605427</v>
      </c>
      <c r="AMC185"/>
    </row>
    <row r="186" spans="1:1017" ht="16.5" thickBot="1" x14ac:dyDescent="0.3">
      <c r="A186" s="1">
        <v>185</v>
      </c>
      <c r="B186" s="50">
        <v>140</v>
      </c>
      <c r="C186" s="42" t="s">
        <v>179</v>
      </c>
      <c r="D186" s="46">
        <v>1268</v>
      </c>
      <c r="E186" s="47">
        <v>11</v>
      </c>
      <c r="F186" s="46">
        <v>1187</v>
      </c>
      <c r="G186" s="47">
        <v>70</v>
      </c>
      <c r="H186" s="47">
        <v>3</v>
      </c>
      <c r="I186" s="42">
        <v>10213967</v>
      </c>
      <c r="J186" s="8">
        <f>Table1[[#This Row],[Population]]/Table1[[#This Row],[Cases]]</f>
        <v>8055.1790220820185</v>
      </c>
      <c r="K186" s="8">
        <f>Table1[[#This Row],[Population]]/Table1[[#This Row],[Deaths]]</f>
        <v>928542.45454545459</v>
      </c>
      <c r="L186" s="9">
        <f>Table1[[#This Row],[Deaths]]+Table1[[#This Row],[Active]]*Table1[[#This Row],[Death Rate]]</f>
        <v>11.607255520504731</v>
      </c>
      <c r="M186" s="10">
        <f>Table1[[#This Row],[Deaths]]/Table1[[#This Row],[Cases]]</f>
        <v>8.6750788643533121E-3</v>
      </c>
      <c r="N186" s="11">
        <f>Table1[[#This Row],[Cases]]/Table1[[#This Row],[Deaths]]</f>
        <v>115.27272727272727</v>
      </c>
      <c r="O186" s="12">
        <f>Table1[[#This Row],[Cases]]/Table1[[#This Row],[Population]]</f>
        <v>1.2414373377160902E-4</v>
      </c>
      <c r="P186" s="12">
        <f>Table1[[#This Row],[Deaths]]/Table1[[#This Row],[Population]]</f>
        <v>1.0769566809839899E-6</v>
      </c>
      <c r="Q186" s="13">
        <f>1-Table1[[#This Row],[Deaths]]/Table1[[#This Row],[Ex(Deaths)]]</f>
        <v>5.2316890881913269E-2</v>
      </c>
      <c r="R186" s="14">
        <f>Table1[[#This Row],[Active]]/Table1[[#This Row],[Cases]]</f>
        <v>5.5205047318611984E-2</v>
      </c>
      <c r="S186" s="76">
        <f>Table1[[#This Row],[Percent Infected]]*Table1[[#This Row],[% Active]]</f>
        <v>6.8533606971708444E-6</v>
      </c>
      <c r="T186" s="77">
        <f>1/Table1[[#This Row],[Percent Actively Infected]]</f>
        <v>145913.8142857143</v>
      </c>
    </row>
    <row r="187" spans="1:1017" ht="16.5" thickBot="1" x14ac:dyDescent="0.3">
      <c r="A187" s="1">
        <v>186</v>
      </c>
      <c r="B187" s="50">
        <v>84</v>
      </c>
      <c r="C187" s="42" t="s">
        <v>201</v>
      </c>
      <c r="D187" s="46">
        <v>9489</v>
      </c>
      <c r="E187" s="47">
        <v>224</v>
      </c>
      <c r="F187" s="46">
        <v>8363</v>
      </c>
      <c r="G187" s="47">
        <v>902</v>
      </c>
      <c r="H187" s="47"/>
      <c r="I187" s="42">
        <v>89824602</v>
      </c>
      <c r="J187" s="8">
        <f>Table1[[#This Row],[Population]]/Table1[[#This Row],[Cases]]</f>
        <v>9466.1821055959535</v>
      </c>
      <c r="K187" s="8">
        <f>Table1[[#This Row],[Population]]/Table1[[#This Row],[Deaths]]</f>
        <v>401002.6875</v>
      </c>
      <c r="L187" s="9">
        <f>Table1[[#This Row],[Deaths]]+Table1[[#This Row],[Active]]*Table1[[#This Row],[Death Rate]]</f>
        <v>245.2928654231215</v>
      </c>
      <c r="M187" s="10">
        <f>Table1[[#This Row],[Deaths]]/Table1[[#This Row],[Cases]]</f>
        <v>2.3606280956897461E-2</v>
      </c>
      <c r="N187" s="11">
        <f>Table1[[#This Row],[Cases]]/Table1[[#This Row],[Deaths]]</f>
        <v>42.361607142857146</v>
      </c>
      <c r="O187" s="12">
        <f>Table1[[#This Row],[Cases]]/Table1[[#This Row],[Population]]</f>
        <v>1.0563921006852889E-4</v>
      </c>
      <c r="P187" s="12">
        <f>Table1[[#This Row],[Deaths]]/Table1[[#This Row],[Population]]</f>
        <v>2.493748872942404E-6</v>
      </c>
      <c r="Q187" s="13">
        <f>1-Table1[[#This Row],[Deaths]]/Table1[[#This Row],[Ex(Deaths)]]</f>
        <v>8.6805889712250894E-2</v>
      </c>
      <c r="R187" s="14">
        <f>Table1[[#This Row],[Active]]/Table1[[#This Row],[Cases]]</f>
        <v>9.5057434924649589E-2</v>
      </c>
      <c r="S187" s="76">
        <f>Table1[[#This Row],[Percent Infected]]*Table1[[#This Row],[% Active]]</f>
        <v>1.0041792336580574E-5</v>
      </c>
      <c r="T187" s="77">
        <f>1/Table1[[#This Row],[Percent Actively Infected]]</f>
        <v>99583.815964523281</v>
      </c>
    </row>
    <row r="188" spans="1:1017" ht="16.5" thickBot="1" x14ac:dyDescent="0.3">
      <c r="A188" s="1">
        <v>187</v>
      </c>
      <c r="B188" s="50">
        <v>174</v>
      </c>
      <c r="C188" s="42" t="s">
        <v>192</v>
      </c>
      <c r="D188" s="47">
        <v>293</v>
      </c>
      <c r="E188" s="47"/>
      <c r="F188" s="47">
        <v>263</v>
      </c>
      <c r="G188" s="47">
        <v>30</v>
      </c>
      <c r="H188" s="47">
        <v>1</v>
      </c>
      <c r="I188" s="42">
        <v>3283777</v>
      </c>
      <c r="J188" s="15">
        <f>Table1[[#This Row],[Population]]/Table1[[#This Row],[Cases]]</f>
        <v>11207.430034129693</v>
      </c>
      <c r="K188" s="8" t="e">
        <f>Table1[[#This Row],[Population]]/Table1[[#This Row],[Deaths]]</f>
        <v>#DIV/0!</v>
      </c>
      <c r="L188" s="9">
        <f>Table1[[#This Row],[Deaths]]+Table1[[#This Row],[Active]]*Table1[[#This Row],[Death Rate]]</f>
        <v>0</v>
      </c>
      <c r="M188" s="10">
        <f>Table1[[#This Row],[Deaths]]/Table1[[#This Row],[Cases]]</f>
        <v>0</v>
      </c>
      <c r="N188" s="15" t="e">
        <f>Table1[[#This Row],[Cases]]/Table1[[#This Row],[Deaths]]</f>
        <v>#DIV/0!</v>
      </c>
      <c r="O188" s="12">
        <f>Table1[[#This Row],[Cases]]/Table1[[#This Row],[Population]]</f>
        <v>8.9226521776600539E-5</v>
      </c>
      <c r="P188" s="12">
        <f>Table1[[#This Row],[Deaths]]/Table1[[#This Row],[Population]]</f>
        <v>0</v>
      </c>
      <c r="Q188" s="13" t="e">
        <f>1-Table1[[#This Row],[Deaths]]/Table1[[#This Row],[Ex(Deaths)]]</f>
        <v>#DIV/0!</v>
      </c>
      <c r="R188" s="14">
        <f>Table1[[#This Row],[Active]]/Table1[[#This Row],[Cases]]</f>
        <v>0.10238907849829351</v>
      </c>
      <c r="S188" s="76">
        <f>Table1[[#This Row],[Percent Infected]]*Table1[[#This Row],[% Active]]</f>
        <v>9.135821342314048E-6</v>
      </c>
      <c r="T188" s="77">
        <f>1/Table1[[#This Row],[Percent Actively Infected]]</f>
        <v>109459.23333333334</v>
      </c>
    </row>
    <row r="189" spans="1:1017" ht="16.5" thickBot="1" x14ac:dyDescent="0.3">
      <c r="A189" s="1">
        <v>188</v>
      </c>
      <c r="B189" s="50">
        <v>201</v>
      </c>
      <c r="C189" s="42" t="s">
        <v>181</v>
      </c>
      <c r="D189" s="47">
        <v>23</v>
      </c>
      <c r="E189" s="47"/>
      <c r="F189" s="47">
        <v>22</v>
      </c>
      <c r="G189" s="47">
        <v>1</v>
      </c>
      <c r="H189" s="47"/>
      <c r="I189" s="42">
        <v>285792</v>
      </c>
      <c r="J189" s="15">
        <f>Table1[[#This Row],[Population]]/Table1[[#This Row],[Cases]]</f>
        <v>12425.739130434782</v>
      </c>
      <c r="K189" s="8" t="e">
        <f>Table1[[#This Row],[Population]]/Table1[[#This Row],[Deaths]]</f>
        <v>#DIV/0!</v>
      </c>
      <c r="L189" s="9">
        <f>Table1[[#This Row],[Deaths]]+Table1[[#This Row],[Active]]*Table1[[#This Row],[Death Rate]]</f>
        <v>0</v>
      </c>
      <c r="M189" s="10">
        <f>Table1[[#This Row],[Deaths]]/Table1[[#This Row],[Cases]]</f>
        <v>0</v>
      </c>
      <c r="N189" s="15" t="e">
        <f>Table1[[#This Row],[Cases]]/Table1[[#This Row],[Deaths]]</f>
        <v>#DIV/0!</v>
      </c>
      <c r="O189" s="12">
        <f>Table1[[#This Row],[Cases]]/Table1[[#This Row],[Population]]</f>
        <v>8.0478109954092486E-5</v>
      </c>
      <c r="P189" s="12">
        <f>Table1[[#This Row],[Deaths]]/Table1[[#This Row],[Population]]</f>
        <v>0</v>
      </c>
      <c r="Q189" s="13" t="e">
        <f>1-Table1[[#This Row],[Deaths]]/Table1[[#This Row],[Ex(Deaths)]]</f>
        <v>#DIV/0!</v>
      </c>
      <c r="R189" s="14">
        <f>Table1[[#This Row],[Active]]/Table1[[#This Row],[Cases]]</f>
        <v>4.3478260869565216E-2</v>
      </c>
      <c r="S189" s="76">
        <f>Table1[[#This Row],[Percent Infected]]*Table1[[#This Row],[% Active]]</f>
        <v>3.4990482588735864E-6</v>
      </c>
      <c r="T189" s="77">
        <f>1/Table1[[#This Row],[Percent Actively Infected]]</f>
        <v>285792</v>
      </c>
    </row>
    <row r="190" spans="1:1017" ht="16.5" thickBot="1" x14ac:dyDescent="0.3">
      <c r="A190" s="1">
        <v>189</v>
      </c>
      <c r="B190" s="50">
        <v>175</v>
      </c>
      <c r="C190" s="42" t="s">
        <v>212</v>
      </c>
      <c r="D190" s="47">
        <v>285</v>
      </c>
      <c r="E190" s="47"/>
      <c r="F190" s="47">
        <v>245</v>
      </c>
      <c r="G190" s="47">
        <v>40</v>
      </c>
      <c r="H190" s="47"/>
      <c r="I190" s="42">
        <v>3551577</v>
      </c>
      <c r="J190" s="15">
        <f>Table1[[#This Row],[Population]]/Table1[[#This Row],[Cases]]</f>
        <v>12461.673684210526</v>
      </c>
      <c r="K190" s="8" t="e">
        <f>Table1[[#This Row],[Population]]/Table1[[#This Row],[Deaths]]</f>
        <v>#DIV/0!</v>
      </c>
      <c r="L190" s="9">
        <f>Table1[[#This Row],[Deaths]]+Table1[[#This Row],[Active]]*Table1[[#This Row],[Death Rate]]</f>
        <v>0</v>
      </c>
      <c r="M190" s="10">
        <f>Table1[[#This Row],[Deaths]]/Table1[[#This Row],[Cases]]</f>
        <v>0</v>
      </c>
      <c r="N190" s="15" t="e">
        <f>Table1[[#This Row],[Cases]]/Table1[[#This Row],[Deaths]]</f>
        <v>#DIV/0!</v>
      </c>
      <c r="O190" s="12">
        <f>Table1[[#This Row],[Cases]]/Table1[[#This Row],[Population]]</f>
        <v>8.0246042814220272E-5</v>
      </c>
      <c r="P190" s="12">
        <f>Table1[[#This Row],[Deaths]]/Table1[[#This Row],[Population]]</f>
        <v>0</v>
      </c>
      <c r="Q190" s="13" t="e">
        <f>1-Table1[[#This Row],[Deaths]]/Table1[[#This Row],[Ex(Deaths)]]</f>
        <v>#DIV/0!</v>
      </c>
      <c r="R190" s="14">
        <f>Table1[[#This Row],[Active]]/Table1[[#This Row],[Cases]]</f>
        <v>0.14035087719298245</v>
      </c>
      <c r="S190" s="76">
        <f>Table1[[#This Row],[Percent Infected]]*Table1[[#This Row],[% Active]]</f>
        <v>1.1262602500241441E-5</v>
      </c>
      <c r="T190" s="77">
        <f>1/Table1[[#This Row],[Percent Actively Infected]]</f>
        <v>88789.425000000003</v>
      </c>
    </row>
    <row r="191" spans="1:1017" ht="16.5" thickBot="1" x14ac:dyDescent="0.3">
      <c r="A191" s="1">
        <v>190</v>
      </c>
      <c r="B191" s="50">
        <v>123</v>
      </c>
      <c r="C191" s="42" t="s">
        <v>219</v>
      </c>
      <c r="D191" s="46">
        <v>2411</v>
      </c>
      <c r="E191" s="47">
        <v>16</v>
      </c>
      <c r="F191" s="47">
        <v>860</v>
      </c>
      <c r="G191" s="46">
        <v>1535</v>
      </c>
      <c r="H191" s="47"/>
      <c r="I191" s="42">
        <v>31341167</v>
      </c>
      <c r="J191" s="15">
        <f>Table1[[#This Row],[Population]]/Table1[[#This Row],[Cases]]</f>
        <v>12999.239734549979</v>
      </c>
      <c r="K191" s="8">
        <f>Table1[[#This Row],[Population]]/Table1[[#This Row],[Deaths]]</f>
        <v>1958822.9375</v>
      </c>
      <c r="L191" s="9">
        <f>Table1[[#This Row],[Deaths]]+Table1[[#This Row],[Active]]*Table1[[#This Row],[Death Rate]]</f>
        <v>26.186644545831605</v>
      </c>
      <c r="M191" s="10">
        <f>Table1[[#This Row],[Deaths]]/Table1[[#This Row],[Cases]]</f>
        <v>6.6362505184570713E-3</v>
      </c>
      <c r="N191" s="15">
        <f>Table1[[#This Row],[Cases]]/Table1[[#This Row],[Deaths]]</f>
        <v>150.6875</v>
      </c>
      <c r="O191" s="12">
        <f>Table1[[#This Row],[Cases]]/Table1[[#This Row],[Population]]</f>
        <v>7.6927575798310254E-5</v>
      </c>
      <c r="P191" s="12">
        <f>Table1[[#This Row],[Deaths]]/Table1[[#This Row],[Population]]</f>
        <v>5.1051066477518206E-7</v>
      </c>
      <c r="Q191" s="13">
        <f>1-Table1[[#This Row],[Deaths]]/Table1[[#This Row],[Ex(Deaths)]]</f>
        <v>0.38900152052711612</v>
      </c>
      <c r="R191" s="14">
        <f>Table1[[#This Row],[Active]]/Table1[[#This Row],[Cases]]</f>
        <v>0.63666528411447532</v>
      </c>
      <c r="S191" s="76">
        <f>Table1[[#This Row],[Percent Infected]]*Table1[[#This Row],[% Active]]</f>
        <v>4.8977116901869033E-5</v>
      </c>
      <c r="T191" s="77">
        <f>1/Table1[[#This Row],[Percent Actively Infected]]</f>
        <v>20417.698371335504</v>
      </c>
    </row>
    <row r="192" spans="1:1017" ht="16.5" thickBot="1" x14ac:dyDescent="0.3">
      <c r="A192" s="1">
        <v>191</v>
      </c>
      <c r="B192" s="50">
        <v>141</v>
      </c>
      <c r="C192" s="42" t="s">
        <v>220</v>
      </c>
      <c r="D192" s="46">
        <v>1255</v>
      </c>
      <c r="E192" s="47">
        <v>52</v>
      </c>
      <c r="F192" s="47">
        <v>364</v>
      </c>
      <c r="G192" s="47">
        <v>839</v>
      </c>
      <c r="H192" s="47"/>
      <c r="I192" s="42">
        <v>17543095</v>
      </c>
      <c r="J192" s="15">
        <f>Table1[[#This Row],[Population]]/Table1[[#This Row],[Cases]]</f>
        <v>13978.561752988047</v>
      </c>
      <c r="K192" s="8">
        <f>Table1[[#This Row],[Population]]/Table1[[#This Row],[Deaths]]</f>
        <v>337367.21153846156</v>
      </c>
      <c r="L192" s="9">
        <f>Table1[[#This Row],[Deaths]]+Table1[[#This Row],[Active]]*Table1[[#This Row],[Death Rate]]</f>
        <v>86.763346613545821</v>
      </c>
      <c r="M192" s="10">
        <f>Table1[[#This Row],[Deaths]]/Table1[[#This Row],[Cases]]</f>
        <v>4.1434262948207172E-2</v>
      </c>
      <c r="N192" s="15">
        <f>Table1[[#This Row],[Cases]]/Table1[[#This Row],[Deaths]]</f>
        <v>24.134615384615383</v>
      </c>
      <c r="O192" s="12">
        <f>Table1[[#This Row],[Cases]]/Table1[[#This Row],[Population]]</f>
        <v>7.1538117988872543E-5</v>
      </c>
      <c r="P192" s="12">
        <f>Table1[[#This Row],[Deaths]]/Table1[[#This Row],[Population]]</f>
        <v>2.9641291915708145E-6</v>
      </c>
      <c r="Q192" s="13">
        <f>1-Table1[[#This Row],[Deaths]]/Table1[[#This Row],[Ex(Deaths)]]</f>
        <v>0.40066857688634194</v>
      </c>
      <c r="R192" s="14">
        <f>Table1[[#This Row],[Active]]/Table1[[#This Row],[Cases]]</f>
        <v>0.66852589641434268</v>
      </c>
      <c r="S192" s="76">
        <f>Table1[[#This Row],[Percent Infected]]*Table1[[#This Row],[% Active]]</f>
        <v>4.7825084456306027E-5</v>
      </c>
      <c r="T192" s="77">
        <f>1/Table1[[#This Row],[Percent Actively Infected]]</f>
        <v>20909.529201430276</v>
      </c>
    </row>
    <row r="193" spans="1:20" ht="16.5" thickBot="1" x14ac:dyDescent="0.3">
      <c r="A193" s="1">
        <v>192</v>
      </c>
      <c r="B193" s="52">
        <v>195</v>
      </c>
      <c r="C193" s="42" t="s">
        <v>180</v>
      </c>
      <c r="D193" s="49">
        <v>46</v>
      </c>
      <c r="E193" s="49"/>
      <c r="F193" s="49">
        <v>46</v>
      </c>
      <c r="G193" s="49">
        <v>0</v>
      </c>
      <c r="H193" s="49"/>
      <c r="I193" s="42">
        <v>650266</v>
      </c>
      <c r="J193" s="15">
        <f>Table1[[#This Row],[Population]]/Table1[[#This Row],[Cases]]</f>
        <v>14136.217391304348</v>
      </c>
      <c r="K193" s="8" t="e">
        <f>Table1[[#This Row],[Population]]/Table1[[#This Row],[Deaths]]</f>
        <v>#DIV/0!</v>
      </c>
      <c r="L193" s="9">
        <f>Table1[[#This Row],[Deaths]]+Table1[[#This Row],[Active]]*Table1[[#This Row],[Death Rate]]</f>
        <v>0</v>
      </c>
      <c r="M193" s="10">
        <f>Table1[[#This Row],[Deaths]]/Table1[[#This Row],[Cases]]</f>
        <v>0</v>
      </c>
      <c r="N193" s="15" t="e">
        <f>Table1[[#This Row],[Cases]]/Table1[[#This Row],[Deaths]]</f>
        <v>#DIV/0!</v>
      </c>
      <c r="O193" s="12">
        <f>Table1[[#This Row],[Cases]]/Table1[[#This Row],[Population]]</f>
        <v>7.0740281669347626E-5</v>
      </c>
      <c r="P193" s="12">
        <f>Table1[[#This Row],[Deaths]]/Table1[[#This Row],[Population]]</f>
        <v>0</v>
      </c>
      <c r="Q193" s="13" t="e">
        <f>1-Table1[[#This Row],[Deaths]]/Table1[[#This Row],[Ex(Deaths)]]</f>
        <v>#DIV/0!</v>
      </c>
      <c r="R193" s="14">
        <f>Table1[[#This Row],[Active]]/Table1[[#This Row],[Cases]]</f>
        <v>0</v>
      </c>
      <c r="S193" s="76">
        <f>Table1[[#This Row],[Percent Infected]]*Table1[[#This Row],[% Active]]</f>
        <v>0</v>
      </c>
      <c r="T193" s="77" t="e">
        <f>1/Table1[[#This Row],[Percent Actively Infected]]</f>
        <v>#DIV/0!</v>
      </c>
    </row>
    <row r="194" spans="1:20" ht="16.5" thickBot="1" x14ac:dyDescent="0.3">
      <c r="A194" s="1">
        <v>193</v>
      </c>
      <c r="B194" s="50">
        <v>133</v>
      </c>
      <c r="C194" s="42" t="s">
        <v>217</v>
      </c>
      <c r="D194" s="46">
        <v>1832</v>
      </c>
      <c r="E194" s="47">
        <v>518</v>
      </c>
      <c r="F194" s="47">
        <v>915</v>
      </c>
      <c r="G194" s="47">
        <v>399</v>
      </c>
      <c r="H194" s="47"/>
      <c r="I194" s="42">
        <v>29892293</v>
      </c>
      <c r="J194" s="15">
        <f>Table1[[#This Row],[Population]]/Table1[[#This Row],[Cases]]</f>
        <v>16316.753820960699</v>
      </c>
      <c r="K194" s="8">
        <f>Table1[[#This Row],[Population]]/Table1[[#This Row],[Deaths]]</f>
        <v>57707.129343629342</v>
      </c>
      <c r="L194" s="9">
        <f>Table1[[#This Row],[Deaths]]+Table1[[#This Row],[Active]]*Table1[[#This Row],[Death Rate]]</f>
        <v>630.81768558951967</v>
      </c>
      <c r="M194" s="10">
        <f>Table1[[#This Row],[Deaths]]/Table1[[#This Row],[Cases]]</f>
        <v>0.28275109170305679</v>
      </c>
      <c r="N194" s="15">
        <f>Table1[[#This Row],[Cases]]/Table1[[#This Row],[Deaths]]</f>
        <v>3.5366795366795367</v>
      </c>
      <c r="O194" s="12">
        <f>Table1[[#This Row],[Cases]]/Table1[[#This Row],[Population]]</f>
        <v>6.128670022068899E-5</v>
      </c>
      <c r="P194" s="12">
        <f>Table1[[#This Row],[Deaths]]/Table1[[#This Row],[Population]]</f>
        <v>1.7328881394277781E-5</v>
      </c>
      <c r="Q194" s="13">
        <f>1-Table1[[#This Row],[Deaths]]/Table1[[#This Row],[Ex(Deaths)]]</f>
        <v>0.17884356790676825</v>
      </c>
      <c r="R194" s="14">
        <f>Table1[[#This Row],[Active]]/Table1[[#This Row],[Cases]]</f>
        <v>0.21779475982532751</v>
      </c>
      <c r="S194" s="76">
        <f>Table1[[#This Row],[Percent Infected]]*Table1[[#This Row],[% Active]]</f>
        <v>1.3347922155051805E-5</v>
      </c>
      <c r="T194" s="77">
        <f>1/Table1[[#This Row],[Percent Actively Infected]]</f>
        <v>74918.027568922305</v>
      </c>
    </row>
    <row r="195" spans="1:20" ht="16.5" thickBot="1" x14ac:dyDescent="0.3">
      <c r="A195" s="1">
        <v>194</v>
      </c>
      <c r="B195" s="50">
        <v>31</v>
      </c>
      <c r="C195" s="42" t="s">
        <v>183</v>
      </c>
      <c r="D195" s="46">
        <v>84668</v>
      </c>
      <c r="E195" s="46">
        <v>4634</v>
      </c>
      <c r="F195" s="46">
        <v>79232</v>
      </c>
      <c r="G195" s="47">
        <v>802</v>
      </c>
      <c r="H195" s="47">
        <v>41</v>
      </c>
      <c r="I195" s="46">
        <v>1439323776</v>
      </c>
      <c r="J195" s="15">
        <f>Table1[[#This Row],[Population]]/Table1[[#This Row],[Cases]]</f>
        <v>16999.619407568385</v>
      </c>
      <c r="K195" s="8">
        <f>Table1[[#This Row],[Population]]/Table1[[#This Row],[Deaths]]</f>
        <v>310600.72852826933</v>
      </c>
      <c r="L195" s="9">
        <f>Table1[[#This Row],[Deaths]]+Table1[[#This Row],[Active]]*Table1[[#This Row],[Death Rate]]</f>
        <v>4677.8946000850383</v>
      </c>
      <c r="M195" s="10">
        <f>Table1[[#This Row],[Deaths]]/Table1[[#This Row],[Cases]]</f>
        <v>5.4731421552416497E-2</v>
      </c>
      <c r="N195" s="15">
        <f>Table1[[#This Row],[Cases]]/Table1[[#This Row],[Deaths]]</f>
        <v>18.271040138109626</v>
      </c>
      <c r="O195" s="12">
        <f>Table1[[#This Row],[Cases]]/Table1[[#This Row],[Population]]</f>
        <v>5.8824846370077611E-5</v>
      </c>
      <c r="P195" s="12">
        <f>Table1[[#This Row],[Deaths]]/Table1[[#This Row],[Population]]</f>
        <v>3.2195674644368549E-6</v>
      </c>
      <c r="Q195" s="13">
        <f>1-Table1[[#This Row],[Deaths]]/Table1[[#This Row],[Ex(Deaths)]]</f>
        <v>9.3834093834094245E-3</v>
      </c>
      <c r="R195" s="14">
        <f>Table1[[#This Row],[Active]]/Table1[[#This Row],[Cases]]</f>
        <v>9.4722917749326778E-3</v>
      </c>
      <c r="S195" s="76">
        <f>Table1[[#This Row],[Percent Infected]]*Table1[[#This Row],[% Active]]</f>
        <v>5.5720610843296456E-7</v>
      </c>
      <c r="T195" s="77">
        <f>1/Table1[[#This Row],[Percent Actively Infected]]</f>
        <v>1794668.0498753118</v>
      </c>
    </row>
    <row r="196" spans="1:20" ht="16.5" thickBot="1" x14ac:dyDescent="0.3">
      <c r="A196" s="1">
        <v>195</v>
      </c>
      <c r="B196" s="50">
        <v>146</v>
      </c>
      <c r="C196" s="42" t="s">
        <v>197</v>
      </c>
      <c r="D196" s="46">
        <v>1204</v>
      </c>
      <c r="E196" s="47">
        <v>54</v>
      </c>
      <c r="F196" s="47">
        <v>984</v>
      </c>
      <c r="G196" s="47">
        <v>166</v>
      </c>
      <c r="H196" s="47"/>
      <c r="I196" s="42">
        <v>20959567</v>
      </c>
      <c r="J196" s="15">
        <f>Table1[[#This Row],[Population]]/Table1[[#This Row],[Cases]]</f>
        <v>17408.278239202657</v>
      </c>
      <c r="K196" s="8">
        <f>Table1[[#This Row],[Population]]/Table1[[#This Row],[Deaths]]</f>
        <v>388140.12962962961</v>
      </c>
      <c r="L196" s="9">
        <f>Table1[[#This Row],[Deaths]]+Table1[[#This Row],[Active]]*Table1[[#This Row],[Death Rate]]</f>
        <v>61.44518272425249</v>
      </c>
      <c r="M196" s="10">
        <f>Table1[[#This Row],[Deaths]]/Table1[[#This Row],[Cases]]</f>
        <v>4.4850498338870434E-2</v>
      </c>
      <c r="N196" s="15">
        <f>Table1[[#This Row],[Cases]]/Table1[[#This Row],[Deaths]]</f>
        <v>22.296296296296298</v>
      </c>
      <c r="O196" s="12">
        <f>Table1[[#This Row],[Cases]]/Table1[[#This Row],[Population]]</f>
        <v>5.7443934791210142E-5</v>
      </c>
      <c r="P196" s="12">
        <f>Table1[[#This Row],[Deaths]]/Table1[[#This Row],[Population]]</f>
        <v>2.5763891019313519E-6</v>
      </c>
      <c r="Q196" s="13">
        <f>1-Table1[[#This Row],[Deaths]]/Table1[[#This Row],[Ex(Deaths)]]</f>
        <v>0.12116788321167882</v>
      </c>
      <c r="R196" s="14">
        <f>Table1[[#This Row],[Active]]/Table1[[#This Row],[Cases]]</f>
        <v>0.13787375415282391</v>
      </c>
      <c r="S196" s="76">
        <f>Table1[[#This Row],[Percent Infected]]*Table1[[#This Row],[% Active]]</f>
        <v>7.9200109429741545E-6</v>
      </c>
      <c r="T196" s="77">
        <f>1/Table1[[#This Row],[Percent Actively Infected]]</f>
        <v>126262.45180722894</v>
      </c>
    </row>
    <row r="197" spans="1:20" ht="16.5" thickBot="1" x14ac:dyDescent="0.3">
      <c r="A197" s="1">
        <v>196</v>
      </c>
      <c r="B197" s="50">
        <v>152</v>
      </c>
      <c r="C197" s="42" t="s">
        <v>194</v>
      </c>
      <c r="D197" s="47">
        <v>945</v>
      </c>
      <c r="E197" s="47">
        <v>76</v>
      </c>
      <c r="F197" s="47">
        <v>843</v>
      </c>
      <c r="G197" s="47">
        <v>26</v>
      </c>
      <c r="H197" s="47"/>
      <c r="I197" s="42">
        <v>16471845</v>
      </c>
      <c r="J197" s="15">
        <f>Table1[[#This Row],[Population]]/Table1[[#This Row],[Cases]]</f>
        <v>17430.523809523809</v>
      </c>
      <c r="K197" s="8">
        <f>Table1[[#This Row],[Population]]/Table1[[#This Row],[Deaths]]</f>
        <v>216734.80263157896</v>
      </c>
      <c r="L197" s="9">
        <f>Table1[[#This Row],[Deaths]]+Table1[[#This Row],[Active]]*Table1[[#This Row],[Death Rate]]</f>
        <v>78.091005291005288</v>
      </c>
      <c r="M197" s="10">
        <f>Table1[[#This Row],[Deaths]]/Table1[[#This Row],[Cases]]</f>
        <v>8.0423280423280424E-2</v>
      </c>
      <c r="N197" s="15">
        <f>Table1[[#This Row],[Cases]]/Table1[[#This Row],[Deaths]]</f>
        <v>12.434210526315789</v>
      </c>
      <c r="O197" s="12">
        <f>Table1[[#This Row],[Cases]]/Table1[[#This Row],[Population]]</f>
        <v>5.7370622416614533E-5</v>
      </c>
      <c r="P197" s="12">
        <f>Table1[[#This Row],[Deaths]]/Table1[[#This Row],[Population]]</f>
        <v>4.6139336546695282E-6</v>
      </c>
      <c r="Q197" s="13">
        <f>1-Table1[[#This Row],[Deaths]]/Table1[[#This Row],[Ex(Deaths)]]</f>
        <v>2.6776519052523096E-2</v>
      </c>
      <c r="R197" s="14">
        <f>Table1[[#This Row],[Active]]/Table1[[#This Row],[Cases]]</f>
        <v>2.7513227513227514E-2</v>
      </c>
      <c r="S197" s="76">
        <f>Table1[[#This Row],[Percent Infected]]*Table1[[#This Row],[% Active]]</f>
        <v>1.5784509871237862E-6</v>
      </c>
      <c r="T197" s="77">
        <f>1/Table1[[#This Row],[Percent Actively Infected]]</f>
        <v>633532.49999999988</v>
      </c>
    </row>
    <row r="198" spans="1:20" ht="16.5" thickBot="1" x14ac:dyDescent="0.3">
      <c r="A198" s="1">
        <v>197</v>
      </c>
      <c r="B198" s="50">
        <v>135</v>
      </c>
      <c r="C198" s="42" t="s">
        <v>229</v>
      </c>
      <c r="D198" s="46">
        <v>1679</v>
      </c>
      <c r="E198" s="47">
        <v>78</v>
      </c>
      <c r="F198" s="47">
        <v>569</v>
      </c>
      <c r="G198" s="46">
        <v>1032</v>
      </c>
      <c r="H198" s="47">
        <v>20</v>
      </c>
      <c r="I198" s="42">
        <v>32964720</v>
      </c>
      <c r="J198" s="15">
        <f>Table1[[#This Row],[Population]]/Table1[[#This Row],[Cases]]</f>
        <v>19633.543776057177</v>
      </c>
      <c r="K198" s="8">
        <f>Table1[[#This Row],[Population]]/Table1[[#This Row],[Deaths]]</f>
        <v>422624.61538461538</v>
      </c>
      <c r="L198" s="9">
        <f>Table1[[#This Row],[Deaths]]+Table1[[#This Row],[Active]]*Table1[[#This Row],[Death Rate]]</f>
        <v>125.94282310899345</v>
      </c>
      <c r="M198" s="10">
        <f>Table1[[#This Row],[Deaths]]/Table1[[#This Row],[Cases]]</f>
        <v>4.6456223942823109E-2</v>
      </c>
      <c r="N198" s="15">
        <f>Table1[[#This Row],[Cases]]/Table1[[#This Row],[Deaths]]</f>
        <v>21.525641025641026</v>
      </c>
      <c r="O198" s="12">
        <f>Table1[[#This Row],[Cases]]/Table1[[#This Row],[Population]]</f>
        <v>5.0933240142795083E-5</v>
      </c>
      <c r="P198" s="12">
        <f>Table1[[#This Row],[Deaths]]/Table1[[#This Row],[Population]]</f>
        <v>2.3661660102072762E-6</v>
      </c>
      <c r="Q198" s="13">
        <f>1-Table1[[#This Row],[Deaths]]/Table1[[#This Row],[Ex(Deaths)]]</f>
        <v>0.38067133898930283</v>
      </c>
      <c r="R198" s="14">
        <f>Table1[[#This Row],[Active]]/Table1[[#This Row],[Cases]]</f>
        <v>0.61465157832042883</v>
      </c>
      <c r="S198" s="76">
        <f>Table1[[#This Row],[Percent Infected]]*Table1[[#This Row],[% Active]]</f>
        <v>3.1306196442742418E-5</v>
      </c>
      <c r="T198" s="77">
        <f>1/Table1[[#This Row],[Percent Actively Infected]]</f>
        <v>31942.558139534889</v>
      </c>
    </row>
    <row r="199" spans="1:20" ht="16.5" thickBot="1" x14ac:dyDescent="0.3">
      <c r="A199" s="1">
        <v>198</v>
      </c>
      <c r="B199" s="50">
        <v>112</v>
      </c>
      <c r="C199" s="42" t="s">
        <v>191</v>
      </c>
      <c r="D199" s="46">
        <v>3351</v>
      </c>
      <c r="E199" s="47">
        <v>58</v>
      </c>
      <c r="F199" s="46">
        <v>3160</v>
      </c>
      <c r="G199" s="47">
        <v>133</v>
      </c>
      <c r="H199" s="47">
        <v>1</v>
      </c>
      <c r="I199" s="42">
        <v>69819326</v>
      </c>
      <c r="J199" s="15">
        <f>Table1[[#This Row],[Population]]/Table1[[#This Row],[Cases]]</f>
        <v>20835.370337212771</v>
      </c>
      <c r="K199" s="8">
        <f>Table1[[#This Row],[Population]]/Table1[[#This Row],[Deaths]]</f>
        <v>1203781.4827586208</v>
      </c>
      <c r="L199" s="9">
        <f>Table1[[#This Row],[Deaths]]+Table1[[#This Row],[Active]]*Table1[[#This Row],[Death Rate]]</f>
        <v>60.301999403163236</v>
      </c>
      <c r="M199" s="10">
        <f>Table1[[#This Row],[Deaths]]/Table1[[#This Row],[Cases]]</f>
        <v>1.7308266189197254E-2</v>
      </c>
      <c r="N199" s="15">
        <f>Table1[[#This Row],[Cases]]/Table1[[#This Row],[Deaths]]</f>
        <v>57.775862068965516</v>
      </c>
      <c r="O199" s="12">
        <f>Table1[[#This Row],[Cases]]/Table1[[#This Row],[Population]]</f>
        <v>4.7995307201905675E-5</v>
      </c>
      <c r="P199" s="12">
        <f>Table1[[#This Row],[Deaths]]/Table1[[#This Row],[Population]]</f>
        <v>8.3071555288287941E-7</v>
      </c>
      <c r="Q199" s="13">
        <f>1-Table1[[#This Row],[Deaths]]/Table1[[#This Row],[Ex(Deaths)]]</f>
        <v>3.8174512055109133E-2</v>
      </c>
      <c r="R199" s="14">
        <f>Table1[[#This Row],[Active]]/Table1[[#This Row],[Cases]]</f>
        <v>3.9689644882124737E-2</v>
      </c>
      <c r="S199" s="76">
        <f>Table1[[#This Row],[Percent Infected]]*Table1[[#This Row],[% Active]]</f>
        <v>1.9049166988521202E-6</v>
      </c>
      <c r="T199" s="77">
        <f>1/Table1[[#This Row],[Percent Actively Infected]]</f>
        <v>524957.33834586467</v>
      </c>
    </row>
    <row r="200" spans="1:20" ht="16.5" thickBot="1" x14ac:dyDescent="0.3">
      <c r="A200" s="1">
        <v>199</v>
      </c>
      <c r="B200" s="50">
        <v>147</v>
      </c>
      <c r="C200" s="42" t="s">
        <v>196</v>
      </c>
      <c r="D200" s="46">
        <v>1158</v>
      </c>
      <c r="E200" s="47">
        <v>69</v>
      </c>
      <c r="F200" s="46">
        <v>1057</v>
      </c>
      <c r="G200" s="47">
        <v>32</v>
      </c>
      <c r="H200" s="47"/>
      <c r="I200" s="42">
        <v>24288659</v>
      </c>
      <c r="J200" s="15">
        <f>Table1[[#This Row],[Population]]/Table1[[#This Row],[Cases]]</f>
        <v>20974.662348877373</v>
      </c>
      <c r="K200" s="8">
        <f>Table1[[#This Row],[Population]]/Table1[[#This Row],[Deaths]]</f>
        <v>352009.55072463769</v>
      </c>
      <c r="L200" s="9">
        <f>Table1[[#This Row],[Deaths]]+Table1[[#This Row],[Active]]*Table1[[#This Row],[Death Rate]]</f>
        <v>70.906735751295344</v>
      </c>
      <c r="M200" s="10">
        <f>Table1[[#This Row],[Deaths]]/Table1[[#This Row],[Cases]]</f>
        <v>5.9585492227979271E-2</v>
      </c>
      <c r="N200" s="15">
        <f>Table1[[#This Row],[Cases]]/Table1[[#This Row],[Deaths]]</f>
        <v>16.782608695652176</v>
      </c>
      <c r="O200" s="12">
        <f>Table1[[#This Row],[Cases]]/Table1[[#This Row],[Population]]</f>
        <v>4.767657201659425E-5</v>
      </c>
      <c r="P200" s="12">
        <f>Table1[[#This Row],[Deaths]]/Table1[[#This Row],[Population]]</f>
        <v>2.8408320113514705E-6</v>
      </c>
      <c r="Q200" s="13">
        <f>1-Table1[[#This Row],[Deaths]]/Table1[[#This Row],[Ex(Deaths)]]</f>
        <v>2.6890756302521135E-2</v>
      </c>
      <c r="R200" s="14">
        <f>Table1[[#This Row],[Active]]/Table1[[#This Row],[Cases]]</f>
        <v>2.7633851468048358E-2</v>
      </c>
      <c r="S200" s="76">
        <f>Table1[[#This Row],[Percent Infected]]*Table1[[#This Row],[% Active]]</f>
        <v>1.3174873096122762E-6</v>
      </c>
      <c r="T200" s="77">
        <f>1/Table1[[#This Row],[Percent Actively Infected]]</f>
        <v>759020.59375</v>
      </c>
    </row>
    <row r="201" spans="1:20" ht="16.5" thickBot="1" x14ac:dyDescent="0.3">
      <c r="A201" s="1">
        <v>200</v>
      </c>
      <c r="B201" s="50">
        <v>166</v>
      </c>
      <c r="C201" s="42" t="s">
        <v>226</v>
      </c>
      <c r="D201" s="47">
        <v>408</v>
      </c>
      <c r="E201" s="47">
        <v>1</v>
      </c>
      <c r="F201" s="47">
        <v>315</v>
      </c>
      <c r="G201" s="47">
        <v>92</v>
      </c>
      <c r="H201" s="47"/>
      <c r="I201" s="42">
        <v>11925131</v>
      </c>
      <c r="J201" s="15">
        <f>Table1[[#This Row],[Population]]/Table1[[#This Row],[Cases]]</f>
        <v>29228.262254901962</v>
      </c>
      <c r="K201" s="8">
        <f>Table1[[#This Row],[Population]]/Table1[[#This Row],[Deaths]]</f>
        <v>11925131</v>
      </c>
      <c r="L201" s="9">
        <f>Table1[[#This Row],[Deaths]]+Table1[[#This Row],[Active]]*Table1[[#This Row],[Death Rate]]</f>
        <v>1.2254901960784315</v>
      </c>
      <c r="M201" s="10">
        <f>Table1[[#This Row],[Deaths]]/Table1[[#This Row],[Cases]]</f>
        <v>2.4509803921568627E-3</v>
      </c>
      <c r="N201" s="15">
        <f>Table1[[#This Row],[Cases]]/Table1[[#This Row],[Deaths]]</f>
        <v>408</v>
      </c>
      <c r="O201" s="12">
        <f>Table1[[#This Row],[Cases]]/Table1[[#This Row],[Population]]</f>
        <v>3.4213460632004795E-5</v>
      </c>
      <c r="P201" s="12">
        <f>Table1[[#This Row],[Deaths]]/Table1[[#This Row],[Population]]</f>
        <v>8.3856521156874503E-8</v>
      </c>
      <c r="Q201" s="13">
        <f>1-Table1[[#This Row],[Deaths]]/Table1[[#This Row],[Ex(Deaths)]]</f>
        <v>0.18400000000000005</v>
      </c>
      <c r="R201" s="14">
        <f>Table1[[#This Row],[Active]]/Table1[[#This Row],[Cases]]</f>
        <v>0.22549019607843138</v>
      </c>
      <c r="S201" s="76">
        <f>Table1[[#This Row],[Percent Infected]]*Table1[[#This Row],[% Active]]</f>
        <v>7.7147999464324533E-6</v>
      </c>
      <c r="T201" s="77">
        <f>1/Table1[[#This Row],[Percent Actively Infected]]</f>
        <v>129620.9891304348</v>
      </c>
    </row>
    <row r="202" spans="1:20" ht="16.5" thickBot="1" x14ac:dyDescent="0.3">
      <c r="A202" s="1">
        <v>201</v>
      </c>
      <c r="B202" s="50">
        <v>197</v>
      </c>
      <c r="C202" s="42" t="s">
        <v>204</v>
      </c>
      <c r="D202" s="47">
        <v>27</v>
      </c>
      <c r="E202" s="47">
        <v>1</v>
      </c>
      <c r="F202" s="47">
        <v>18</v>
      </c>
      <c r="G202" s="47">
        <v>8</v>
      </c>
      <c r="H202" s="47"/>
      <c r="I202" s="42">
        <v>897148</v>
      </c>
      <c r="J202" s="15">
        <f>Table1[[#This Row],[Population]]/Table1[[#This Row],[Cases]]</f>
        <v>33227.703703703701</v>
      </c>
      <c r="K202" s="8">
        <f>Table1[[#This Row],[Population]]/Table1[[#This Row],[Deaths]]</f>
        <v>897148</v>
      </c>
      <c r="L202" s="9">
        <f>Table1[[#This Row],[Deaths]]+Table1[[#This Row],[Active]]*Table1[[#This Row],[Death Rate]]</f>
        <v>1.2962962962962963</v>
      </c>
      <c r="M202" s="10">
        <f>Table1[[#This Row],[Deaths]]/Table1[[#This Row],[Cases]]</f>
        <v>3.7037037037037035E-2</v>
      </c>
      <c r="N202" s="15">
        <f>Table1[[#This Row],[Cases]]/Table1[[#This Row],[Deaths]]</f>
        <v>27</v>
      </c>
      <c r="O202" s="12">
        <f>Table1[[#This Row],[Cases]]/Table1[[#This Row],[Population]]</f>
        <v>3.0095368880051005E-5</v>
      </c>
      <c r="P202" s="12">
        <f>Table1[[#This Row],[Deaths]]/Table1[[#This Row],[Population]]</f>
        <v>1.1146432918537409E-6</v>
      </c>
      <c r="Q202" s="13">
        <f>1-Table1[[#This Row],[Deaths]]/Table1[[#This Row],[Ex(Deaths)]]</f>
        <v>0.22857142857142854</v>
      </c>
      <c r="R202" s="14">
        <f>Table1[[#This Row],[Active]]/Table1[[#This Row],[Cases]]</f>
        <v>0.29629629629629628</v>
      </c>
      <c r="S202" s="76">
        <f>Table1[[#This Row],[Percent Infected]]*Table1[[#This Row],[% Active]]</f>
        <v>8.9171463348299274E-6</v>
      </c>
      <c r="T202" s="77">
        <f>1/Table1[[#This Row],[Percent Actively Infected]]</f>
        <v>112143.5</v>
      </c>
    </row>
    <row r="203" spans="1:20" ht="16.5" thickBot="1" x14ac:dyDescent="0.3">
      <c r="A203" s="1">
        <v>202</v>
      </c>
      <c r="B203" s="50">
        <v>138</v>
      </c>
      <c r="C203" s="42" t="s">
        <v>222</v>
      </c>
      <c r="D203" s="46">
        <v>1297</v>
      </c>
      <c r="E203" s="47">
        <v>9</v>
      </c>
      <c r="F203" s="46">
        <v>1137</v>
      </c>
      <c r="G203" s="47">
        <v>151</v>
      </c>
      <c r="H203" s="47"/>
      <c r="I203" s="42">
        <v>45879749</v>
      </c>
      <c r="J203" s="15">
        <f>Table1[[#This Row],[Population]]/Table1[[#This Row],[Cases]]</f>
        <v>35373.746337702389</v>
      </c>
      <c r="K203" s="8">
        <f>Table1[[#This Row],[Population]]/Table1[[#This Row],[Deaths]]</f>
        <v>5097749.888888889</v>
      </c>
      <c r="L203" s="9">
        <f>Table1[[#This Row],[Deaths]]+Table1[[#This Row],[Active]]*Table1[[#This Row],[Death Rate]]</f>
        <v>10.047802621434078</v>
      </c>
      <c r="M203" s="10">
        <f>Table1[[#This Row],[Deaths]]/Table1[[#This Row],[Cases]]</f>
        <v>6.9390902081727058E-3</v>
      </c>
      <c r="N203" s="15">
        <f>Table1[[#This Row],[Cases]]/Table1[[#This Row],[Deaths]]</f>
        <v>144.11111111111111</v>
      </c>
      <c r="O203" s="12">
        <f>Table1[[#This Row],[Cases]]/Table1[[#This Row],[Population]]</f>
        <v>2.8269553087572472E-5</v>
      </c>
      <c r="P203" s="12">
        <f>Table1[[#This Row],[Deaths]]/Table1[[#This Row],[Population]]</f>
        <v>1.9616497901939262E-7</v>
      </c>
      <c r="Q203" s="13">
        <f>1-Table1[[#This Row],[Deaths]]/Table1[[#This Row],[Ex(Deaths)]]</f>
        <v>0.10428176795580113</v>
      </c>
      <c r="R203" s="14">
        <f>Table1[[#This Row],[Active]]/Table1[[#This Row],[Cases]]</f>
        <v>0.11642251349267541</v>
      </c>
      <c r="S203" s="76">
        <f>Table1[[#This Row],[Percent Infected]]*Table1[[#This Row],[% Active]]</f>
        <v>3.2912124257698098E-6</v>
      </c>
      <c r="T203" s="77">
        <f>1/Table1[[#This Row],[Percent Actively Infected]]</f>
        <v>303839.39735099336</v>
      </c>
    </row>
    <row r="204" spans="1:20" ht="16.5" thickBot="1" x14ac:dyDescent="0.3">
      <c r="A204" s="1">
        <v>203</v>
      </c>
      <c r="B204" s="50">
        <v>179</v>
      </c>
      <c r="C204" s="42" t="s">
        <v>230</v>
      </c>
      <c r="D204" s="47">
        <v>214</v>
      </c>
      <c r="E204" s="47">
        <v>3</v>
      </c>
      <c r="F204" s="47">
        <v>53</v>
      </c>
      <c r="G204" s="47">
        <v>158</v>
      </c>
      <c r="H204" s="47"/>
      <c r="I204" s="42">
        <v>8964400</v>
      </c>
      <c r="J204" s="15">
        <f>Table1[[#This Row],[Population]]/Table1[[#This Row],[Cases]]</f>
        <v>41889.719626168226</v>
      </c>
      <c r="K204" s="8">
        <f>Table1[[#This Row],[Population]]/Table1[[#This Row],[Deaths]]</f>
        <v>2988133.3333333335</v>
      </c>
      <c r="L204" s="9">
        <f>Table1[[#This Row],[Deaths]]+Table1[[#This Row],[Active]]*Table1[[#This Row],[Death Rate]]</f>
        <v>5.2149532710280369</v>
      </c>
      <c r="M204" s="10">
        <f>Table1[[#This Row],[Deaths]]/Table1[[#This Row],[Cases]]</f>
        <v>1.4018691588785047E-2</v>
      </c>
      <c r="N204" s="15">
        <f>Table1[[#This Row],[Cases]]/Table1[[#This Row],[Deaths]]</f>
        <v>71.333333333333329</v>
      </c>
      <c r="O204" s="12">
        <f>Table1[[#This Row],[Cases]]/Table1[[#This Row],[Population]]</f>
        <v>2.3872205613314889E-5</v>
      </c>
      <c r="P204" s="12">
        <f>Table1[[#This Row],[Deaths]]/Table1[[#This Row],[Population]]</f>
        <v>3.3465708803712464E-7</v>
      </c>
      <c r="Q204" s="13">
        <f>1-Table1[[#This Row],[Deaths]]/Table1[[#This Row],[Ex(Deaths)]]</f>
        <v>0.42473118279569888</v>
      </c>
      <c r="R204" s="14">
        <f>Table1[[#This Row],[Active]]/Table1[[#This Row],[Cases]]</f>
        <v>0.73831775700934577</v>
      </c>
      <c r="S204" s="76">
        <f>Table1[[#This Row],[Percent Infected]]*Table1[[#This Row],[% Active]]</f>
        <v>1.7625273303288561E-5</v>
      </c>
      <c r="T204" s="77">
        <f>1/Table1[[#This Row],[Percent Actively Infected]]</f>
        <v>56736.7088607595</v>
      </c>
    </row>
    <row r="205" spans="1:20" ht="16.5" thickBot="1" x14ac:dyDescent="0.3">
      <c r="A205" s="1">
        <v>204</v>
      </c>
      <c r="B205" s="50">
        <v>165</v>
      </c>
      <c r="C205" s="42" t="s">
        <v>207</v>
      </c>
      <c r="D205" s="47">
        <v>480</v>
      </c>
      <c r="E205" s="47">
        <v>7</v>
      </c>
      <c r="F205" s="47">
        <v>443</v>
      </c>
      <c r="G205" s="47">
        <v>30</v>
      </c>
      <c r="H205" s="47"/>
      <c r="I205" s="42">
        <v>23821551</v>
      </c>
      <c r="J205" s="15">
        <f>Table1[[#This Row],[Population]]/Table1[[#This Row],[Cases]]</f>
        <v>49628.231249999997</v>
      </c>
      <c r="K205" s="8">
        <f>Table1[[#This Row],[Population]]/Table1[[#This Row],[Deaths]]</f>
        <v>3403078.7142857141</v>
      </c>
      <c r="L205" s="9">
        <f>Table1[[#This Row],[Deaths]]+Table1[[#This Row],[Active]]*Table1[[#This Row],[Death Rate]]</f>
        <v>7.4375</v>
      </c>
      <c r="M205" s="10">
        <f>Table1[[#This Row],[Deaths]]/Table1[[#This Row],[Cases]]</f>
        <v>1.4583333333333334E-2</v>
      </c>
      <c r="N205" s="15">
        <f>Table1[[#This Row],[Cases]]/Table1[[#This Row],[Deaths]]</f>
        <v>68.571428571428569</v>
      </c>
      <c r="O205" s="12">
        <f>Table1[[#This Row],[Cases]]/Table1[[#This Row],[Population]]</f>
        <v>2.0149821478878515E-5</v>
      </c>
      <c r="P205" s="12">
        <f>Table1[[#This Row],[Deaths]]/Table1[[#This Row],[Population]]</f>
        <v>2.9385156323364504E-7</v>
      </c>
      <c r="Q205" s="13">
        <f>1-Table1[[#This Row],[Deaths]]/Table1[[#This Row],[Ex(Deaths)]]</f>
        <v>5.8823529411764719E-2</v>
      </c>
      <c r="R205" s="14">
        <f>Table1[[#This Row],[Active]]/Table1[[#This Row],[Cases]]</f>
        <v>6.25E-2</v>
      </c>
      <c r="S205" s="76">
        <f>Table1[[#This Row],[Percent Infected]]*Table1[[#This Row],[% Active]]</f>
        <v>1.2593638424299072E-6</v>
      </c>
      <c r="T205" s="77">
        <f>1/Table1[[#This Row],[Percent Actively Infected]]</f>
        <v>794051.70000000007</v>
      </c>
    </row>
    <row r="206" spans="1:20" ht="16.5" thickBot="1" x14ac:dyDescent="0.3">
      <c r="A206" s="1">
        <v>205</v>
      </c>
      <c r="B206" s="50">
        <v>199</v>
      </c>
      <c r="C206" s="42" t="s">
        <v>208</v>
      </c>
      <c r="D206" s="47">
        <v>25</v>
      </c>
      <c r="E206" s="47"/>
      <c r="F206" s="47">
        <v>24</v>
      </c>
      <c r="G206" s="47">
        <v>1</v>
      </c>
      <c r="H206" s="47"/>
      <c r="I206" s="42">
        <v>1321018</v>
      </c>
      <c r="J206" s="15">
        <f>Table1[[#This Row],[Population]]/Table1[[#This Row],[Cases]]</f>
        <v>52840.72</v>
      </c>
      <c r="K206" s="8" t="e">
        <f>Table1[[#This Row],[Population]]/Table1[[#This Row],[Deaths]]</f>
        <v>#DIV/0!</v>
      </c>
      <c r="L206" s="9">
        <f>Table1[[#This Row],[Deaths]]+Table1[[#This Row],[Active]]*Table1[[#This Row],[Death Rate]]</f>
        <v>0</v>
      </c>
      <c r="M206" s="10">
        <f>Table1[[#This Row],[Deaths]]/Table1[[#This Row],[Cases]]</f>
        <v>0</v>
      </c>
      <c r="N206" s="15" t="e">
        <f>Table1[[#This Row],[Cases]]/Table1[[#This Row],[Deaths]]</f>
        <v>#DIV/0!</v>
      </c>
      <c r="O206" s="12">
        <f>Table1[[#This Row],[Cases]]/Table1[[#This Row],[Population]]</f>
        <v>1.8924798905086834E-5</v>
      </c>
      <c r="P206" s="12">
        <f>Table1[[#This Row],[Deaths]]/Table1[[#This Row],[Population]]</f>
        <v>0</v>
      </c>
      <c r="Q206" s="13" t="e">
        <f>1-Table1[[#This Row],[Deaths]]/Table1[[#This Row],[Ex(Deaths)]]</f>
        <v>#DIV/0!</v>
      </c>
      <c r="R206" s="14">
        <f>Table1[[#This Row],[Active]]/Table1[[#This Row],[Cases]]</f>
        <v>0.04</v>
      </c>
      <c r="S206" s="76">
        <f>Table1[[#This Row],[Percent Infected]]*Table1[[#This Row],[% Active]]</f>
        <v>7.5699195620347336E-7</v>
      </c>
      <c r="T206" s="77">
        <f>1/Table1[[#This Row],[Percent Actively Infected]]</f>
        <v>1321018</v>
      </c>
    </row>
    <row r="207" spans="1:20" ht="16.5" thickBot="1" x14ac:dyDescent="0.3">
      <c r="A207" s="1">
        <v>206</v>
      </c>
      <c r="B207" s="50">
        <v>211</v>
      </c>
      <c r="C207" s="42" t="s">
        <v>210</v>
      </c>
      <c r="D207" s="47">
        <v>10</v>
      </c>
      <c r="E207" s="47">
        <v>1</v>
      </c>
      <c r="F207" s="47">
        <v>8</v>
      </c>
      <c r="G207" s="47">
        <v>1</v>
      </c>
      <c r="H207" s="47"/>
      <c r="I207" s="42">
        <v>598803</v>
      </c>
      <c r="J207" s="15">
        <f>Table1[[#This Row],[Population]]/Table1[[#This Row],[Cases]]</f>
        <v>59880.3</v>
      </c>
      <c r="K207" s="8">
        <f>Table1[[#This Row],[Population]]/Table1[[#This Row],[Deaths]]</f>
        <v>598803</v>
      </c>
      <c r="L207" s="9">
        <f>Table1[[#This Row],[Deaths]]+Table1[[#This Row],[Active]]*Table1[[#This Row],[Death Rate]]</f>
        <v>1.1000000000000001</v>
      </c>
      <c r="M207" s="10">
        <f>Table1[[#This Row],[Deaths]]/Table1[[#This Row],[Cases]]</f>
        <v>0.1</v>
      </c>
      <c r="N207" s="15">
        <f>Table1[[#This Row],[Cases]]/Table1[[#This Row],[Deaths]]</f>
        <v>10</v>
      </c>
      <c r="O207" s="12">
        <f>Table1[[#This Row],[Cases]]/Table1[[#This Row],[Population]]</f>
        <v>1.6699983133017037E-5</v>
      </c>
      <c r="P207" s="12">
        <f>Table1[[#This Row],[Deaths]]/Table1[[#This Row],[Population]]</f>
        <v>1.6699983133017036E-6</v>
      </c>
      <c r="Q207" s="13">
        <f>1-Table1[[#This Row],[Deaths]]/Table1[[#This Row],[Ex(Deaths)]]</f>
        <v>9.0909090909090939E-2</v>
      </c>
      <c r="R207" s="14">
        <f>Table1[[#This Row],[Active]]/Table1[[#This Row],[Cases]]</f>
        <v>0.1</v>
      </c>
      <c r="S207" s="76">
        <f>Table1[[#This Row],[Percent Infected]]*Table1[[#This Row],[% Active]]</f>
        <v>1.6699983133017038E-6</v>
      </c>
      <c r="T207" s="77">
        <f>1/Table1[[#This Row],[Percent Actively Infected]]</f>
        <v>598802.99999999988</v>
      </c>
    </row>
    <row r="208" spans="1:20" ht="16.5" thickBot="1" x14ac:dyDescent="0.3">
      <c r="A208" s="1">
        <v>207</v>
      </c>
      <c r="B208" s="50">
        <v>177</v>
      </c>
      <c r="C208" s="42" t="s">
        <v>218</v>
      </c>
      <c r="D208" s="47">
        <v>251</v>
      </c>
      <c r="E208" s="47"/>
      <c r="F208" s="47">
        <v>219</v>
      </c>
      <c r="G208" s="47">
        <v>32</v>
      </c>
      <c r="H208" s="47">
        <v>1</v>
      </c>
      <c r="I208" s="42">
        <v>16743272</v>
      </c>
      <c r="J208" s="15">
        <f>Table1[[#This Row],[Population]]/Table1[[#This Row],[Cases]]</f>
        <v>66706.262948207164</v>
      </c>
      <c r="K208" s="8" t="e">
        <f>Table1[[#This Row],[Population]]/Table1[[#This Row],[Deaths]]</f>
        <v>#DIV/0!</v>
      </c>
      <c r="L208" s="9">
        <f>Table1[[#This Row],[Deaths]]+Table1[[#This Row],[Active]]*Table1[[#This Row],[Death Rate]]</f>
        <v>0</v>
      </c>
      <c r="M208" s="10">
        <f>Table1[[#This Row],[Deaths]]/Table1[[#This Row],[Cases]]</f>
        <v>0</v>
      </c>
      <c r="N208" s="15" t="e">
        <f>Table1[[#This Row],[Cases]]/Table1[[#This Row],[Deaths]]</f>
        <v>#DIV/0!</v>
      </c>
      <c r="O208" s="12">
        <f>Table1[[#This Row],[Cases]]/Table1[[#This Row],[Population]]</f>
        <v>1.499109612505847E-5</v>
      </c>
      <c r="P208" s="12">
        <f>Table1[[#This Row],[Deaths]]/Table1[[#This Row],[Population]]</f>
        <v>0</v>
      </c>
      <c r="Q208" s="13" t="e">
        <f>1-Table1[[#This Row],[Deaths]]/Table1[[#This Row],[Ex(Deaths)]]</f>
        <v>#DIV/0!</v>
      </c>
      <c r="R208" s="14">
        <f>Table1[[#This Row],[Active]]/Table1[[#This Row],[Cases]]</f>
        <v>0.12749003984063745</v>
      </c>
      <c r="S208" s="76">
        <f>Table1[[#This Row],[Percent Infected]]*Table1[[#This Row],[% Active]]</f>
        <v>1.9112154422385299E-6</v>
      </c>
      <c r="T208" s="77">
        <f>1/Table1[[#This Row],[Percent Actively Infected]]</f>
        <v>523227.25000000006</v>
      </c>
    </row>
    <row r="209" spans="1:20" ht="16.5" thickBot="1" x14ac:dyDescent="0.3">
      <c r="A209" s="1">
        <v>208</v>
      </c>
      <c r="B209" s="50">
        <v>155</v>
      </c>
      <c r="C209" s="42" t="s">
        <v>227</v>
      </c>
      <c r="D209" s="47">
        <v>847</v>
      </c>
      <c r="E209" s="47">
        <v>15</v>
      </c>
      <c r="F209" s="47">
        <v>399</v>
      </c>
      <c r="G209" s="47">
        <v>433</v>
      </c>
      <c r="H209" s="47"/>
      <c r="I209" s="42">
        <v>97432642</v>
      </c>
      <c r="J209" s="15">
        <f>Table1[[#This Row],[Population]]/Table1[[#This Row],[Cases]]</f>
        <v>115032.63518299881</v>
      </c>
      <c r="K209" s="8">
        <f>Table1[[#This Row],[Population]]/Table1[[#This Row],[Deaths]]</f>
        <v>6495509.4666666668</v>
      </c>
      <c r="L209" s="9">
        <f>Table1[[#This Row],[Deaths]]+Table1[[#This Row],[Active]]*Table1[[#This Row],[Death Rate]]</f>
        <v>22.668240850059032</v>
      </c>
      <c r="M209" s="10">
        <f>Table1[[#This Row],[Deaths]]/Table1[[#This Row],[Cases]]</f>
        <v>1.770956316410862E-2</v>
      </c>
      <c r="N209" s="15">
        <f>Table1[[#This Row],[Cases]]/Table1[[#This Row],[Deaths]]</f>
        <v>56.466666666666669</v>
      </c>
      <c r="O209" s="12">
        <f>Table1[[#This Row],[Cases]]/Table1[[#This Row],[Population]]</f>
        <v>8.6931851853098675E-6</v>
      </c>
      <c r="P209" s="12">
        <f>Table1[[#This Row],[Deaths]]/Table1[[#This Row],[Population]]</f>
        <v>1.5395251213653838E-7</v>
      </c>
      <c r="Q209" s="13">
        <f>1-Table1[[#This Row],[Deaths]]/Table1[[#This Row],[Ex(Deaths)]]</f>
        <v>0.33828124999999998</v>
      </c>
      <c r="R209" s="14">
        <f>Table1[[#This Row],[Active]]/Table1[[#This Row],[Cases]]</f>
        <v>0.5112160566706021</v>
      </c>
      <c r="S209" s="76">
        <f>Table1[[#This Row],[Percent Infected]]*Table1[[#This Row],[% Active]]</f>
        <v>4.444095850341408E-6</v>
      </c>
      <c r="T209" s="77">
        <f>1/Table1[[#This Row],[Percent Actively Infected]]</f>
        <v>225017.64896073905</v>
      </c>
    </row>
    <row r="210" spans="1:20" ht="16.5" thickBot="1" x14ac:dyDescent="0.3">
      <c r="A210" s="1">
        <v>209</v>
      </c>
      <c r="B210" s="50">
        <v>164</v>
      </c>
      <c r="C210" s="42" t="s">
        <v>215</v>
      </c>
      <c r="D210" s="47">
        <v>509</v>
      </c>
      <c r="E210" s="47">
        <v>21</v>
      </c>
      <c r="F210" s="47">
        <v>183</v>
      </c>
      <c r="G210" s="47">
        <v>305</v>
      </c>
      <c r="H210" s="47">
        <v>7</v>
      </c>
      <c r="I210" s="42">
        <v>59900385</v>
      </c>
      <c r="J210" s="15">
        <f>Table1[[#This Row],[Population]]/Table1[[#This Row],[Cases]]</f>
        <v>117682.48526522593</v>
      </c>
      <c r="K210" s="8">
        <f>Table1[[#This Row],[Population]]/Table1[[#This Row],[Deaths]]</f>
        <v>2852399.2857142859</v>
      </c>
      <c r="L210" s="9">
        <f>Table1[[#This Row],[Deaths]]+Table1[[#This Row],[Active]]*Table1[[#This Row],[Death Rate]]</f>
        <v>33.583497053045186</v>
      </c>
      <c r="M210" s="10">
        <f>Table1[[#This Row],[Deaths]]/Table1[[#This Row],[Cases]]</f>
        <v>4.1257367387033402E-2</v>
      </c>
      <c r="N210" s="15">
        <f>Table1[[#This Row],[Cases]]/Table1[[#This Row],[Deaths]]</f>
        <v>24.238095238095237</v>
      </c>
      <c r="O210" s="12">
        <f>Table1[[#This Row],[Cases]]/Table1[[#This Row],[Population]]</f>
        <v>8.4974412101024058E-6</v>
      </c>
      <c r="P210" s="12">
        <f>Table1[[#This Row],[Deaths]]/Table1[[#This Row],[Population]]</f>
        <v>3.5058205385491262E-7</v>
      </c>
      <c r="Q210" s="13">
        <f>1-Table1[[#This Row],[Deaths]]/Table1[[#This Row],[Ex(Deaths)]]</f>
        <v>0.37469287469287471</v>
      </c>
      <c r="R210" s="14">
        <f>Table1[[#This Row],[Active]]/Table1[[#This Row],[Cases]]</f>
        <v>0.59921414538310414</v>
      </c>
      <c r="S210" s="76">
        <f>Table1[[#This Row],[Percent Infected]]*Table1[[#This Row],[% Active]]</f>
        <v>5.0917869726546835E-6</v>
      </c>
      <c r="T210" s="77">
        <f>1/Table1[[#This Row],[Percent Actively Infected]]</f>
        <v>196394.70491803277</v>
      </c>
    </row>
    <row r="211" spans="1:20" ht="16.5" thickBot="1" x14ac:dyDescent="0.3">
      <c r="A211" s="1">
        <v>210</v>
      </c>
      <c r="B211" s="50">
        <v>168</v>
      </c>
      <c r="C211" s="42" t="s">
        <v>225</v>
      </c>
      <c r="D211" s="47">
        <v>360</v>
      </c>
      <c r="E211" s="47">
        <v>6</v>
      </c>
      <c r="F211" s="47">
        <v>312</v>
      </c>
      <c r="G211" s="47">
        <v>42</v>
      </c>
      <c r="H211" s="47"/>
      <c r="I211" s="42">
        <v>54449374</v>
      </c>
      <c r="J211" s="15">
        <f>Table1[[#This Row],[Population]]/Table1[[#This Row],[Cases]]</f>
        <v>151248.26111111112</v>
      </c>
      <c r="K211" s="8">
        <f>Table1[[#This Row],[Population]]/Table1[[#This Row],[Deaths]]</f>
        <v>9074895.666666666</v>
      </c>
      <c r="L211" s="9">
        <f>Table1[[#This Row],[Deaths]]+Table1[[#This Row],[Active]]*Table1[[#This Row],[Death Rate]]</f>
        <v>6.7</v>
      </c>
      <c r="M211" s="10">
        <f>Table1[[#This Row],[Deaths]]/Table1[[#This Row],[Cases]]</f>
        <v>1.6666666666666666E-2</v>
      </c>
      <c r="N211" s="15">
        <f>Table1[[#This Row],[Cases]]/Table1[[#This Row],[Deaths]]</f>
        <v>60</v>
      </c>
      <c r="O211" s="12">
        <f>Table1[[#This Row],[Cases]]/Table1[[#This Row],[Population]]</f>
        <v>6.61164626061633E-6</v>
      </c>
      <c r="P211" s="12">
        <f>Table1[[#This Row],[Deaths]]/Table1[[#This Row],[Population]]</f>
        <v>1.1019410434360549E-7</v>
      </c>
      <c r="Q211" s="13">
        <f>1-Table1[[#This Row],[Deaths]]/Table1[[#This Row],[Ex(Deaths)]]</f>
        <v>0.10447761194029848</v>
      </c>
      <c r="R211" s="14">
        <f>Table1[[#This Row],[Active]]/Table1[[#This Row],[Cases]]</f>
        <v>0.11666666666666667</v>
      </c>
      <c r="S211" s="76">
        <f>Table1[[#This Row],[Percent Infected]]*Table1[[#This Row],[% Active]]</f>
        <v>7.713587304052385E-7</v>
      </c>
      <c r="T211" s="77">
        <f>1/Table1[[#This Row],[Percent Actively Infected]]</f>
        <v>1296413.6666666665</v>
      </c>
    </row>
    <row r="212" spans="1:20" ht="16.5" thickBot="1" x14ac:dyDescent="0.3">
      <c r="A212" s="1">
        <v>211</v>
      </c>
      <c r="B212" s="50">
        <v>202</v>
      </c>
      <c r="C212" s="42" t="s">
        <v>228</v>
      </c>
      <c r="D212" s="47">
        <v>20</v>
      </c>
      <c r="E212" s="47"/>
      <c r="F212" s="47">
        <v>19</v>
      </c>
      <c r="G212" s="47">
        <v>1</v>
      </c>
      <c r="H212" s="47"/>
      <c r="I212" s="42">
        <v>7286616</v>
      </c>
      <c r="J212" s="15">
        <f>Table1[[#This Row],[Population]]/Table1[[#This Row],[Cases]]</f>
        <v>364330.8</v>
      </c>
      <c r="K212" s="8" t="e">
        <f>Table1[[#This Row],[Population]]/Table1[[#This Row],[Deaths]]</f>
        <v>#DIV/0!</v>
      </c>
      <c r="L212" s="9">
        <f>Table1[[#This Row],[Deaths]]+Table1[[#This Row],[Active]]*Table1[[#This Row],[Death Rate]]</f>
        <v>0</v>
      </c>
      <c r="M212" s="10">
        <f>Table1[[#This Row],[Deaths]]/Table1[[#This Row],[Cases]]</f>
        <v>0</v>
      </c>
      <c r="N212" s="15" t="e">
        <f>Table1[[#This Row],[Cases]]/Table1[[#This Row],[Deaths]]</f>
        <v>#DIV/0!</v>
      </c>
      <c r="O212" s="12">
        <f>Table1[[#This Row],[Cases]]/Table1[[#This Row],[Population]]</f>
        <v>2.7447583350076361E-6</v>
      </c>
      <c r="P212" s="12">
        <f>Table1[[#This Row],[Deaths]]/Table1[[#This Row],[Population]]</f>
        <v>0</v>
      </c>
      <c r="Q212" s="13" t="e">
        <f>1-Table1[[#This Row],[Deaths]]/Table1[[#This Row],[Ex(Deaths)]]</f>
        <v>#DIV/0!</v>
      </c>
      <c r="R212" s="14">
        <f>Table1[[#This Row],[Active]]/Table1[[#This Row],[Cases]]</f>
        <v>0.05</v>
      </c>
      <c r="S212" s="76">
        <f>Table1[[#This Row],[Percent Infected]]*Table1[[#This Row],[% Active]]</f>
        <v>1.3723791675038182E-7</v>
      </c>
      <c r="T212" s="77">
        <f>1/Table1[[#This Row],[Percent Actively Infected]]</f>
        <v>7286615.9999999991</v>
      </c>
    </row>
    <row r="213" spans="1:20" ht="16.5" thickBot="1" x14ac:dyDescent="0.3">
      <c r="A213" s="1">
        <v>212</v>
      </c>
      <c r="B213" s="50">
        <v>214</v>
      </c>
      <c r="C213" s="42" t="s">
        <v>235</v>
      </c>
      <c r="D213" s="47">
        <v>4</v>
      </c>
      <c r="E213" s="47"/>
      <c r="F213" s="47">
        <v>1</v>
      </c>
      <c r="G213" s="47">
        <v>3</v>
      </c>
      <c r="H213" s="47"/>
      <c r="I213" s="42">
        <v>5791</v>
      </c>
      <c r="J213" s="15">
        <f>Table1[[#This Row],[Population]]/Table1[[#This Row],[Cases]]</f>
        <v>1447.75</v>
      </c>
      <c r="K213" s="8" t="e">
        <f>Table1[[#This Row],[Population]]/Table1[[#This Row],[Deaths]]</f>
        <v>#DIV/0!</v>
      </c>
      <c r="L213" s="9">
        <f>Table1[[#This Row],[Deaths]]+Table1[[#This Row],[Active]]*Table1[[#This Row],[Death Rate]]</f>
        <v>0</v>
      </c>
      <c r="M213" s="10">
        <f>Table1[[#This Row],[Deaths]]/Table1[[#This Row],[Cases]]</f>
        <v>0</v>
      </c>
      <c r="N213" s="15" t="e">
        <f>Table1[[#This Row],[Cases]]/Table1[[#This Row],[Deaths]]</f>
        <v>#DIV/0!</v>
      </c>
      <c r="O213" s="12">
        <f>Table1[[#This Row],[Cases]]/Table1[[#This Row],[Population]]</f>
        <v>6.9072699015714043E-4</v>
      </c>
      <c r="P213" s="12">
        <f>Table1[[#This Row],[Deaths]]/Table1[[#This Row],[Population]]</f>
        <v>0</v>
      </c>
      <c r="Q213" s="13" t="e">
        <f>1-Table1[[#This Row],[Deaths]]/Table1[[#This Row],[Ex(Deaths)]]</f>
        <v>#DIV/0!</v>
      </c>
      <c r="R213" s="14">
        <f>Table1[[#This Row],[Active]]/Table1[[#This Row],[Cases]]</f>
        <v>0.75</v>
      </c>
      <c r="S213" s="76">
        <f>Table1[[#This Row],[Percent Infected]]*Table1[[#This Row],[% Active]]</f>
        <v>5.1804524261785535E-4</v>
      </c>
      <c r="T213" s="77">
        <f>1/Table1[[#This Row],[Percent Actively Infected]]</f>
        <v>1930.333333333333</v>
      </c>
    </row>
    <row r="214" spans="1:20" ht="16.5" thickBot="1" x14ac:dyDescent="0.3">
      <c r="A214" s="1">
        <v>213</v>
      </c>
      <c r="B214" s="78">
        <v>215</v>
      </c>
      <c r="C214" s="79" t="s">
        <v>234</v>
      </c>
      <c r="D214" s="80">
        <v>3</v>
      </c>
      <c r="E214" s="80"/>
      <c r="F214" s="80">
        <v>3</v>
      </c>
      <c r="G214" s="80">
        <v>0</v>
      </c>
      <c r="H214" s="80"/>
      <c r="I214" s="79">
        <v>15017</v>
      </c>
      <c r="J214" s="15">
        <f>Table1[[#This Row],[Population]]/Table1[[#This Row],[Cases]]</f>
        <v>5005.666666666667</v>
      </c>
      <c r="K214" s="8" t="e">
        <f>Table1[[#This Row],[Population]]/Table1[[#This Row],[Deaths]]</f>
        <v>#DIV/0!</v>
      </c>
      <c r="L214" s="9">
        <f>Table1[[#This Row],[Deaths]]+Table1[[#This Row],[Active]]*Table1[[#This Row],[Death Rate]]</f>
        <v>0</v>
      </c>
      <c r="M214" s="10">
        <f>Table1[[#This Row],[Deaths]]/Table1[[#This Row],[Cases]]</f>
        <v>0</v>
      </c>
      <c r="N214" s="15" t="e">
        <f>Table1[[#This Row],[Cases]]/Table1[[#This Row],[Deaths]]</f>
        <v>#DIV/0!</v>
      </c>
      <c r="O214" s="12">
        <f>Table1[[#This Row],[Cases]]/Table1[[#This Row],[Population]]</f>
        <v>1.9977358993141108E-4</v>
      </c>
      <c r="P214" s="12">
        <f>Table1[[#This Row],[Deaths]]/Table1[[#This Row],[Population]]</f>
        <v>0</v>
      </c>
      <c r="Q214" s="13" t="e">
        <f>1-Table1[[#This Row],[Deaths]]/Table1[[#This Row],[Ex(Deaths)]]</f>
        <v>#DIV/0!</v>
      </c>
      <c r="R214" s="14">
        <f>Table1[[#This Row],[Active]]/Table1[[#This Row],[Cases]]</f>
        <v>0</v>
      </c>
      <c r="S214" s="76">
        <f>Table1[[#This Row],[Percent Infected]]*Table1[[#This Row],[% Active]]</f>
        <v>0</v>
      </c>
      <c r="T214" s="77" t="e">
        <f>1/Table1[[#This Row],[Percent Actively Infected]]</f>
        <v>#DIV/0!</v>
      </c>
    </row>
    <row r="215" spans="1:20" x14ac:dyDescent="0.25">
      <c r="S215" s="72"/>
      <c r="T215" s="73"/>
    </row>
    <row r="216" spans="1:20" x14ac:dyDescent="0.25">
      <c r="S216" s="72"/>
      <c r="T216" s="73"/>
    </row>
    <row r="217" spans="1:20" ht="15.75" thickBot="1" x14ac:dyDescent="0.3">
      <c r="B217" s="74"/>
      <c r="C217" s="75"/>
      <c r="D217" s="75"/>
      <c r="E217" s="75"/>
      <c r="F217" s="75"/>
      <c r="G217" s="75"/>
      <c r="H217" s="75"/>
      <c r="I217" s="44"/>
      <c r="S217" s="72"/>
      <c r="T217" s="73"/>
    </row>
    <row r="218" spans="1:20" x14ac:dyDescent="0.25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</sheetData>
  <phoneticPr fontId="9" type="noConversion"/>
  <conditionalFormatting sqref="N188:N2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214 R21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14 M21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4 L21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4 K21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4 J21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4 O21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14 P21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14 Q21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14 S217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14 T21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0" r:id="rId1" display="https://www.worldometers.info/coronavirus/country/us/" xr:uid="{B1EE5641-F451-4FC5-A597-A416148D9F35}"/>
    <hyperlink ref="I10" r:id="rId2" display="https://www.worldometers.info/world-population/us-population/" xr:uid="{4CD9CD1A-ED34-4561-A2EA-CC21EAC47DA6}"/>
    <hyperlink ref="C13" r:id="rId3" display="https://www.worldometers.info/coronavirus/country/brazil/" xr:uid="{E400ACCF-A968-477E-BFE0-1555FE3EA3E0}"/>
    <hyperlink ref="I13" r:id="rId4" display="https://www.worldometers.info/world-population/brazil-population/" xr:uid="{F88FF5DA-0283-40F8-A597-4C2C299E92F1}"/>
    <hyperlink ref="C92" r:id="rId5" display="https://www.worldometers.info/coronavirus/country/india/" xr:uid="{8BDC4DCA-79BD-4633-8A3E-98D9E7A72DC5}"/>
    <hyperlink ref="I92" r:id="rId6" display="https://www.worldometers.info/world-population/india-population/" xr:uid="{2C83A84F-64CB-43B1-82DB-39C0999CCEB5}"/>
    <hyperlink ref="C34" r:id="rId7" display="https://www.worldometers.info/coronavirus/country/russia/" xr:uid="{F0592AB2-2239-4D9E-8E7C-84F28C88F4E1}"/>
    <hyperlink ref="I34" r:id="rId8" display="https://www.worldometers.info/world-population/russia-population/" xr:uid="{1B1DB8DB-106C-4CF3-A2B2-E89D0BCE8B64}"/>
    <hyperlink ref="C19" r:id="rId9" display="https://www.worldometers.info/coronavirus/country/south-africa/" xr:uid="{2C4B69E0-BFB9-4A5C-BBDE-16FC7A4D9602}"/>
    <hyperlink ref="I19" r:id="rId10" display="https://www.worldometers.info/world-population/south-africa-population/" xr:uid="{D0D58778-8446-4543-A22F-C139D3FD3F38}"/>
    <hyperlink ref="C61" r:id="rId11" display="https://www.worldometers.info/coronavirus/country/mexico/" xr:uid="{68F9D430-2460-4B0B-82EB-C3B3BCB01E1F}"/>
    <hyperlink ref="I61" r:id="rId12" display="https://www.worldometers.info/world-population/mexico-population/" xr:uid="{641889B0-25A2-489A-AADD-535204020378}"/>
    <hyperlink ref="C12" r:id="rId13" display="https://www.worldometers.info/coronavirus/country/peru/" xr:uid="{546A6653-0788-4C75-AE57-4B30EF7C7854}"/>
    <hyperlink ref="I12" r:id="rId14" display="https://www.worldometers.info/world-population/peru-population/" xr:uid="{1F0FD471-1152-47DA-BE58-3AFE1DF2687A}"/>
    <hyperlink ref="C25" r:id="rId15" display="https://www.worldometers.info/coronavirus/country/colombia/" xr:uid="{F10F5D01-3731-426C-9C18-92AA39385ED2}"/>
    <hyperlink ref="I25" r:id="rId16" display="https://www.worldometers.info/world-population/colombia-population/" xr:uid="{3E707116-6B63-4CB6-9617-2DFF6788DD98}"/>
    <hyperlink ref="C6" r:id="rId17" display="https://www.worldometers.info/coronavirus/country/chile/" xr:uid="{025D6489-7CA1-4CF7-A60F-C05AA499B01B}"/>
    <hyperlink ref="I6" r:id="rId18" display="https://www.worldometers.info/world-population/chile-population/" xr:uid="{635426A0-88C0-4BA0-8AB0-46BFC4373CD1}"/>
    <hyperlink ref="C24" r:id="rId19" display="https://www.worldometers.info/coronavirus/country/spain/" xr:uid="{3D5F092F-3155-49DB-9441-9B2D6338D3E2}"/>
    <hyperlink ref="I24" r:id="rId20" display="https://www.worldometers.info/world-population/spain-population/" xr:uid="{6E18B0DE-8BA1-46DC-B621-443A095F171D}"/>
    <hyperlink ref="C58" r:id="rId21" display="https://www.worldometers.info/coronavirus/country/iran/" xr:uid="{CD30EF2D-69D8-4F0E-8F19-426C159706B5}"/>
    <hyperlink ref="I58" r:id="rId22" display="https://www.worldometers.info/world-population/iran-population/" xr:uid="{F6DEFEFB-786B-4E16-B128-77FF81AACFB6}"/>
    <hyperlink ref="C50" r:id="rId23" display="https://www.worldometers.info/coronavirus/country/uk/" xr:uid="{72074D88-CC9E-4D5A-AFB0-6380DED4BA68}"/>
    <hyperlink ref="I50" r:id="rId24" display="https://www.worldometers.info/world-population/uk-population/" xr:uid="{6BE64F68-782D-4FAA-A9FD-116818B8F048}"/>
    <hyperlink ref="C22" r:id="rId25" display="https://www.worldometers.info/coronavirus/country/saudi-arabia/" xr:uid="{714C453E-BFD6-4759-B363-93BD43D3DAD7}"/>
    <hyperlink ref="I22" r:id="rId26" display="https://www.worldometers.info/world-population/saudi-arabia-population/" xr:uid="{5D4C6151-5779-4DB8-8A2D-27DDEF4CF566}"/>
    <hyperlink ref="C101" r:id="rId27" display="https://www.worldometers.info/coronavirus/country/pakistan/" xr:uid="{1EF4514F-02DC-4055-AE27-4DA974CED023}"/>
    <hyperlink ref="I101" r:id="rId28" display="https://www.worldometers.info/world-population/pakistan-population/" xr:uid="{156B0C55-459A-4F17-99CC-72E5FB5A604A}"/>
    <hyperlink ref="C94" r:id="rId29" display="https://www.worldometers.info/coronavirus/country/bangladesh/" xr:uid="{C04F215F-DD09-4C04-A7BD-5BD75AA6DA6D}"/>
    <hyperlink ref="I94" r:id="rId30" display="https://www.worldometers.info/world-population/bangladesh-population/" xr:uid="{39A9625C-9137-447C-AFC2-897A35ACCB90}"/>
    <hyperlink ref="C54" r:id="rId31" display="https://www.worldometers.info/coronavirus/country/italy/" xr:uid="{B62809E6-292D-46EA-AFBA-72F6450928DE}"/>
    <hyperlink ref="I54" r:id="rId32" display="https://www.worldometers.info/world-population/italy-population/" xr:uid="{C1A8367F-0CA7-47F8-9B5C-538824B08ECD}"/>
    <hyperlink ref="C40" r:id="rId33" display="https://www.worldometers.info/coronavirus/country/argentina/" xr:uid="{6E8F8DAE-BCB0-48F6-9256-1FAAE1EAF691}"/>
    <hyperlink ref="I40" r:id="rId34" display="https://www.worldometers.info/world-population/argentina-population/" xr:uid="{7586C483-C602-4EA9-B174-120263F58F79}"/>
    <hyperlink ref="C75" r:id="rId35" display="https://www.worldometers.info/coronavirus/country/turkey/" xr:uid="{6AD35051-2F30-4086-B57B-0EA935AB0C93}"/>
    <hyperlink ref="I75" r:id="rId36" display="https://www.worldometers.info/world-population/turkey-population/" xr:uid="{FA3095C8-4A32-4339-BA9A-38E886A8036E}"/>
    <hyperlink ref="C78" r:id="rId37" display="https://www.worldometers.info/coronavirus/country/germany/" xr:uid="{DC58A631-0959-4815-B35F-A86A50ADDFDE}"/>
    <hyperlink ref="I78" r:id="rId38" display="https://www.worldometers.info/world-population/germany-population/" xr:uid="{82F82771-2A16-497F-91B8-1471D343B5E7}"/>
    <hyperlink ref="C73" r:id="rId39" display="https://www.worldometers.info/coronavirus/country/france/" xr:uid="{2C1EFD2A-B43E-4EAF-A422-898935E0A2AA}"/>
    <hyperlink ref="I73" r:id="rId40" display="https://www.worldometers.info/world-population/france-population/" xr:uid="{AEE19172-99FD-489D-AAD3-0265D4BF758E}"/>
    <hyperlink ref="C59" r:id="rId41" display="https://www.worldometers.info/coronavirus/country/iraq/" xr:uid="{54E66CBC-B164-43D3-8082-AF9FA2BD48EC}"/>
    <hyperlink ref="I59" r:id="rId42" display="https://www.worldometers.info/world-population/iraq-population/" xr:uid="{186E27A0-092B-4FAA-B01C-561A1509B395}"/>
    <hyperlink ref="C103" r:id="rId43" display="https://www.worldometers.info/coronavirus/country/philippines/" xr:uid="{755FA9E3-E624-48DD-884B-9A8B0E4B3F41}"/>
    <hyperlink ref="I103" r:id="rId44" display="https://www.worldometers.info/world-population/philippines-population/" xr:uid="{65C4E8D1-1ECF-4CE2-93CB-DEACC88883D4}"/>
    <hyperlink ref="C145" r:id="rId45" display="https://www.worldometers.info/coronavirus/country/indonesia/" xr:uid="{915281A3-144D-45C0-90AF-035FD41D39D9}"/>
    <hyperlink ref="I145" r:id="rId46" display="https://www.worldometers.info/world-population/indonesia-population/" xr:uid="{1FE9D723-18B5-45C2-AAD6-6DBF406A1478}"/>
    <hyperlink ref="C72" r:id="rId47" display="https://www.worldometers.info/coronavirus/country/canada/" xr:uid="{BDBBC3A5-C321-4BF8-8CB6-81E9522993E6}"/>
    <hyperlink ref="I72" r:id="rId48" display="https://www.worldometers.info/world-population/canada-population/" xr:uid="{F33A6E77-DF0B-40F4-9609-C5CCA7137097}"/>
    <hyperlink ref="C2" r:id="rId49" display="https://www.worldometers.info/coronavirus/country/qatar/" xr:uid="{642AB85C-97D6-4A5E-82D6-115685D54FCA}"/>
    <hyperlink ref="C44" r:id="rId50" display="https://www.worldometers.info/coronavirus/country/kazakhstan/" xr:uid="{6AC0B38D-68B5-45FE-972E-7EB141FA1A2C}"/>
    <hyperlink ref="I44" r:id="rId51" display="https://www.worldometers.info/world-population/kazakhstan-population/" xr:uid="{FF2B1F35-6DB3-4FB8-B871-91C7D3293C17}"/>
    <hyperlink ref="C114" r:id="rId52" display="https://www.worldometers.info/coronavirus/country/egypt/" xr:uid="{3B171B53-D752-48A0-875A-2FB70895C0EF}"/>
    <hyperlink ref="I114" r:id="rId53" display="https://www.worldometers.info/world-population/egypt-population/" xr:uid="{49F73EFE-A879-4011-A6DA-A38F3A3D594E}"/>
    <hyperlink ref="C43" r:id="rId54" display="https://www.worldometers.info/coronavirus/country/ecuador/" xr:uid="{B63730E4-3EFD-4177-B151-7420B2B39680}"/>
    <hyperlink ref="I43" r:id="rId55" display="https://www.worldometers.info/world-population/ecuador-population/" xr:uid="{3ECDCAD0-BB2A-4C67-9CDD-C994CA63E9AE}"/>
    <hyperlink ref="C26" r:id="rId56" display="https://www.worldometers.info/coronavirus/country/bolivia/" xr:uid="{9F703DC2-EB43-45CB-A531-1A01DC5521E1}"/>
    <hyperlink ref="I26" r:id="rId57" display="https://www.worldometers.info/world-population/bolivia-population/" xr:uid="{ADE972CC-A95A-422B-951C-CC1F01810C06}"/>
    <hyperlink ref="C21" r:id="rId58" display="https://www.worldometers.info/coronavirus/country/israel/" xr:uid="{3DD9B8E8-1F85-4845-AF51-56FA7D9A6C8A}"/>
    <hyperlink ref="C195" r:id="rId59" display="https://www.worldometers.info/coronavirus/country/china/" xr:uid="{6576ABB5-2440-43FC-AA1C-5F8C2F289484}"/>
    <hyperlink ref="C23" r:id="rId60" display="https://www.worldometers.info/coronavirus/country/sweden/" xr:uid="{48B2111F-F73F-4A7B-A4A7-19A4486E806F}"/>
    <hyperlink ref="I23" r:id="rId61" display="https://www.worldometers.info/world-population/sweden-population/" xr:uid="{A9437942-B1B6-4C4E-A096-86E16BEEB3DB}"/>
    <hyperlink ref="C89" r:id="rId62" display="https://www.worldometers.info/coronavirus/country/ukraine/" xr:uid="{D1F59CB6-7B22-4394-AC89-E31100F413C6}"/>
    <hyperlink ref="I89" r:id="rId63" display="https://www.worldometers.info/world-population/ukraine-population/" xr:uid="{99593E81-64E7-4E7C-883B-18CCAB0452EB}"/>
    <hyperlink ref="C9" r:id="rId64" display="https://www.worldometers.info/coronavirus/country/oman/" xr:uid="{96C29CA4-526D-4FAD-ADC6-1066F02B301F}"/>
    <hyperlink ref="I9" r:id="rId65" display="https://www.worldometers.info/world-population/oman-population/" xr:uid="{3B36914E-9D3C-4B8B-A581-91D11E173BF5}"/>
    <hyperlink ref="C27" r:id="rId66" display="https://www.worldometers.info/coronavirus/country/dominican-republic/" xr:uid="{FB03EF1C-D36F-4359-97AD-329F1AC233D0}"/>
    <hyperlink ref="I27" r:id="rId67" display="https://www.worldometers.info/world-population/dominican-republic-population/" xr:uid="{F08A5D2F-CA8D-468F-976F-786188914A7E}"/>
    <hyperlink ref="C7" r:id="rId68" display="https://www.worldometers.info/coronavirus/country/panama/" xr:uid="{A29EC1A1-D678-4584-9D53-12862748A7F0}"/>
    <hyperlink ref="I7" r:id="rId69" display="https://www.worldometers.info/world-population/panama-population/" xr:uid="{3BEDF99E-2F27-4A73-8095-50775C0D4506}"/>
    <hyperlink ref="C30" r:id="rId70" display="https://www.worldometers.info/coronavirus/country/belgium/" xr:uid="{F5B34EDB-841E-45E2-8F02-1B24FED2216B}"/>
    <hyperlink ref="I30" r:id="rId71" display="https://www.worldometers.info/world-population/belgium-population/" xr:uid="{88206EC2-E549-4198-A42A-91EABD4EB062}"/>
    <hyperlink ref="C8" r:id="rId72" display="https://www.worldometers.info/coronavirus/country/kuwait/" xr:uid="{49B02DF0-A2E0-4D1E-9B8B-B456BAB09049}"/>
    <hyperlink ref="I8" r:id="rId73" display="https://www.worldometers.info/world-population/kuwait-population/" xr:uid="{EABF93DF-C2B0-4CA1-8C2E-56F84FE8A402}"/>
    <hyperlink ref="C28" r:id="rId74" display="https://www.worldometers.info/coronavirus/country/belarus/" xr:uid="{55409003-4517-4015-885C-06CBFEC06073}"/>
    <hyperlink ref="I28" r:id="rId75" display="https://www.worldometers.info/world-population/belarus-population/" xr:uid="{BED7C949-1EA1-4EE2-AB72-2421874465C8}"/>
    <hyperlink ref="C31" r:id="rId76" display="https://www.worldometers.info/coronavirus/country/united-arab-emirates/" xr:uid="{8865D2BF-CA85-424D-B682-63FC5A3F20AA}"/>
    <hyperlink ref="I31" r:id="rId77" display="https://www.worldometers.info/world-population/united-arab-emirates-population/" xr:uid="{502A770D-911B-4A73-8DBD-8BE307DECCC6}"/>
    <hyperlink ref="C68" r:id="rId78" display="https://www.worldometers.info/coronavirus/country/romania/" xr:uid="{7F12FB22-E925-4351-B17B-456C7B7EB5C6}"/>
    <hyperlink ref="I68" r:id="rId79" display="https://www.worldometers.info/world-population/romania-population/" xr:uid="{E48FEFC5-009D-4952-8A53-55CFACF7A7F7}"/>
    <hyperlink ref="C63" r:id="rId80" display="https://www.worldometers.info/coronavirus/country/netherlands/" xr:uid="{49614A87-321F-445E-A27E-08C85E022E11}"/>
    <hyperlink ref="I63" r:id="rId81" display="https://www.worldometers.info/world-population/netherlands-population/" xr:uid="{5B14728B-10FD-4899-B020-DAF6801A2BE6}"/>
    <hyperlink ref="C71" r:id="rId82" display="https://www.worldometers.info/coronavirus/country/guatemala/" xr:uid="{655A04E0-56DF-4DD5-ABCA-2016A3D71C6D}"/>
    <hyperlink ref="I71" r:id="rId83" display="https://www.worldometers.info/world-population/guatemala-population/" xr:uid="{F93DE696-9758-4EEB-942A-A9B5EA25301E}"/>
    <hyperlink ref="C20" r:id="rId84" display="https://www.worldometers.info/coronavirus/country/singapore/" xr:uid="{38A6B67C-563B-47C4-8A40-D00D205D183A}"/>
    <hyperlink ref="I20" r:id="rId85" display="https://www.worldometers.info/world-population/singapore-population/" xr:uid="{8F51FFD0-91D2-4AE8-B1D9-9625887D7C61}"/>
    <hyperlink ref="C46" r:id="rId86" display="https://www.worldometers.info/coronavirus/country/portugal/" xr:uid="{907E53C9-4858-4E09-9E19-4E15392A438D}"/>
    <hyperlink ref="I46" r:id="rId87" display="https://www.worldometers.info/world-population/portugal-population/" xr:uid="{B8DA338E-780B-41FA-9619-C2AACD698745}"/>
    <hyperlink ref="C96" r:id="rId88" display="https://www.worldometers.info/coronavirus/country/poland/" xr:uid="{6A85CB48-AA91-4FB1-8D3A-16B1C7FA2C3F}"/>
    <hyperlink ref="I96" r:id="rId89" display="https://www.worldometers.info/world-population/poland-population/" xr:uid="{D0A3C3B3-29D7-4BE7-A2D4-AC8B403F19A5}"/>
    <hyperlink ref="C48" r:id="rId90" display="https://www.worldometers.info/coronavirus/country/honduras/" xr:uid="{E5BDDD24-AAF9-4EF9-B37C-8B42BA033BF6}"/>
    <hyperlink ref="I48" r:id="rId91" display="https://www.worldometers.info/world-population/honduras-population/" xr:uid="{6691437D-B405-43F3-86C3-FC6C047FD609}"/>
    <hyperlink ref="C150" r:id="rId92" display="https://www.worldometers.info/coronavirus/country/japan/" xr:uid="{75D61DC8-ECA5-476E-9BA6-046E43BA2E88}"/>
    <hyperlink ref="I150" r:id="rId93" display="https://www.worldometers.info/world-population/japan-population/" xr:uid="{022AB5E5-DD42-44D5-85E2-5A4D9D8BFF7A}"/>
    <hyperlink ref="C171" r:id="rId94" display="https://www.worldometers.info/coronavirus/country/nigeria/" xr:uid="{7E3FC873-2605-44E2-B014-BFD8061D9189}"/>
    <hyperlink ref="I171" r:id="rId95" display="https://www.worldometers.info/world-population/nigeria-population/" xr:uid="{0F1C6EB8-117F-4805-A369-236FB880075B}"/>
    <hyperlink ref="C4" r:id="rId96" display="https://www.worldometers.info/coronavirus/country/bahrain/" xr:uid="{3825D2AD-B9E9-4B7C-95F3-14FDAFDFC9E4}"/>
    <hyperlink ref="I4" r:id="rId97" display="https://www.worldometers.info/world-population/bahrain-population/" xr:uid="{73ED2C9E-7983-404D-9ED1-9D9C8B048ABA}"/>
    <hyperlink ref="C99" r:id="rId98" display="https://www.worldometers.info/coronavirus/country/ghana/" xr:uid="{99BDEACF-AF98-4761-AAC0-F60C1A167D76}"/>
    <hyperlink ref="I99" r:id="rId99" display="https://www.worldometers.info/world-population/ghana-population/" xr:uid="{0149D1D0-1FD6-4655-9830-847E5ED8190C}"/>
    <hyperlink ref="C14" r:id="rId100" display="https://www.worldometers.info/coronavirus/country/armenia/" xr:uid="{D72948AC-0218-44D9-A7C2-35D0A6B373C3}"/>
    <hyperlink ref="I14" r:id="rId101" display="https://www.worldometers.info/world-population/armenia-population/" xr:uid="{3752FE76-3FDF-4262-8F6A-4614BCACF72C}"/>
    <hyperlink ref="C33" r:id="rId102" display="https://www.worldometers.info/coronavirus/country/kyrgyzstan/" xr:uid="{D785BB4F-2EF8-4918-8617-93AA36286D41}"/>
    <hyperlink ref="I33" r:id="rId103" display="https://www.worldometers.info/world-population/kyrgyzstan-population/" xr:uid="{C3886B52-BD6C-47F1-BCA5-45D1FFA33242}"/>
    <hyperlink ref="C111" r:id="rId104" display="https://www.worldometers.info/coronavirus/country/afghanistan/" xr:uid="{9B48B648-3926-4B38-830C-D1FC11A12168}"/>
    <hyperlink ref="I111" r:id="rId105" display="https://www.worldometers.info/world-population/afghanistan-population/" xr:uid="{114AAE3A-F8F8-40E9-932C-88F93806897E}"/>
    <hyperlink ref="C53" r:id="rId106" display="https://www.worldometers.info/coronavirus/country/switzerland/" xr:uid="{B01CF600-BFE9-4147-AFBA-5E9CACB8CA43}"/>
    <hyperlink ref="I53" r:id="rId107" display="https://www.worldometers.info/world-population/switzerland-population/" xr:uid="{2297C6CE-981E-4B7A-93A1-D231B3D49520}"/>
    <hyperlink ref="C121" r:id="rId108" display="https://www.worldometers.info/coronavirus/country/algeria/" xr:uid="{66B99B1C-EF5B-413C-BFD1-308A9F15B093}"/>
    <hyperlink ref="I121" r:id="rId109" display="https://www.worldometers.info/world-population/algeria-population/" xr:uid="{8A5B1B5B-7222-4F08-B813-516AFBECB610}"/>
    <hyperlink ref="C115" r:id="rId110" display="https://www.worldometers.info/coronavirus/country/morocco/" xr:uid="{7F800E5A-6FD5-480E-9AE8-4B8B9F2D72EF}"/>
    <hyperlink ref="I115" r:id="rId111" display="https://www.worldometers.info/world-population/morocco-population/" xr:uid="{B7683377-C7D9-44DE-8D67-6E4A4381D79C}"/>
    <hyperlink ref="C67" r:id="rId112" display="https://www.worldometers.info/coronavirus/country/azerbaijan/" xr:uid="{01803C04-00E0-49DF-AF7C-251BABD5F466}"/>
    <hyperlink ref="I67" r:id="rId113" display="https://www.worldometers.info/world-population/azerbaijan-population/" xr:uid="{969E21B6-8963-418C-A720-95188E15BEBC}"/>
    <hyperlink ref="C113" r:id="rId114" display="https://www.worldometers.info/coronavirus/country/uzbekistan/" xr:uid="{225367A4-BC38-4DD7-A5A9-A4E2D6DB3478}"/>
    <hyperlink ref="I113" r:id="rId115" display="https://www.worldometers.info/world-population/uzbekistan-population/" xr:uid="{DE9351CB-5CA2-4586-9C06-6334ECEEAB40}"/>
    <hyperlink ref="C69" r:id="rId116" display="https://www.worldometers.info/coronavirus/country/serbia/" xr:uid="{B7429F9D-D603-4F19-9B7C-7DF8440CE2D3}"/>
    <hyperlink ref="I69" r:id="rId117" display="https://www.worldometers.info/world-population/serbia-population/" xr:uid="{EA58246E-6E94-492D-940E-77D7432C3BED}"/>
    <hyperlink ref="C29" r:id="rId118" display="https://www.worldometers.info/coronavirus/country/moldova/" xr:uid="{24F1119B-D39B-4CDB-ACBE-95B28D40A81C}"/>
    <hyperlink ref="I29" r:id="rId119" display="https://www.worldometers.info/world-population/moldova-population/" xr:uid="{59A2358F-0E0E-4CBB-829F-07A9EBEAE363}"/>
    <hyperlink ref="C139" r:id="rId120" display="https://www.worldometers.info/coronavirus/country/kenya/" xr:uid="{A6FA8226-4B61-4871-803F-4897F2B9913B}"/>
    <hyperlink ref="I139" r:id="rId121" display="https://www.worldometers.info/world-population/kenya-population/" xr:uid="{710AAF3F-EEAB-42DE-9D48-C7C39815EC2E}"/>
    <hyperlink ref="C41" r:id="rId122" display="https://www.worldometers.info/coronavirus/country/ireland/" xr:uid="{F2EDC253-4ADE-4AC8-9FF4-B794DFFCF41A}"/>
    <hyperlink ref="I41" r:id="rId123" display="https://www.worldometers.info/world-population/ireland-population/" xr:uid="{692D023E-1914-4DA6-A53C-8FE92A59B793}"/>
    <hyperlink ref="C116" r:id="rId124" display="https://www.worldometers.info/coronavirus/country/venezuela/" xr:uid="{1D95BB23-8004-4933-9570-457886782C59}"/>
    <hyperlink ref="I116" r:id="rId125" display="https://www.worldometers.info/world-population/venezuela-population/" xr:uid="{F2A720AA-207C-4B83-B5E3-EF319ECCC4A4}"/>
    <hyperlink ref="C49" r:id="rId126" display="https://www.worldometers.info/coronavirus/country/costa-rica/" xr:uid="{D386A52E-A0B4-44D8-BE6B-91545B6B43C5}"/>
    <hyperlink ref="I49" r:id="rId127" display="https://www.worldometers.info/world-population/costa-rica-population/" xr:uid="{052731E4-EAE1-4C0F-8E05-B88096E67444}"/>
    <hyperlink ref="C174" r:id="rId128" display="https://www.worldometers.info/coronavirus/country/ethiopia/" xr:uid="{17F36D26-CCE2-4F8D-88D5-41863BF8E62B}"/>
    <hyperlink ref="I174" r:id="rId129" display="https://www.worldometers.info/world-population/ethiopia-population/" xr:uid="{5402A9EF-3770-491E-ABF5-D7AF21376216}"/>
    <hyperlink ref="C122" r:id="rId130" display="https://www.worldometers.info/coronavirus/country/nepal/" xr:uid="{0149EE1B-4D23-418C-BEA8-4DA96D89EDB2}"/>
    <hyperlink ref="I122" r:id="rId131" display="https://www.worldometers.info/world-population/nepal-population/" xr:uid="{4A81A899-98CB-41C4-B33A-D526A2290ABD}"/>
    <hyperlink ref="C83" r:id="rId132" display="https://www.worldometers.info/coronavirus/country/austria/" xr:uid="{FBA4FC2C-2C7A-45AA-BE66-4494B2BBB686}"/>
    <hyperlink ref="I83" r:id="rId133" display="https://www.worldometers.info/world-population/austria-population/" xr:uid="{BD47FE84-F436-41B0-94FC-173D2CAAE573}"/>
    <hyperlink ref="C118" r:id="rId134" display="https://www.worldometers.info/coronavirus/country/australia/" xr:uid="{27EE4620-2C01-432F-AEF1-D97247165121}"/>
    <hyperlink ref="I118" r:id="rId135" display="https://www.worldometers.info/world-population/australia-population/" xr:uid="{B905D50E-345B-4F4E-8198-7373EA069E4E}"/>
    <hyperlink ref="C70" r:id="rId136" display="https://www.worldometers.info/coronavirus/country/el-salvador/" xr:uid="{660DD608-0926-4792-AE0C-936F397D9196}"/>
    <hyperlink ref="I70" r:id="rId137" display="https://www.worldometers.info/world-population/el-salvador-population/" xr:uid="{E5044E46-B925-4AD1-B215-FBE09D329164}"/>
    <hyperlink ref="C91" r:id="rId138" display="https://www.worldometers.info/coronavirus/country/czech-republic/" xr:uid="{424F9437-9D07-4627-B04B-DF863FB12A87}"/>
    <hyperlink ref="I91" r:id="rId139" display="https://www.worldometers.info/world-population/czech-republic-population/" xr:uid="{14672711-C489-4439-81FD-586ADE343383}"/>
    <hyperlink ref="C128" r:id="rId140" display="https://www.worldometers.info/coronavirus/country/cameroon/" xr:uid="{FE41F2D8-AC9A-410B-910E-4C3151826AB6}"/>
    <hyperlink ref="I128" r:id="rId141" display="https://www.worldometers.info/world-population/cameroon-population/" xr:uid="{EDE1571F-E6D5-4FBF-9C1C-1435B76BAF05}"/>
    <hyperlink ref="C132" r:id="rId142" display="https://www.worldometers.info/coronavirus/country/cote-d-ivoire/" xr:uid="{CD7878F3-24D1-471F-A380-49AB70F5784B}"/>
    <hyperlink ref="I132" r:id="rId143" display="https://www.worldometers.info/world-population/cote-d-ivoire-population/" xr:uid="{8B91FC13-70D1-458D-B050-9DF9E3C21EBB}"/>
    <hyperlink ref="C80" r:id="rId144" display="https://www.worldometers.info/coronavirus/country/denmark/" xr:uid="{18126CDE-489E-4726-BABD-ED5EDDEC0CCA}"/>
    <hyperlink ref="I80" r:id="rId145" display="https://www.worldometers.info/world-population/denmark-population/" xr:uid="{6902B2DC-5BAF-410C-A4DA-D66C12CC6AA0}"/>
    <hyperlink ref="C160" r:id="rId146" display="https://www.worldometers.info/coronavirus/country/south-korea/" xr:uid="{FA4A9140-97E9-49E5-8857-BEC7BF03391B}"/>
    <hyperlink ref="I160" r:id="rId147" display="https://www.worldometers.info/world-population/south-korea-population/" xr:uid="{D7494381-38F3-4013-A419-1B23763BE192}"/>
    <hyperlink ref="C76" r:id="rId148" display="https://www.worldometers.info/coronavirus/country/state-of-palestine/" xr:uid="{28798086-0D5C-473F-94CC-190AB65809ED}"/>
    <hyperlink ref="I76" r:id="rId149" display="https://www.worldometers.info/world-population/state-of-palestine-population/" xr:uid="{CFE9DF3A-E167-4D92-AA52-1B8BA705E0CE}"/>
    <hyperlink ref="C51" r:id="rId150" display="https://www.worldometers.info/coronavirus/country/bosnia-and-herzegovina/" xr:uid="{A3D6FA87-54D3-46A7-875D-52C5ED46AB60}"/>
    <hyperlink ref="I51" r:id="rId151" display="https://www.worldometers.info/world-population/bosnia-and-herzegovina-population/" xr:uid="{A3EAB33D-DC6D-43FF-90E1-8C0E2B9BAF78}"/>
    <hyperlink ref="C88" r:id="rId152" display="https://www.worldometers.info/coronavirus/country/bulgaria/" xr:uid="{55FE812A-4A19-4366-B1C2-53354CEE6CF9}"/>
    <hyperlink ref="I88" r:id="rId153" display="https://www.worldometers.info/world-population/bulgaria-population/" xr:uid="{442D7BE0-0878-4DA5-9008-4FB22C33B685}"/>
    <hyperlink ref="C144" r:id="rId154" display="https://www.worldometers.info/coronavirus/country/madagascar/" xr:uid="{7416EF46-BC72-4F92-9712-5152AF20E427}"/>
    <hyperlink ref="I144" r:id="rId155" display="https://www.worldometers.info/world-population/madagascar-population/" xr:uid="{669C0453-855A-40FF-A068-82F74B1ED257}"/>
    <hyperlink ref="C162" r:id="rId156" display="https://www.worldometers.info/coronavirus/country/sudan/" xr:uid="{0E4F858F-9DE1-4452-BA0A-A84B3AAC49AF}"/>
    <hyperlink ref="I162" r:id="rId157" display="https://www.worldometers.info/world-population/sudan-population/" xr:uid="{AB1CC33B-2E13-4208-9C00-7A5CD1C07ABA}"/>
    <hyperlink ref="C38" r:id="rId158" display="https://www.worldometers.info/coronavirus/country/macedonia/" xr:uid="{8CEF4374-20EA-4738-AA52-67A51B9CD595}"/>
    <hyperlink ref="I38" r:id="rId159" display="https://www.worldometers.info/world-population/macedonia-population/" xr:uid="{98691764-99F6-483B-BC01-3494B893DCBA}"/>
    <hyperlink ref="C129" r:id="rId160" display="https://www.worldometers.info/coronavirus/country/senegal/" xr:uid="{529CE7A4-565A-4544-B2B7-6ADA28BC6708}"/>
    <hyperlink ref="I129" r:id="rId161" display="https://www.worldometers.info/world-population/senegal-population/" xr:uid="{31A412E9-FACA-4BD6-AFB8-C929DD1E2853}"/>
    <hyperlink ref="C90" r:id="rId162" display="https://www.worldometers.info/coronavirus/country/norway/" xr:uid="{60F12DDB-66C9-4E86-B1DF-41B68630703D}"/>
    <hyperlink ref="I90" r:id="rId163" display="https://www.worldometers.info/world-population/norway-population/" xr:uid="{8ACD2F18-6798-4550-B3B6-0E284E4FFDAE}"/>
    <hyperlink ref="C187" r:id="rId164" display="https://www.worldometers.info/coronavirus/country/democratic-republic-of-the-congo/" xr:uid="{202D5644-97A3-468F-A54E-88D80C1C05BA}"/>
    <hyperlink ref="I187" r:id="rId165" display="https://www.worldometers.info/world-population/democratic-republic-of-the-congo-population/" xr:uid="{4F79C49F-24AE-4254-99BF-80E69A040F0C}"/>
    <hyperlink ref="C161" r:id="rId166" display="https://www.worldometers.info/coronavirus/country/malaysia/" xr:uid="{34AF9EB5-5407-4565-9374-A7E9A422B67C}"/>
    <hyperlink ref="I161" r:id="rId167" display="https://www.worldometers.info/world-population/malaysia-population/" xr:uid="{DC26ECB9-0E1B-42A6-9B2A-A6B9C15E26F9}"/>
    <hyperlink ref="C3" r:id="rId168" display="https://www.worldometers.info/coronavirus/country/french-guiana/" xr:uid="{C50C792A-C81D-4D8B-A942-C18CCD594EF2}"/>
    <hyperlink ref="I3" r:id="rId169" display="https://www.worldometers.info/world-population/french-guiana-population/" xr:uid="{B9130352-C4CA-4C43-BFC6-69579DBB7FC3}"/>
    <hyperlink ref="C147" r:id="rId170" display="https://www.worldometers.info/coronavirus/country/zambia/" xr:uid="{E4E8AE0A-6875-44F5-B30F-9BD63E44FDD7}"/>
    <hyperlink ref="I147" r:id="rId171" display="https://www.worldometers.info/world-population/zambia-population/" xr:uid="{61FECFB2-CEC8-489C-8ABA-3F08D6BC02CE}"/>
    <hyperlink ref="C62" r:id="rId172" display="https://www.worldometers.info/coronavirus/country/gabon/" xr:uid="{83CA68BB-7ECF-4D52-B30B-6F632A4A7DBA}"/>
    <hyperlink ref="I62" r:id="rId173" display="https://www.worldometers.info/world-population/gabon-population/" xr:uid="{0AD1CCDC-F21E-4552-A161-3FD5994CC547}"/>
    <hyperlink ref="C133" r:id="rId174" display="https://www.worldometers.info/coronavirus/country/guinea/" xr:uid="{9F35E20B-C636-4451-9F60-6070D33A7A93}"/>
    <hyperlink ref="I133" r:id="rId175" display="https://www.worldometers.info/world-population/guinea-population/" xr:uid="{7C3190FE-64E1-44BD-9031-1C7F707C4C4E}"/>
    <hyperlink ref="C120" r:id="rId176" display="https://www.worldometers.info/coronavirus/country/tajikistan/" xr:uid="{05D06498-4DCE-44E3-B68D-E04ADA8E955D}"/>
    <hyperlink ref="I120" r:id="rId177" display="https://www.worldometers.info/world-population/tajikistan-population/" xr:uid="{76F85325-F3C5-4D3E-9FDE-30DED00208F7}"/>
    <hyperlink ref="C130" r:id="rId178" display="https://www.worldometers.info/coronavirus/country/haiti/" xr:uid="{CBBC2889-90A7-40DD-9EDC-29257C294C7E}"/>
    <hyperlink ref="I130" r:id="rId179" display="https://www.worldometers.info/world-population/haiti-population/" xr:uid="{B644190B-E1AF-4D87-AE8E-B2A2235098C5}"/>
    <hyperlink ref="C98" r:id="rId180" display="https://www.worldometers.info/coronavirus/country/finland/" xr:uid="{78CF981E-9DAC-4226-90E3-EFEB1B5C0D17}"/>
    <hyperlink ref="I98" r:id="rId181" display="https://www.worldometers.info/world-population/finland-population/" xr:uid="{7B88B7CA-78A7-4665-9FF1-DE47F7358E10}"/>
    <hyperlink ref="C16" r:id="rId182" display="https://www.worldometers.info/coronavirus/country/luxembourg/" xr:uid="{22B63B44-71C4-48C7-87FB-4D33875E3868}"/>
    <hyperlink ref="I16" r:id="rId183" display="https://www.worldometers.info/world-population/luxembourg-population/" xr:uid="{9EA072D4-1E19-4C62-BFD6-93996502D10C}"/>
    <hyperlink ref="C109" r:id="rId184" display="https://www.worldometers.info/coronavirus/country/paraguay/" xr:uid="{C879226C-8649-48A9-AF2D-30AE25633DC0}"/>
    <hyperlink ref="I109" r:id="rId185" display="https://www.worldometers.info/world-population/paraguay-population/" xr:uid="{27F35B27-EA1D-4CC0-929A-08895263CDAC}"/>
    <hyperlink ref="C108" r:id="rId186" display="https://www.worldometers.info/coronavirus/country/lebanon/" xr:uid="{783C9F1C-8E3A-4DC4-905A-24AEFEB98BAF}"/>
    <hyperlink ref="I108" r:id="rId187" display="https://www.worldometers.info/world-population/lebanon-population/" xr:uid="{1E00D0E1-5EF3-43DD-9977-C942DE9DE382}"/>
    <hyperlink ref="C86" r:id="rId188" display="https://www.worldometers.info/coronavirus/country/albania/" xr:uid="{94A890F3-970F-4602-9434-B9234CD4B591}"/>
    <hyperlink ref="I86" r:id="rId189" display="https://www.worldometers.info/world-population/albania-population/" xr:uid="{4F717AC6-6C34-4590-B6AB-4D778F462493}"/>
    <hyperlink ref="C95" r:id="rId190" display="https://www.worldometers.info/coronavirus/country/mauritania/" xr:uid="{40B04CC1-833B-4DD3-8C35-CAE6E975657E}"/>
    <hyperlink ref="I95" r:id="rId191" display="https://www.worldometers.info/world-population/mauritania-population/" xr:uid="{AB92567F-78C0-4719-99AC-5BAC77AC69C6}"/>
    <hyperlink ref="C136" r:id="rId192" display="https://www.worldometers.info/coronavirus/country/greece/" xr:uid="{B1A3558D-D31D-48F9-AB42-954D20688438}"/>
    <hyperlink ref="I136" r:id="rId193" display="https://www.worldometers.info/world-population/greece-population/" xr:uid="{F5D4AECB-A863-48B8-9195-60320C6914C2}"/>
    <hyperlink ref="C97" r:id="rId194" display="https://www.worldometers.info/coronavirus/country/croatia/" xr:uid="{AC58A531-7072-4B26-AE9F-306A4D7810B2}"/>
    <hyperlink ref="I97" r:id="rId195" display="https://www.worldometers.info/world-population/croatia-population/" xr:uid="{ED6734B9-6CAC-4038-8EAC-96E03E147F52}"/>
    <hyperlink ref="C124" r:id="rId196" display="https://www.worldometers.info/coronavirus/country/libya/" xr:uid="{605C8D76-DDF3-4818-9E58-7A96C5013576}"/>
    <hyperlink ref="I124" r:id="rId197" display="https://www.worldometers.info/world-population/libya-population/" xr:uid="{0314C541-E526-4558-8081-8E7C7570D8B3}"/>
    <hyperlink ref="C42" r:id="rId198" display="https://www.worldometers.info/coronavirus/country/djibouti/" xr:uid="{4F75353A-57E7-4C8B-8F2E-1A8E4CDDB154}"/>
    <hyperlink ref="I42" r:id="rId199" display="https://www.worldometers.info/world-population/djibouti-population/" xr:uid="{462108DA-74CA-405E-B066-61C19F5D150C}"/>
    <hyperlink ref="C18" r:id="rId200" display="https://www.worldometers.info/coronavirus/country/maldives/" xr:uid="{0E9CFC93-8180-4849-B451-BB5CCC5D7376}"/>
    <hyperlink ref="I18" r:id="rId201" display="https://www.worldometers.info/world-population/maldives-population/" xr:uid="{DEFB1CB0-5F84-4EFE-8444-0BA73724D286}"/>
    <hyperlink ref="C65" r:id="rId202" display="https://www.worldometers.info/coronavirus/country/equatorial-guinea/" xr:uid="{4EC67518-6C46-4713-AA09-07951848C864}"/>
    <hyperlink ref="I65" r:id="rId203" display="https://www.worldometers.info/world-population/equatorial-guinea-population/" xr:uid="{45344AF9-B36C-4C16-B20B-AEC1A42D1452}"/>
    <hyperlink ref="C156" r:id="rId204" display="https://www.worldometers.info/coronavirus/country/zimbabwe/" xr:uid="{7642D0D1-C672-4620-BC33-27B8F157A9FF}"/>
    <hyperlink ref="I156" r:id="rId205" display="https://www.worldometers.info/world-population/zimbabwe-population/" xr:uid="{BA3D6621-68D8-46BB-9046-D3802316F94F}"/>
    <hyperlink ref="C142" r:id="rId206" display="https://www.worldometers.info/coronavirus/country/hungary/" xr:uid="{9C6C36E7-F1E5-49F4-830C-51FAE276E3F5}"/>
    <hyperlink ref="I142" r:id="rId207" display="https://www.worldometers.info/world-population/hungary-population/" xr:uid="{0847862C-E65D-4903-AB96-135D0C192230}"/>
    <hyperlink ref="C169" r:id="rId208" display="https://www.worldometers.info/coronavirus/country/malawi/" xr:uid="{BA0A07F1-3D44-43D6-B834-50FC4C0FF7A6}"/>
    <hyperlink ref="I169" r:id="rId209" display="https://www.worldometers.info/world-population/malawi-population/" xr:uid="{5955308E-0026-4917-8E15-8944FB01CCD3}"/>
    <hyperlink ref="C110" r:id="rId210" display="https://www.worldometers.info/coronavirus/country/central-african-republic/" xr:uid="{8635C3A8-5B46-4343-98CA-E1B995E32509}"/>
    <hyperlink ref="I110" r:id="rId211" display="https://www.worldometers.info/world-population/central-african-republic-population/" xr:uid="{5BE66B72-DD22-4744-B2E0-2D14822C80B2}"/>
    <hyperlink ref="C135" r:id="rId212" display="https://www.worldometers.info/coronavirus/country/china-hong-kong-sar/" xr:uid="{210B1FC7-CA9D-4E1E-866D-44021DB4B4E9}"/>
    <hyperlink ref="I135" r:id="rId213" display="https://www.worldometers.info/world-population/china-hong-kong-sar-population/" xr:uid="{1D06F6F9-7BC3-4881-9E34-39FF36F45830}"/>
    <hyperlink ref="C134" r:id="rId214" display="https://www.worldometers.info/coronavirus/country/nicaragua/" xr:uid="{47FCC332-CDDE-4502-A0F2-2AEF1A47D9C3}"/>
    <hyperlink ref="I134" r:id="rId215" display="https://www.worldometers.info/world-population/nicaragua-population/" xr:uid="{09C9D1F4-3E36-4672-A3E0-A48DB20D4517}"/>
    <hyperlink ref="C131" r:id="rId216" display="https://www.worldometers.info/coronavirus/country/congo/" xr:uid="{8BEAF6FF-7C38-4FF2-B3D6-BA273563E9E4}"/>
    <hyperlink ref="I131" r:id="rId217" display="https://www.worldometers.info/world-population/congo-population/" xr:uid="{6F37CA57-304B-446D-AAEA-002F391C0B80}"/>
    <hyperlink ref="C36" r:id="rId218" display="https://www.worldometers.info/coronavirus/country/montenegro/" xr:uid="{10DBD042-E315-432D-9397-A082AE4AF1B5}"/>
    <hyperlink ref="I36" r:id="rId219" display="https://www.worldometers.info/world-population/montenegro-population/" xr:uid="{F6C35443-5691-4BFD-A9CF-BA605AE5400A}"/>
    <hyperlink ref="C199" r:id="rId220" display="https://www.worldometers.info/coronavirus/country/thailand/" xr:uid="{769F2CB6-9CB2-4A99-9089-EC88B2B28251}"/>
    <hyperlink ref="I199" r:id="rId221" display="https://www.worldometers.info/world-population/thailand-population/" xr:uid="{4997A6A4-A470-4F33-9226-1F2EF8AC6B18}"/>
    <hyperlink ref="C77" r:id="rId222" display="https://www.worldometers.info/coronavirus/country/swaziland/" xr:uid="{A2641ABD-446E-4ED7-B631-3ABC32743D4C}"/>
    <hyperlink ref="I77" r:id="rId223" display="https://www.worldometers.info/world-population/swaziland-population/" xr:uid="{4B6569A8-33B7-45D8-83E1-1CF8455ACBBD}"/>
    <hyperlink ref="C175" r:id="rId224" display="https://www.worldometers.info/coronavirus/country/somalia/" xr:uid="{44CA5AC9-F33C-48D7-B2D7-3AA55A37302A}"/>
    <hyperlink ref="I175" r:id="rId225" display="https://www.worldometers.info/world-population/somalia-population/" xr:uid="{8DA00BB2-74FB-4F60-8C88-7CAD09BF53BB}"/>
    <hyperlink ref="C104" r:id="rId226" display="https://www.worldometers.info/coronavirus/country/namibia/" xr:uid="{E7CCEFB3-90BE-4885-88F0-C174A4156580}"/>
    <hyperlink ref="I104" r:id="rId227" display="https://www.worldometers.info/world-population/namibia-population/" xr:uid="{D8D97B30-A058-495D-9EE5-99540D8A0C67}"/>
    <hyperlink ref="C17" r:id="rId228" display="https://www.worldometers.info/coronavirus/country/mayotte/" xr:uid="{40C5B1B3-4B74-40A8-9F3B-2616A3BF0CFC}"/>
    <hyperlink ref="I17" r:id="rId229" display="https://www.worldometers.info/world-population/mayotte-population/" xr:uid="{6B34D12B-4691-44BB-AB89-ABE699363DBE}"/>
    <hyperlink ref="C164" r:id="rId230" display="https://www.worldometers.info/coronavirus/country/cuba/" xr:uid="{F602E225-9664-4F2F-93B7-01AF1B8415AA}"/>
    <hyperlink ref="I164" r:id="rId231" display="https://www.worldometers.info/world-population/cuba-population/" xr:uid="{F0BF2917-576A-4896-AE9C-49BFEBAA6B8C}"/>
    <hyperlink ref="C47" r:id="rId232" display="https://www.worldometers.info/coronavirus/country/cabo-verde/" xr:uid="{2951C7BD-AE6A-4847-A30A-A925D0ED65CB}"/>
    <hyperlink ref="I47" r:id="rId233" display="https://www.worldometers.info/world-population/cabo-verde-population/" xr:uid="{E0DED805-4F33-4DCA-A87D-23DFAD6E4C5C}"/>
    <hyperlink ref="C183" r:id="rId234" display="https://www.worldometers.info/coronavirus/country/sri-lanka/" xr:uid="{32A7485E-E639-4D37-A65D-BE5CDD7B1EDE}"/>
    <hyperlink ref="I183" r:id="rId235" display="https://www.worldometers.info/world-population/sri-lanka-population/" xr:uid="{E84E6CAE-75CC-4EDD-B537-5DDBD0087048}"/>
    <hyperlink ref="C143" r:id="rId236" display="https://www.worldometers.info/coronavirus/country/slovakia/" xr:uid="{709A77EB-F50E-4EA4-B509-D493E477D94B}"/>
    <hyperlink ref="I143" r:id="rId237" display="https://www.worldometers.info/world-population/slovakia-population/" xr:uid="{BDBA43B1-C8BF-4D69-924C-854972A48D04}"/>
    <hyperlink ref="C185" r:id="rId238" display="https://www.worldometers.info/coronavirus/country/mali/" xr:uid="{CBA7B405-B5BD-4243-941D-3EECE91E54F5}"/>
    <hyperlink ref="I185" r:id="rId239" display="https://www.worldometers.info/world-population/mali-population/" xr:uid="{7F620BD3-169B-4984-94DF-99599DBAA2BE}"/>
    <hyperlink ref="C172" r:id="rId240" display="https://www.worldometers.info/coronavirus/country/south-sudan/" xr:uid="{58E9102B-814D-4C14-BE6C-296FE890B85D}"/>
    <hyperlink ref="I172" r:id="rId241" display="https://www.worldometers.info/world-population/south-sudan-population/" xr:uid="{F4808C40-0118-4F65-938D-A9C3B00D40E2}"/>
    <hyperlink ref="C191" r:id="rId242" display="https://www.worldometers.info/coronavirus/country/mozambique/" xr:uid="{4E94A130-2623-4DFB-80D5-CA62E3C94EC2}"/>
    <hyperlink ref="I191" r:id="rId243" display="https://www.worldometers.info/world-population/mozambique-population/" xr:uid="{336DE433-0915-479B-83D2-C76FDA48E44A}"/>
    <hyperlink ref="C55" r:id="rId244" display="https://www.worldometers.info/coronavirus/country/suriname/" xr:uid="{9FC2F962-27CC-4A51-884B-A5F3399D59B2}"/>
    <hyperlink ref="I55" r:id="rId245" display="https://www.worldometers.info/world-population/suriname-population/" xr:uid="{3DA94F0E-E58E-47F4-BEC3-CDD2AA85A5C3}"/>
    <hyperlink ref="C119" r:id="rId246" display="https://www.worldometers.info/coronavirus/country/lithuania/" xr:uid="{587DB175-B717-437A-9982-DF6B0B2EB2A5}"/>
    <hyperlink ref="I119" r:id="rId247" display="https://www.worldometers.info/world-population/lithuania-population/" xr:uid="{C17D3DF9-C4D8-492F-A44B-0B626C27A01F}"/>
    <hyperlink ref="C105" r:id="rId248" display="https://www.worldometers.info/coronavirus/country/slovenia/" xr:uid="{DF5A103A-5783-4DF6-ADBE-E9B3F4C8638A}"/>
    <hyperlink ref="I105" r:id="rId249" display="https://www.worldometers.info/world-population/slovenia-population/" xr:uid="{4CADC6E5-B8A4-4FBB-A7F4-C90E03604A78}"/>
    <hyperlink ref="C93" r:id="rId250" display="https://www.worldometers.info/coronavirus/country/estonia/" xr:uid="{6225CFE7-66C3-4DD9-A71B-88D16E4D64A6}"/>
    <hyperlink ref="I93" r:id="rId251" display="https://www.worldometers.info/world-population/estonia-population/" xr:uid="{2930AD4E-AE9E-444C-9F90-007D893174DA}"/>
    <hyperlink ref="C178" r:id="rId252" display="https://www.worldometers.info/coronavirus/country/rwanda/" xr:uid="{1B5E6D63-7A71-4807-A53E-055CFA533BC2}"/>
    <hyperlink ref="I178" r:id="rId253" display="https://www.worldometers.info/world-population/rwanda-population/" xr:uid="{BB7F1C55-641E-4E4E-B0AC-855B0439658F}"/>
    <hyperlink ref="C106" r:id="rId254" display="https://www.worldometers.info/coronavirus/country/guinea-bissau/" xr:uid="{BF84607A-E46A-48F8-A4CB-DB96742D5086}"/>
    <hyperlink ref="I106" r:id="rId255" display="https://www.worldometers.info/world-population/guinea-bissau-population/" xr:uid="{E8C5D349-A3F5-4961-A3E5-D0B3394D29F4}"/>
    <hyperlink ref="C37" r:id="rId256" display="https://www.worldometers.info/coronavirus/country/iceland/" xr:uid="{A9FEF88C-D241-4072-8A81-A92E03088EFF}"/>
    <hyperlink ref="I37" r:id="rId257" display="https://www.worldometers.info/world-population/iceland-population/" xr:uid="{0B9DF758-089F-4DD9-A48A-7A9C54EE097E}"/>
    <hyperlink ref="C179" r:id="rId258" display="https://www.worldometers.info/coronavirus/country/benin/" xr:uid="{B8987E0F-66DA-4027-BF51-6FE83A8B0A1E}"/>
    <hyperlink ref="I179" r:id="rId259" display="https://www.worldometers.info/world-population/benin-population/" xr:uid="{939070A5-0C75-41FE-8EFA-E4D14FA5E6D4}"/>
    <hyperlink ref="C170" r:id="rId260" display="https://www.worldometers.info/coronavirus/country/sierra-leone/" xr:uid="{23D847B3-387A-40F8-A5F2-C910B962D61D}"/>
    <hyperlink ref="I170" r:id="rId261" display="https://www.worldometers.info/world-population/sierra-leone-population/" xr:uid="{DEA6F60A-45A4-41E6-90B5-E22EF3873672}"/>
    <hyperlink ref="C194" r:id="rId262" display="https://www.worldometers.info/coronavirus/country/yemen/" xr:uid="{E5F6D072-4264-4AD9-9F59-CF1349010A06}"/>
    <hyperlink ref="I194" r:id="rId263" display="https://www.worldometers.info/world-population/yemen-population/" xr:uid="{C4E4E56B-437A-448E-B23C-7DBD4552FDE3}"/>
    <hyperlink ref="C180" r:id="rId264" display="https://www.worldometers.info/coronavirus/country/tunisia/" xr:uid="{073D4A4C-CC2A-4F2E-A864-A5C6B8FF5945}"/>
    <hyperlink ref="I180" r:id="rId265" display="https://www.worldometers.info/world-population/tunisia-population/" xr:uid="{B43CB661-0672-4E4E-B187-F9258D2409C0}"/>
    <hyperlink ref="C198" r:id="rId266" display="https://www.worldometers.info/coronavirus/country/angola/" xr:uid="{57D20D93-F2CB-478F-9642-BEAE6152ECDA}"/>
    <hyperlink ref="I198" r:id="rId267" display="https://www.worldometers.info/world-population/angola-population/" xr:uid="{B9ED8488-37B4-4688-A22D-DAF7934B2EFA}"/>
    <hyperlink ref="C157" r:id="rId268" display="https://www.worldometers.info/coronavirus/country/new-zealand/" xr:uid="{8B3705B1-FFE4-493E-A582-257BDDD43589}"/>
    <hyperlink ref="C148" r:id="rId269" display="https://www.worldometers.info/coronavirus/country/uruguay/" xr:uid="{F174A5A5-3555-4562-AA65-9F935961A0BF}"/>
    <hyperlink ref="I148" r:id="rId270" display="https://www.worldometers.info/world-population/uruguay-population/" xr:uid="{06FFF254-9C99-48F5-A4EC-7C6CCF6DF601}"/>
    <hyperlink ref="C203" r:id="rId271" display="https://www.worldometers.info/coronavirus/country/uganda/" xr:uid="{3EA5108D-5C59-4AC5-AA0F-E7DA77D5D4E2}"/>
    <hyperlink ref="I203" r:id="rId272" display="https://www.worldometers.info/world-population/uganda-population/" xr:uid="{2B2EBA74-7FB1-413B-B288-76AD3FE65821}"/>
    <hyperlink ref="C127" r:id="rId273" display="https://www.worldometers.info/coronavirus/country/latvia/" xr:uid="{8DB4EC7B-5FFE-46A4-90B9-1B78B3E98359}"/>
    <hyperlink ref="I127" r:id="rId274" display="https://www.worldometers.info/world-population/latvia-population/" xr:uid="{4FCCE56A-5764-43FF-85C0-E9865998BDE1}"/>
    <hyperlink ref="C186" r:id="rId275" display="https://www.worldometers.info/coronavirus/country/jordan/" xr:uid="{2D4515EA-D00A-4150-9373-3DE05D332DF2}"/>
    <hyperlink ref="I186" r:id="rId276" display="https://www.worldometers.info/world-population/jordan-population/" xr:uid="{4825E52A-EC6D-41CD-A377-2520079F3735}"/>
    <hyperlink ref="C192" r:id="rId277" display="https://www.worldometers.info/coronavirus/country/syria/" xr:uid="{8CC098EB-2DB7-4159-B657-7F496F84B6FF}"/>
    <hyperlink ref="I192" r:id="rId278" display="https://www.worldometers.info/world-population/syria-population/" xr:uid="{0D88758C-AFB0-4A07-A714-CAA3DB869BE8}"/>
    <hyperlink ref="C107" r:id="rId279" display="https://www.worldometers.info/coronavirus/country/cyprus/" xr:uid="{486A3F9F-9464-4B18-BE9E-9384FF72D1BE}"/>
    <hyperlink ref="I107" r:id="rId280" display="https://www.worldometers.info/world-population/cyprus-population/" xr:uid="{F0F3B1AB-5529-4831-9941-1276E9E44261}"/>
    <hyperlink ref="C158" r:id="rId281" display="https://www.worldometers.info/coronavirus/country/georgia/" xr:uid="{9CB1678A-E60B-4D60-BFC3-2AB10702BE3A}"/>
    <hyperlink ref="I158" r:id="rId282" display="https://www.worldometers.info/world-population/georgia-population/" xr:uid="{118F860F-02B5-44F1-B343-32FCA170B378}"/>
    <hyperlink ref="C168" r:id="rId283" display="https://www.worldometers.info/coronavirus/country/liberia/" xr:uid="{360385DF-F416-433B-80D8-2DA4FF2DCCF9}"/>
    <hyperlink ref="I168" r:id="rId284" display="https://www.worldometers.info/world-population/liberia-population/" xr:uid="{AEABAF79-F521-4EF6-84CD-455C13FF7427}"/>
    <hyperlink ref="C138" r:id="rId285" display="https://www.worldometers.info/coronavirus/country/gambia/" xr:uid="{F007E643-3056-4405-B598-4B404761493A}"/>
    <hyperlink ref="I138" r:id="rId286" display="https://www.worldometers.info/world-population/gambia-population/" xr:uid="{BA5AB4A1-971A-4731-B930-FFA3D4B26D14}"/>
    <hyperlink ref="C196" r:id="rId287" display="https://www.worldometers.info/coronavirus/country/burkina-faso/" xr:uid="{B54995B7-8A7E-4381-8426-343F9473BFC3}"/>
    <hyperlink ref="I196" r:id="rId288" display="https://www.worldometers.info/world-population/burkina-faso-population/" xr:uid="{EF973EA4-809F-4FB4-9970-20BFAE6E49BF}"/>
    <hyperlink ref="C200" r:id="rId289" display="https://www.worldometers.info/coronavirus/country/niger/" xr:uid="{1F2FCBC9-3885-4E5F-8B9A-C71BBE3A3EB7}"/>
    <hyperlink ref="I200" r:id="rId290" display="https://www.worldometers.info/world-population/niger-population/" xr:uid="{2D402A80-100B-470E-AAD2-F7D3152A50E5}"/>
    <hyperlink ref="C82" r:id="rId291" display="https://www.worldometers.info/coronavirus/country/malta/" xr:uid="{FBBE35F7-114D-4457-990E-B8642AE7548A}"/>
    <hyperlink ref="I82" r:id="rId292" display="https://www.worldometers.info/world-population/malta-population/" xr:uid="{8A15B1A7-7CD1-4C91-9FC0-DC6ED5832B89}"/>
    <hyperlink ref="C184" r:id="rId293" display="https://www.worldometers.info/coronavirus/country/togo/" xr:uid="{11D615A8-197C-4B34-B1DF-FE7DF04B1D12}"/>
    <hyperlink ref="I184" r:id="rId294" display="https://www.worldometers.info/world-population/togo-population/" xr:uid="{E47533CD-8EE9-4260-9D4E-4BD5066F9D3D}"/>
    <hyperlink ref="C152" r:id="rId295" display="https://www.worldometers.info/coronavirus/country/jamaica/" xr:uid="{692908F5-8BD6-4FF6-9E20-3A5347440BEE}"/>
    <hyperlink ref="I152" r:id="rId296" display="https://www.worldometers.info/world-population/jamaica-population/" xr:uid="{4A6A44BA-C866-444A-9EDD-4CCEA8FB54D2}"/>
    <hyperlink ref="C15" r:id="rId297" display="https://www.worldometers.info/coronavirus/country/andorra/" xr:uid="{52C268B3-7EB5-4347-9FE7-B7EB0887D9B9}"/>
    <hyperlink ref="I15" r:id="rId298" display="https://www.worldometers.info/world-population/andorra-population/" xr:uid="{2B825980-841E-4379-B41A-5BA7297964BA}"/>
    <hyperlink ref="C197" r:id="rId299" display="https://www.worldometers.info/coronavirus/country/chad/" xr:uid="{B56E3D7B-84EB-4ABE-92BA-F16F80FA1096}"/>
    <hyperlink ref="I197" r:id="rId300" display="https://www.worldometers.info/world-population/chad-population/" xr:uid="{29ED1980-25F2-47F8-8E30-3BDBB84B55FC}"/>
    <hyperlink ref="C85" r:id="rId301" display="https://www.worldometers.info/coronavirus/country/bahamas/" xr:uid="{6DB7ABF1-3D78-4FCF-97E2-355A2EE9794B}"/>
    <hyperlink ref="I85" r:id="rId302" display="https://www.worldometers.info/world-population/bahamas-population/" xr:uid="{2A2F9F57-14EA-4D07-8423-5AB555E1A280}"/>
    <hyperlink ref="C56" r:id="rId303" display="https://www.worldometers.info/coronavirus/country/sao-tome-and-principe/" xr:uid="{F717113D-9859-4BDD-9335-5A6EA67A262E}"/>
    <hyperlink ref="I56" r:id="rId304" display="https://www.worldometers.info/world-population/sao-tome-and-principe-population/" xr:uid="{DFD47546-461C-4D02-9CC7-2DD4176CB028}"/>
    <hyperlink ref="C209" r:id="rId305" display="https://www.worldometers.info/coronavirus/country/viet-nam/" xr:uid="{D7C41BB9-7C8A-4AE5-BE69-7C0A127FDB39}"/>
    <hyperlink ref="I209" r:id="rId306" display="https://www.worldometers.info/world-population/viet-nam-population/" xr:uid="{6539F024-52F2-4807-BE4B-7AED7E373278}"/>
    <hyperlink ref="C153" r:id="rId307" display="https://www.worldometers.info/coronavirus/country/botswana/" xr:uid="{949A222E-1FA6-402C-9B41-5C2070C39BFF}"/>
    <hyperlink ref="I153" r:id="rId308" display="https://www.worldometers.info/world-population/botswana-population/" xr:uid="{1C5D1136-CAF4-475E-BBD0-C46BC0973EF1}"/>
    <hyperlink ref="C151" r:id="rId309" display="https://www.worldometers.info/coronavirus/country/lesotho/" xr:uid="{F809F1A6-A1C7-402F-B38C-BFADB02F370F}"/>
    <hyperlink ref="I151" r:id="rId310" display="https://www.worldometers.info/world-population/lesotho-population/" xr:uid="{1F93E0AA-2A5E-4B06-A73A-FF053136BDC8}"/>
    <hyperlink ref="C5" r:id="rId311" display="https://www.worldometers.info/coronavirus/country/san-marino/" xr:uid="{1810ED0E-F21D-4FE9-9F29-45D946DFEE2A}"/>
    <hyperlink ref="I5" r:id="rId312" display="https://www.worldometers.info/world-population/san-marino-population/" xr:uid="{6EA3DACC-FAB8-4DC1-91CA-B677C510E46A}"/>
    <hyperlink ref="C125" r:id="rId313" display="https://www.worldometers.info/coronavirus/country/reunion/" xr:uid="{FB2125E1-666A-48D0-8A23-90CDFCB12071}"/>
    <hyperlink ref="I125" r:id="rId314" display="https://www.worldometers.info/world-population/reunion-population/" xr:uid="{883AC928-53A9-407B-96F0-0F421D25F777}"/>
    <hyperlink ref="C64" r:id="rId315" display="https://www.worldometers.info/coronavirus/country/channel-islands/" xr:uid="{93FDF979-3502-414B-9BE3-FCF32333D524}"/>
    <hyperlink ref="I64" r:id="rId316" display="https://www.worldometers.info/world-population/channel-islands-population/" xr:uid="{1D75C249-38E3-41A7-9169-FC1C5E0BA74C}"/>
    <hyperlink ref="C126" r:id="rId317" display="https://www.worldometers.info/coronavirus/country/guyana/" xr:uid="{4DE9D1EB-32E0-44F7-BC07-B2498A561F39}"/>
    <hyperlink ref="I126" r:id="rId318" display="https://www.worldometers.info/world-population/guyana-population/" xr:uid="{1719591A-E478-4903-B765-ACEB52F6D65F}"/>
    <hyperlink ref="C45" r:id="rId319" display="https://www.worldometers.info/coronavirus/country/aruba/" xr:uid="{C0AAB40D-B260-40BB-B6B9-5808F4E90F06}"/>
    <hyperlink ref="I45" r:id="rId320" display="https://www.worldometers.info/world-population/aruba-population/" xr:uid="{7D9530FA-262C-4C24-9B1B-FE4553D79255}"/>
    <hyperlink ref="C210" r:id="rId321" display="https://www.worldometers.info/coronavirus/country/tanzania/" xr:uid="{ECE8279C-9CD3-4B03-A051-845FDE68F220}"/>
    <hyperlink ref="I210" r:id="rId322" display="https://www.worldometers.info/world-population/tanzania-population/" xr:uid="{38321D3D-C669-428A-A4E4-259A5AD05414}"/>
    <hyperlink ref="C205" r:id="rId323" display="https://www.worldometers.info/coronavirus/country/taiwan/" xr:uid="{72CEE1BE-BB6A-44D3-BB9B-709B4F64C786}"/>
    <hyperlink ref="I205" r:id="rId324" display="https://www.worldometers.info/world-population/taiwan-population/" xr:uid="{98716BA5-B296-4A14-997B-B5FAA2E48E49}"/>
    <hyperlink ref="C201" r:id="rId325" display="https://www.worldometers.info/coronavirus/country/burundi/" xr:uid="{12936D49-50DB-460D-8460-3F3AE5A8D3A9}"/>
    <hyperlink ref="I201" r:id="rId326" display="https://www.worldometers.info/world-population/burundi-population/" xr:uid="{6201EC71-A102-4282-8C24-5EBBE638902F}"/>
    <hyperlink ref="C146" r:id="rId327" display="https://www.worldometers.info/coronavirus/country/comoros/" xr:uid="{CEAB8533-B466-4937-A38F-CDDD85CF0085}"/>
    <hyperlink ref="I146" r:id="rId328" display="https://www.worldometers.info/world-population/comoros-population/" xr:uid="{B03B533A-4703-4032-9565-A641E0033D8F}"/>
    <hyperlink ref="C211" r:id="rId329" display="https://www.worldometers.info/coronavirus/country/myanmar/" xr:uid="{508D6AB1-AF31-4CDD-827F-92BB30CC94A7}"/>
    <hyperlink ref="I211" r:id="rId330" display="https://www.worldometers.info/world-population/myanmar-population/" xr:uid="{6159E6D5-7B42-4797-914A-001F4393CA2A}"/>
    <hyperlink ref="C163" r:id="rId331" display="https://www.worldometers.info/coronavirus/country/mauritius/" xr:uid="{AFE8E392-2951-4858-B1F7-79432A2EB576}"/>
    <hyperlink ref="I163" r:id="rId332" display="https://www.worldometers.info/world-population/mauritius-population/" xr:uid="{BC5C0EB2-BA01-4F06-915D-06CDFD9825AD}"/>
    <hyperlink ref="C57" r:id="rId333" display="https://www.worldometers.info/coronavirus/country/isle-of-man/" xr:uid="{5ADD4297-D5F2-4EA5-9243-95FFB46143F5}"/>
    <hyperlink ref="I57" r:id="rId334" display="https://www.worldometers.info/world-population/isle-of-man-population/" xr:uid="{EADFB9D1-4211-4CF9-8599-02C531723CF1}"/>
    <hyperlink ref="C117" r:id="rId335" display="https://www.worldometers.info/coronavirus/country/martinique/" xr:uid="{DF813537-42F7-4B05-A3CC-696211FDA37E}"/>
    <hyperlink ref="I117" r:id="rId336" display="https://www.worldometers.info/world-population/martinique-population/" xr:uid="{44D3B700-24FB-4C0B-8480-6041ADB354B4}"/>
    <hyperlink ref="C123" r:id="rId337" display="https://www.worldometers.info/coronavirus/country/guadeloupe/" xr:uid="{63AC96CC-0AC1-4869-A984-9488D42466AE}"/>
    <hyperlink ref="I123" r:id="rId338" display="https://www.worldometers.info/world-population/guadeloupe-population/" xr:uid="{AC875F6E-8C0F-423D-BD0D-4FEC640BB059}"/>
    <hyperlink ref="C32" r:id="rId339" display="https://www.worldometers.info/coronavirus/country/faeroe-islands/" xr:uid="{224BF5D6-C6CF-4E68-A336-C5BE2A13CFDF}"/>
    <hyperlink ref="I32" r:id="rId340" display="https://www.worldometers.info/world-population/faeroe-islands-population/" xr:uid="{7BE2809A-7F87-4778-BD69-A185F7E7D4CA}"/>
    <hyperlink ref="C188" r:id="rId341" display="https://www.worldometers.info/coronavirus/country/mongolia/" xr:uid="{03075566-5572-48AC-B29D-B8C19DD54EAE}"/>
    <hyperlink ref="I188" r:id="rId342" display="https://www.worldometers.info/world-population/mongolia-population/" xr:uid="{76DEDD9A-2FA0-4618-A814-5EF4B544B6B1}"/>
    <hyperlink ref="C190" r:id="rId343" display="https://www.worldometers.info/coronavirus/country/eritrea/" xr:uid="{1BECC0D5-A6F3-4EF0-B15E-7DEA87A50CBD}"/>
    <hyperlink ref="I190" r:id="rId344" display="https://www.worldometers.info/world-population/eritrea-population/" xr:uid="{F4A7517D-48C2-4583-9A36-CA80F01A9128}"/>
    <hyperlink ref="C176" r:id="rId345" display="https://www.worldometers.info/coronavirus/country/trinidad-and-tobago/" xr:uid="{F4BA3DE3-78DE-4DDD-89A7-F6C66E444758}"/>
    <hyperlink ref="I176" r:id="rId346" display="https://www.worldometers.info/world-population/trinidad-and-tobago-population/" xr:uid="{80D2FB74-CE8E-4F60-8797-17B7FF2954F4}"/>
    <hyperlink ref="C208" r:id="rId347" display="https://www.worldometers.info/coronavirus/country/cambodia/" xr:uid="{C0FAFD6A-45C9-486F-B1C8-514C5645A4CB}"/>
    <hyperlink ref="I208" r:id="rId348" display="https://www.worldometers.info/world-population/cambodia-population/" xr:uid="{BC05F3EE-71D4-4B68-9D9A-34B538D8C931}"/>
    <hyperlink ref="C39" r:id="rId349" display="https://www.worldometers.info/coronavirus/country/turks-and-caicos-islands/" xr:uid="{54F7544D-A2CB-453D-9CE6-0F603FC3FA34}"/>
    <hyperlink ref="I39" r:id="rId350" display="https://www.worldometers.info/world-population/turks-and-caicos-islands-population/" xr:uid="{1AD938F3-3BF1-4B12-AA04-4B61F3CC6C3A}"/>
    <hyperlink ref="C204" r:id="rId351" display="https://www.worldometers.info/coronavirus/country/papua-new-guinea/" xr:uid="{7D92B664-C2C0-452B-B7C6-8610E3953686}"/>
    <hyperlink ref="I204" r:id="rId352" display="https://www.worldometers.info/world-population/papua-new-guinea-population/" xr:uid="{19078616-B14B-44AE-B55D-0A3381ABE3D8}"/>
    <hyperlink ref="C74" r:id="rId353" display="https://www.worldometers.info/coronavirus/country/cayman-islands/" xr:uid="{279A70FD-E29A-42A4-B1D3-1E61DE29796F}"/>
    <hyperlink ref="I74" r:id="rId354" display="https://www.worldometers.info/world-population/cayman-islands-population/" xr:uid="{A50C2907-C983-418C-ABE3-89B28032BD9F}"/>
    <hyperlink ref="C35" r:id="rId355" display="https://www.worldometers.info/coronavirus/country/gibraltar/" xr:uid="{8BA67104-61D5-4B8D-BA08-2BA29DA54E02}"/>
    <hyperlink ref="I35" r:id="rId356" display="https://www.worldometers.info/world-population/gibraltar-population/" xr:uid="{4B8F6957-6A45-4471-A6E1-530F090590D7}"/>
    <hyperlink ref="C52" r:id="rId357" display="https://www.worldometers.info/coronavirus/country/sint-maarten/" xr:uid="{A7333FF5-BECC-4A6C-99A0-B560B2799D82}"/>
    <hyperlink ref="I52" r:id="rId358" display="https://www.worldometers.info/world-population/sint-maarten-population/" xr:uid="{6FD99F25-F386-4150-9F74-DCF515106556}"/>
    <hyperlink ref="C81" r:id="rId359" display="https://www.worldometers.info/coronavirus/country/bermuda/" xr:uid="{BE777723-F368-4AFC-B04E-3268A4798BC7}"/>
    <hyperlink ref="I81" r:id="rId360" display="https://www.worldometers.info/world-population/bermuda-population/" xr:uid="{0FC0DD2F-1A96-42B7-9856-924267A6C12F}"/>
    <hyperlink ref="C149" r:id="rId361" display="https://www.worldometers.info/coronavirus/country/belize/" xr:uid="{153D3AFB-5EC9-4A45-998B-BD6F023F63BD}"/>
    <hyperlink ref="I149" r:id="rId362" display="https://www.worldometers.info/world-population/belize-population/" xr:uid="{312156E2-68BC-4CF2-A540-9A25C95A8A2B}"/>
    <hyperlink ref="C141" r:id="rId363" display="https://www.worldometers.info/coronavirus/country/barbados/" xr:uid="{F7B47D70-38B4-4DD8-A3DF-1ECD1C681B7B}"/>
    <hyperlink ref="I141" r:id="rId364" display="https://www.worldometers.info/world-population/barbados-population/" xr:uid="{5F58C590-F19A-49F2-9C5C-B0FED5CADB85}"/>
    <hyperlink ref="C154" r:id="rId365" display="https://www.worldometers.info/coronavirus/country/brunei-darussalam/" xr:uid="{AFA29286-A2FD-4E50-9201-953B94166DFC}"/>
    <hyperlink ref="I154" r:id="rId366" display="https://www.worldometers.info/world-population/brunei-darussalam-population/" xr:uid="{2F3892CD-9260-45D1-B197-5E0D908C1B2F}"/>
    <hyperlink ref="C66" r:id="rId367" display="https://www.worldometers.info/coronavirus/country/monaco/" xr:uid="{93FA78C6-0839-41A0-B497-3936C5DAC99C}"/>
    <hyperlink ref="I66" r:id="rId368" display="https://www.worldometers.info/world-population/monaco-population/" xr:uid="{7CC70176-8689-4E56-8F38-DFFC09B1BF97}"/>
    <hyperlink ref="C102" r:id="rId369" display="https://www.worldometers.info/coronavirus/country/seychelles/" xr:uid="{E4B71C9B-5E2A-4E2A-AE44-F73B90DAA3B6}"/>
    <hyperlink ref="I102" r:id="rId370" display="https://www.worldometers.info/world-population/seychelles-population/" xr:uid="{35731ABF-EFB3-46CD-93A3-8A7447F2AC78}"/>
    <hyperlink ref="C181" r:id="rId371" display="https://www.worldometers.info/coronavirus/country/bhutan/" xr:uid="{6DEDDE24-945B-4A0C-B773-46688A4DE387}"/>
    <hyperlink ref="I181" r:id="rId372" display="https://www.worldometers.info/world-population/bhutan-population/" xr:uid="{28D59759-A8A1-443C-B8DF-870F3B7DF92B}"/>
    <hyperlink ref="C112" r:id="rId373" display="https://www.worldometers.info/coronavirus/country/antigua-and-barbuda/" xr:uid="{62299C7C-A4ED-4B96-8055-D1E4B523DBF2}"/>
    <hyperlink ref="I112" r:id="rId374" display="https://www.worldometers.info/world-population/antigua-and-barbuda-population/" xr:uid="{EE29012D-F789-42AE-9461-451574401F66}"/>
    <hyperlink ref="C84" r:id="rId375" display="https://www.worldometers.info/coronavirus/country/liechtenstein/" xr:uid="{DEEA30BB-8779-4C61-81D2-F1C07AE31851}"/>
    <hyperlink ref="I84" r:id="rId376" display="https://www.worldometers.info/world-population/liechtenstein-population/" xr:uid="{81537AF8-188E-4C74-90BB-D684C6FCA283}"/>
    <hyperlink ref="C87" r:id="rId377" display="https://www.worldometers.info/coronavirus/country/saint-martin/" xr:uid="{5151BD68-170F-42F2-9852-214A7A9F9214}"/>
    <hyperlink ref="I87" r:id="rId378" display="https://www.worldometers.info/world-population/saint-martin-population/" xr:uid="{DBF86745-69A0-4B9B-9AA3-7EF0407DC4E5}"/>
    <hyperlink ref="C167" r:id="rId379" display="https://www.worldometers.info/coronavirus/country/french-polynesia/" xr:uid="{AB0B97F5-0C07-4D71-8B7E-A8F6218E4A36}"/>
    <hyperlink ref="I167" r:id="rId380" display="https://www.worldometers.info/world-population/french-polynesia-population/" xr:uid="{CAC66965-E17A-4968-9B04-92BFDC1F01FF}"/>
    <hyperlink ref="C137" r:id="rId381" display="https://www.worldometers.info/coronavirus/country/saint-vincent-and-the-grenadines/" xr:uid="{85960BBF-D8D8-436B-902E-56A52EAE6A81}"/>
    <hyperlink ref="I137" r:id="rId382" display="https://www.worldometers.info/world-population/saint-vincent-and-the-grenadines-population/" xr:uid="{EE74A2CC-734E-41F9-81AC-AE4A0DFBDF8A}"/>
    <hyperlink ref="C193" r:id="rId383" display="https://www.worldometers.info/coronavirus/country/china-macao-sar/" xr:uid="{95CD346C-409D-478F-B44A-6C92E550AE30}"/>
    <hyperlink ref="I193" r:id="rId384" display="https://www.worldometers.info/world-population/china-macao-sar-population/" xr:uid="{8E30F732-9459-48E4-9CA9-E897994EAAA5}"/>
    <hyperlink ref="C177" r:id="rId385" display="https://www.worldometers.info/coronavirus/country/curacao/" xr:uid="{832A0EC0-1CFE-46E8-AEA4-F50F1DAFE6D4}"/>
    <hyperlink ref="I177" r:id="rId386" display="https://www.worldometers.info/world-population/curacao-population/" xr:uid="{588F02BE-B92F-46E3-B973-C3501C52777E}"/>
    <hyperlink ref="C202" r:id="rId387" display="https://www.worldometers.info/coronavirus/country/fiji/" xr:uid="{37E77339-74AF-46AE-9BED-1834693ABC65}"/>
    <hyperlink ref="I202" r:id="rId388" display="https://www.worldometers.info/world-population/fiji-population/" xr:uid="{7D31FF15-ACE1-418C-8B55-73EF247C22C9}"/>
    <hyperlink ref="C182" r:id="rId389" display="https://www.worldometers.info/coronavirus/country/saint-lucia/" xr:uid="{BA4A4494-E812-4E49-9B28-ED9F5D563F78}"/>
    <hyperlink ref="I182" r:id="rId390" display="https://www.worldometers.info/world-population/saint-lucia-population/" xr:uid="{F2D1B6D1-AEFF-49A6-ADEF-8FE133C794A2}"/>
    <hyperlink ref="C206" r:id="rId391" display="https://www.worldometers.info/coronavirus/country/timor-leste/" xr:uid="{E5934ADC-84A4-4F75-933A-1A5E8A7AB94D}"/>
    <hyperlink ref="I206" r:id="rId392" display="https://www.worldometers.info/world-population/timor-leste-population/" xr:uid="{7B89C45C-D4DE-498B-A51C-E6B0E565CBD0}"/>
    <hyperlink ref="C173" r:id="rId393" display="https://www.worldometers.info/coronavirus/country/grenada/" xr:uid="{D991A3BD-B3D9-439D-AB7F-CF32F03542C7}"/>
    <hyperlink ref="I173" r:id="rId394" display="https://www.worldometers.info/world-population/grenada-population/" xr:uid="{5390E9C2-33E5-4F1F-85C4-45A1B5F1E4C6}"/>
    <hyperlink ref="C189" r:id="rId395" display="https://www.worldometers.info/coronavirus/country/new-caledonia/" xr:uid="{30F8B16D-C697-410C-B1DB-6C52711A16B1}"/>
    <hyperlink ref="I189" r:id="rId396" display="https://www.worldometers.info/world-population/new-caledonia-population/" xr:uid="{86824904-B8B9-4436-AA6B-567DD5CA170F}"/>
    <hyperlink ref="C212" r:id="rId397" display="https://www.worldometers.info/coronavirus/country/laos/" xr:uid="{0E9B851D-BC2F-4A82-A489-0466A6A6FA11}"/>
    <hyperlink ref="I212" r:id="rId398" display="https://www.worldometers.info/world-population/laos-population/" xr:uid="{7884373B-91E9-4901-9F2B-3D22274429A3}"/>
    <hyperlink ref="C165" r:id="rId399" display="https://www.worldometers.info/coronavirus/country/dominica/" xr:uid="{E7C09AD9-0F37-4C9E-91EC-CA0D46DEC089}"/>
    <hyperlink ref="I165" r:id="rId400" display="https://www.worldometers.info/world-population/dominica-population/" xr:uid="{74A9EFC3-7968-4072-8F88-C8C978B5938F}"/>
    <hyperlink ref="C155" r:id="rId401" display="https://www.worldometers.info/coronavirus/country/saint-kitts-and-nevis/" xr:uid="{CA6FB2B6-48C4-4520-B1DB-3C94A1F62EE2}"/>
    <hyperlink ref="I155" r:id="rId402" display="https://www.worldometers.info/world-population/saint-kitts-and-nevis-population/" xr:uid="{F67E6DF5-767F-4A67-BDF7-969D4134F6C1}"/>
    <hyperlink ref="C166" r:id="rId403" display="https://www.worldometers.info/coronavirus/country/greenland/" xr:uid="{2D05A762-6186-4215-BAC5-4900A6576D1A}"/>
    <hyperlink ref="I166" r:id="rId404" display="https://www.worldometers.info/world-population/greenland-population/" xr:uid="{329862D7-A2E2-4216-8B03-DB106BA5867B}"/>
    <hyperlink ref="C79" r:id="rId405" display="https://www.worldometers.info/coronavirus/country/montserrat/" xr:uid="{8ACB2343-6C7D-471D-A648-0D558C552099}"/>
    <hyperlink ref="I79" r:id="rId406" display="https://www.worldometers.info/world-population/montserrat-population/" xr:uid="{6DA49BD3-E61E-44DA-A6EC-AA31E030012D}"/>
    <hyperlink ref="C140" r:id="rId407" display="https://www.worldometers.info/coronavirus/country/caribbean-netherlands/" xr:uid="{86148D98-5FA1-487F-9099-4C2358E99020}"/>
    <hyperlink ref="I140" r:id="rId408" display="https://www.worldometers.info/world-population/caribbean-netherlands-population/" xr:uid="{4EA02875-83DF-4516-A538-D9444C17B90F}"/>
    <hyperlink ref="C60" r:id="rId409" display="https://www.worldometers.info/coronavirus/country/falkland-islands-malvinas/" xr:uid="{EA39C965-3DAB-45F2-A5FB-D9AED1DE6DFB}"/>
    <hyperlink ref="I60" r:id="rId410" display="https://www.worldometers.info/world-population/falkland-islands-malvinas-population/" xr:uid="{985D6123-364C-4BDB-9095-357664615C86}"/>
    <hyperlink ref="C100" r:id="rId411" display="https://www.worldometers.info/coronavirus/country/saint-barthelemy/" xr:uid="{CA285889-4567-4A30-9359-6FC8D2F9F7E0}"/>
    <hyperlink ref="I100" r:id="rId412" display="https://www.worldometers.info/world-population/saint-barthelemy-population/" xr:uid="{A6D51BF1-3A15-433D-B35A-70EDCDE86BD6}"/>
    <hyperlink ref="C11" r:id="rId413" display="https://www.worldometers.info/coronavirus/country/holy-see/" xr:uid="{56E9CF56-78E9-4002-BA86-9D9F5BC32B6A}"/>
    <hyperlink ref="I11" r:id="rId414" display="https://www.worldometers.info/world-population/holy-see-population/" xr:uid="{2F02EB6A-AE5D-4E93-8F49-3E3F9901DDF8}"/>
    <hyperlink ref="C207" r:id="rId415" display="https://www.worldometers.info/coronavirus/country/western-sahara/" xr:uid="{AAA64D28-86F4-49A3-A2F3-4DBA27494039}"/>
    <hyperlink ref="I207" r:id="rId416" display="https://www.worldometers.info/world-population/western-sahara-population/" xr:uid="{D3504258-2D2C-4AD7-9471-B734A6A59A66}"/>
    <hyperlink ref="C159" r:id="rId417" display="https://www.worldometers.info/coronavirus/country/british-virgin-islands/" xr:uid="{85FB5337-9010-4521-9714-47EFDFF659AC}"/>
    <hyperlink ref="I159" r:id="rId418" display="https://www.worldometers.info/world-population/british-virgin-islands-population/" xr:uid="{232F3E4A-19C8-4817-9C69-4A5771CFF113}"/>
    <hyperlink ref="C213" r:id="rId419" display="https://www.worldometers.info/coronavirus/country/saint-pierre-and-miquelon/" xr:uid="{F7B600E1-6CF4-4750-A925-6F45BF56FDE5}"/>
    <hyperlink ref="I213" r:id="rId420" display="https://www.worldometers.info/world-population/saint-pierre-and-miquelon-population/" xr:uid="{5FA76EB1-AC0F-4DDF-A481-F59E93421B64}"/>
    <hyperlink ref="C214" r:id="rId421" display="https://www.worldometers.info/coronavirus/country/anguilla/" xr:uid="{E7DB0612-BDAE-4843-B65F-1B4D8D8D7030}"/>
    <hyperlink ref="I214" r:id="rId422" display="https://www.worldometers.info/world-population/anguilla-population/" xr:uid="{9FC24574-4F9C-404C-A137-82E4E2C57BC0}"/>
  </hyperlinks>
  <pageMargins left="0.7" right="0.7" top="0.75" bottom="0.75" header="0.51180555555555496" footer="0.51180555555555496"/>
  <pageSetup firstPageNumber="0" orientation="portrait" horizontalDpi="300" verticalDpi="300" r:id="rId423"/>
  <tableParts count="1">
    <tablePart r:id="rId4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91"/>
  <sheetViews>
    <sheetView tabSelected="1" zoomScaleNormal="100" workbookViewId="0">
      <pane xSplit="13" ySplit="17" topLeftCell="N18" activePane="bottomRight" state="frozen"/>
      <selection pane="topRight" activeCell="N1" sqref="N1"/>
      <selection pane="bottomLeft" activeCell="A20" sqref="A20"/>
      <selection pane="bottomRight" activeCell="N4" sqref="N4"/>
    </sheetView>
  </sheetViews>
  <sheetFormatPr defaultColWidth="9.140625" defaultRowHeight="15" x14ac:dyDescent="0.25"/>
  <cols>
    <col min="1" max="1" width="27" style="7" customWidth="1"/>
    <col min="2" max="2" width="11.42578125" style="1" customWidth="1"/>
    <col min="3" max="3" width="12.85546875" style="1" hidden="1" customWidth="1"/>
    <col min="4" max="4" width="9.42578125" style="1" customWidth="1"/>
    <col min="5" max="5" width="14" style="1" hidden="1" customWidth="1"/>
    <col min="6" max="6" width="11.42578125" style="1" customWidth="1"/>
    <col min="7" max="7" width="12" style="1" customWidth="1"/>
    <col min="8" max="8" width="13.140625" style="1" customWidth="1"/>
    <col min="9" max="9" width="12.7109375" style="1" customWidth="1"/>
    <col min="10" max="10" width="10.7109375" style="1" customWidth="1"/>
    <col min="11" max="11" width="10.7109375" style="1" hidden="1" customWidth="1"/>
    <col min="12" max="12" width="39.7109375" style="1" hidden="1" customWidth="1"/>
    <col min="13" max="13" width="10.85546875" style="1" customWidth="1"/>
    <col min="14" max="14" width="8.85546875" style="1" customWidth="1"/>
    <col min="15" max="15" width="12.7109375" style="1" customWidth="1"/>
    <col min="16" max="16" width="12.85546875" style="1" customWidth="1"/>
    <col min="17" max="17" width="9.28515625" style="1" customWidth="1"/>
    <col min="18" max="18" width="11.7109375" style="1" customWidth="1"/>
    <col min="19" max="19" width="10.7109375" style="1" customWidth="1"/>
    <col min="20" max="20" width="11.28515625" style="1" customWidth="1"/>
    <col min="21" max="21" width="12" style="1" customWidth="1"/>
    <col min="22" max="22" width="11.7109375" style="1" customWidth="1"/>
    <col min="23" max="23" width="13.28515625" style="1" customWidth="1"/>
    <col min="24" max="24" width="12" style="1" bestFit="1" customWidth="1"/>
    <col min="25" max="53" width="9.140625" style="1"/>
    <col min="54" max="54" width="16.85546875" style="1" bestFit="1" customWidth="1"/>
    <col min="55" max="1023" width="9.140625" style="1"/>
  </cols>
  <sheetData>
    <row r="1" spans="1:54" s="7" customFormat="1" ht="31.5" customHeight="1" thickBot="1" x14ac:dyDescent="0.3">
      <c r="A1" s="17" t="s">
        <v>236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7</v>
      </c>
      <c r="G1" s="18" t="s">
        <v>9</v>
      </c>
      <c r="H1" s="18" t="s">
        <v>10</v>
      </c>
      <c r="I1" s="18" t="s">
        <v>11</v>
      </c>
      <c r="J1" s="18" t="s">
        <v>237</v>
      </c>
      <c r="K1" s="18" t="s">
        <v>238</v>
      </c>
      <c r="L1" s="18" t="s">
        <v>239</v>
      </c>
      <c r="M1" s="18" t="s">
        <v>21</v>
      </c>
      <c r="N1" s="19" t="s">
        <v>13</v>
      </c>
      <c r="O1" s="19" t="s">
        <v>14</v>
      </c>
      <c r="P1" s="19" t="s">
        <v>15</v>
      </c>
      <c r="Q1" s="20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240</v>
      </c>
      <c r="W1" s="7" t="s">
        <v>331</v>
      </c>
      <c r="X1" s="7" t="s">
        <v>329</v>
      </c>
    </row>
    <row r="2" spans="1:54" ht="15.95" customHeight="1" thickBot="1" x14ac:dyDescent="0.3">
      <c r="A2" s="61" t="s">
        <v>33</v>
      </c>
      <c r="B2" s="53">
        <v>5240780</v>
      </c>
      <c r="C2" s="53">
        <v>41336</v>
      </c>
      <c r="D2" s="53">
        <v>166053</v>
      </c>
      <c r="E2" s="54">
        <v>436</v>
      </c>
      <c r="F2" s="53">
        <v>2392303</v>
      </c>
      <c r="G2" s="53">
        <v>15833</v>
      </c>
      <c r="H2" s="54">
        <v>502</v>
      </c>
      <c r="I2" s="53">
        <v>66050649</v>
      </c>
      <c r="J2" s="53">
        <v>199547</v>
      </c>
      <c r="K2" s="59"/>
      <c r="L2" s="60"/>
      <c r="M2" s="10">
        <f>Table2[[#This Row],[Active]]/Table2[[#This Row],[Cases]]</f>
        <v>0.45647842496727586</v>
      </c>
      <c r="N2" s="9">
        <f>1000000/Table2[[#This Row],[Cases/1M]]</f>
        <v>63.159224404724313</v>
      </c>
      <c r="O2" s="9">
        <f>1000000/Table2[[#This Row],[Deaths/1M]]</f>
        <v>1992.0318725099601</v>
      </c>
      <c r="P2" s="9">
        <f>Table2[[#This Row],[Deaths]]+Table2[[#This Row],[Active]]*Table2[[#This Row],[Death Rate]]</f>
        <v>241852.61190109106</v>
      </c>
      <c r="Q2" s="10">
        <f>Table2[[#This Row],[Deaths]]/Table2[[#This Row],[Cases]]</f>
        <v>3.1684787378977938E-2</v>
      </c>
      <c r="R2" s="9">
        <f>Table2[[#This Row],[Cases]]/Table2[[#This Row],[Deaths]]</f>
        <v>31.560887186621137</v>
      </c>
      <c r="S2" s="12">
        <f>Table2[[#This Row],[Cases/1M]]/1000000</f>
        <v>1.5833E-2</v>
      </c>
      <c r="T2" s="12">
        <f>Table2[[#This Row],[Deaths/1M]]/1000000</f>
        <v>5.0199999999999995E-4</v>
      </c>
      <c r="U2" s="13">
        <f>1-Table2[[#This Row],[Deaths]]/Table2[[#This Row],[Ex(Deaths)]]</f>
        <v>0.3134124180229666</v>
      </c>
      <c r="V2" s="13">
        <f>Table2[[#This Row],[Cases]]/Table2[[#This Row],[Tests]]</f>
        <v>7.9344867603042019E-2</v>
      </c>
      <c r="W2" s="12">
        <f>Table2[[#This Row],[Percent Infected]]*Table2[[#This Row],[% Active]]</f>
        <v>7.227422902506879E-3</v>
      </c>
      <c r="X2" s="9">
        <f>1/Table2[[#This Row],[Percent Active Infected]]</f>
        <v>138.36190485728233</v>
      </c>
    </row>
    <row r="3" spans="1:54" s="22" customFormat="1" ht="15.95" customHeight="1" thickBot="1" x14ac:dyDescent="0.3">
      <c r="A3" s="43" t="s">
        <v>269</v>
      </c>
      <c r="B3" s="46">
        <v>570221</v>
      </c>
      <c r="C3" s="58">
        <v>7200</v>
      </c>
      <c r="D3" s="46">
        <v>10429</v>
      </c>
      <c r="E3" s="56">
        <v>49</v>
      </c>
      <c r="F3" s="46">
        <v>338520</v>
      </c>
      <c r="G3" s="46">
        <v>14432</v>
      </c>
      <c r="H3" s="47">
        <v>264</v>
      </c>
      <c r="I3" s="46">
        <v>8998353</v>
      </c>
      <c r="J3" s="46">
        <v>227736</v>
      </c>
      <c r="K3" s="54"/>
      <c r="L3" s="54"/>
      <c r="M3" s="10">
        <f>Table2[[#This Row],[Active]]/Table2[[#This Row],[Cases]]</f>
        <v>0.59366456163487491</v>
      </c>
      <c r="N3" s="9">
        <f>1000000/Table2[[#This Row],[Cases/1M]]</f>
        <v>69.290465631929052</v>
      </c>
      <c r="O3" s="9">
        <f>1000000/Table2[[#This Row],[Deaths/1M]]</f>
        <v>3787.878787878788</v>
      </c>
      <c r="P3" s="9">
        <f>Table2[[#This Row],[Deaths]]+Table2[[#This Row],[Active]]*Table2[[#This Row],[Death Rate]]</f>
        <v>16620.327713290109</v>
      </c>
      <c r="Q3" s="10">
        <f>Table2[[#This Row],[Deaths]]/Table2[[#This Row],[Cases]]</f>
        <v>1.8289400074707876E-2</v>
      </c>
      <c r="R3" s="9">
        <f>Table2[[#This Row],[Cases]]/Table2[[#This Row],[Deaths]]</f>
        <v>54.676479048806215</v>
      </c>
      <c r="S3" s="12">
        <f>Table2[[#This Row],[Cases/1M]]/1000000</f>
        <v>1.4432E-2</v>
      </c>
      <c r="T3" s="12">
        <f>Table2[[#This Row],[Deaths/1M]]/1000000</f>
        <v>2.6400000000000002E-4</v>
      </c>
      <c r="U3" s="13">
        <f>1-Table2[[#This Row],[Deaths]]/Table2[[#This Row],[Ex(Deaths)]]</f>
        <v>0.37251538117021243</v>
      </c>
      <c r="V3" s="13">
        <f>Table2[[#This Row],[Cases]]/Table2[[#This Row],[Tests]]</f>
        <v>6.3369485504736256E-2</v>
      </c>
      <c r="W3" s="12">
        <f>Table2[[#This Row],[Percent Infected]]*Table2[[#This Row],[% Active]]</f>
        <v>8.5677669535145148E-3</v>
      </c>
      <c r="X3" s="9">
        <f>1/Table2[[#This Row],[Percent Active Infected]]</f>
        <v>116.71652665456756</v>
      </c>
      <c r="BB3" s="1"/>
    </row>
    <row r="4" spans="1:54" ht="15.95" customHeight="1" thickBot="1" x14ac:dyDescent="0.3">
      <c r="A4" s="43" t="s">
        <v>268</v>
      </c>
      <c r="B4" s="46">
        <v>536961</v>
      </c>
      <c r="C4" s="58">
        <v>4155</v>
      </c>
      <c r="D4" s="46">
        <v>8277</v>
      </c>
      <c r="E4" s="56">
        <v>91</v>
      </c>
      <c r="F4" s="46">
        <v>476538</v>
      </c>
      <c r="G4" s="46">
        <v>25001</v>
      </c>
      <c r="H4" s="47">
        <v>385</v>
      </c>
      <c r="I4" s="46">
        <v>4020073</v>
      </c>
      <c r="J4" s="46">
        <v>187174</v>
      </c>
      <c r="K4" s="55" t="s">
        <v>333</v>
      </c>
      <c r="L4" s="42" t="s">
        <v>242</v>
      </c>
      <c r="M4" s="24">
        <f>Table2[[#This Row],[Active]]/Table2[[#This Row],[Cases]]</f>
        <v>0.8874722745227307</v>
      </c>
      <c r="N4" s="25">
        <f>1000000/Table2[[#This Row],[Cases/1M]]</f>
        <v>39.998400063997437</v>
      </c>
      <c r="O4" s="25">
        <f>1000000/Table2[[#This Row],[Deaths/1M]]</f>
        <v>2597.4025974025976</v>
      </c>
      <c r="P4" s="9">
        <f>Table2[[#This Row],[Deaths]]+Table2[[#This Row],[Active]]*Table2[[#This Row],[Death Rate]]</f>
        <v>15622.608016224642</v>
      </c>
      <c r="Q4" s="24">
        <f>Table2[[#This Row],[Deaths]]/Table2[[#This Row],[Cases]]</f>
        <v>1.5414527312039421E-2</v>
      </c>
      <c r="R4" s="9">
        <f>Table2[[#This Row],[Cases]]/Table2[[#This Row],[Deaths]]</f>
        <v>64.873867343240306</v>
      </c>
      <c r="S4" s="12">
        <f>Table2[[#This Row],[Cases/1M]]/1000000</f>
        <v>2.5000999999999999E-2</v>
      </c>
      <c r="T4" s="12">
        <f>Table2[[#This Row],[Deaths/1M]]/1000000</f>
        <v>3.8499999999999998E-4</v>
      </c>
      <c r="U4" s="13">
        <f>1-Table2[[#This Row],[Deaths]]/Table2[[#This Row],[Ex(Deaths)]]</f>
        <v>0.47019089313358964</v>
      </c>
      <c r="V4" s="13">
        <f>Table2[[#This Row],[Cases]]/Table2[[#This Row],[Tests]]</f>
        <v>0.13356996253550621</v>
      </c>
      <c r="W4" s="12">
        <f>Table2[[#This Row],[Percent Infected]]*Table2[[#This Row],[% Active]]</f>
        <v>2.2187694335342789E-2</v>
      </c>
      <c r="X4" s="9">
        <f>1/Table2[[#This Row],[Percent Active Infected]]</f>
        <v>45.070027776933067</v>
      </c>
      <c r="BB4" s="45"/>
    </row>
    <row r="5" spans="1:54" ht="15.95" customHeight="1" thickBot="1" x14ac:dyDescent="0.3">
      <c r="A5" s="43" t="s">
        <v>279</v>
      </c>
      <c r="B5" s="46">
        <v>513640</v>
      </c>
      <c r="C5" s="58">
        <v>3539</v>
      </c>
      <c r="D5" s="46">
        <v>8653</v>
      </c>
      <c r="E5" s="56">
        <v>40</v>
      </c>
      <c r="F5" s="46">
        <v>160142</v>
      </c>
      <c r="G5" s="46">
        <v>17714</v>
      </c>
      <c r="H5" s="47">
        <v>298</v>
      </c>
      <c r="I5" s="46">
        <v>4379446</v>
      </c>
      <c r="J5" s="46">
        <v>151037</v>
      </c>
      <c r="K5" s="55" t="s">
        <v>332</v>
      </c>
      <c r="L5" s="42" t="s">
        <v>242</v>
      </c>
      <c r="M5" s="10">
        <f>Table2[[#This Row],[Active]]/Table2[[#This Row],[Cases]]</f>
        <v>0.31177867767307843</v>
      </c>
      <c r="N5" s="9">
        <f>1000000/Table2[[#This Row],[Cases/1M]]</f>
        <v>56.452523427797225</v>
      </c>
      <c r="O5" s="9">
        <f>1000000/Table2[[#This Row],[Deaths/1M]]</f>
        <v>3355.7046979865772</v>
      </c>
      <c r="P5" s="9">
        <f>Table2[[#This Row],[Deaths]]+Table2[[#This Row],[Active]]*Table2[[#This Row],[Death Rate]]</f>
        <v>11350.820897905149</v>
      </c>
      <c r="Q5" s="10">
        <f>Table2[[#This Row],[Deaths]]/Table2[[#This Row],[Cases]]</f>
        <v>1.6846429405809518E-2</v>
      </c>
      <c r="R5" s="9">
        <f>Table2[[#This Row],[Cases]]/Table2[[#This Row],[Deaths]]</f>
        <v>59.359759620940714</v>
      </c>
      <c r="S5" s="12">
        <f>Table2[[#This Row],[Cases/1M]]/1000000</f>
        <v>1.7714000000000001E-2</v>
      </c>
      <c r="T5" s="12">
        <f>Table2[[#This Row],[Deaths/1M]]/1000000</f>
        <v>2.9799999999999998E-4</v>
      </c>
      <c r="U5" s="13">
        <f>1-Table2[[#This Row],[Deaths]]/Table2[[#This Row],[Ex(Deaths)]]</f>
        <v>0.23767628105232863</v>
      </c>
      <c r="V5" s="13">
        <f>Table2[[#This Row],[Cases]]/Table2[[#This Row],[Tests]]</f>
        <v>0.11728424097477169</v>
      </c>
      <c r="W5" s="12">
        <f>Table2[[#This Row],[Percent Infected]]*Table2[[#This Row],[% Active]]</f>
        <v>5.5228474963009118E-3</v>
      </c>
      <c r="X5" s="9">
        <f>1/Table2[[#This Row],[Percent Active Infected]]</f>
        <v>181.06601724378214</v>
      </c>
    </row>
    <row r="6" spans="1:54" ht="15.95" customHeight="1" thickBot="1" x14ac:dyDescent="0.3">
      <c r="A6" s="43" t="s">
        <v>241</v>
      </c>
      <c r="B6" s="46">
        <v>450991</v>
      </c>
      <c r="C6" s="57">
        <v>559</v>
      </c>
      <c r="D6" s="46">
        <v>32847</v>
      </c>
      <c r="E6" s="56">
        <v>7</v>
      </c>
      <c r="F6" s="46">
        <v>77669</v>
      </c>
      <c r="G6" s="46">
        <v>23183</v>
      </c>
      <c r="H6" s="46">
        <v>1688</v>
      </c>
      <c r="I6" s="46">
        <v>6563646</v>
      </c>
      <c r="J6" s="46">
        <v>337401</v>
      </c>
      <c r="K6" s="55" t="s">
        <v>334</v>
      </c>
      <c r="L6" s="42" t="s">
        <v>242</v>
      </c>
      <c r="M6" s="10">
        <f>Table2[[#This Row],[Active]]/Table2[[#This Row],[Cases]]</f>
        <v>0.17221851433842361</v>
      </c>
      <c r="N6" s="9">
        <f>1000000/Table2[[#This Row],[Cases/1M]]</f>
        <v>43.135055859897335</v>
      </c>
      <c r="O6" s="9">
        <f>1000000/Table2[[#This Row],[Deaths/1M]]</f>
        <v>592.41706161137438</v>
      </c>
      <c r="P6" s="9">
        <f>Table2[[#This Row],[Deaths]]+Table2[[#This Row],[Active]]*Table2[[#This Row],[Death Rate]]</f>
        <v>38503.861540474201</v>
      </c>
      <c r="Q6" s="10">
        <f>Table2[[#This Row],[Deaths]]/Table2[[#This Row],[Cases]]</f>
        <v>7.2832939016521395E-2</v>
      </c>
      <c r="R6" s="9">
        <f>Table2[[#This Row],[Cases]]/Table2[[#This Row],[Deaths]]</f>
        <v>13.730051450665206</v>
      </c>
      <c r="S6" s="12">
        <f>Table2[[#This Row],[Cases/1M]]/1000000</f>
        <v>2.3182999999999999E-2</v>
      </c>
      <c r="T6" s="12">
        <f>Table2[[#This Row],[Deaths/1M]]/1000000</f>
        <v>1.688E-3</v>
      </c>
      <c r="U6" s="13">
        <f>1-Table2[[#This Row],[Deaths]]/Table2[[#This Row],[Ex(Deaths)]]</f>
        <v>0.14691673287178908</v>
      </c>
      <c r="V6" s="13">
        <f>Table2[[#This Row],[Cases]]/Table2[[#This Row],[Tests]]</f>
        <v>6.8710439289382766E-2</v>
      </c>
      <c r="W6" s="12">
        <f>Table2[[#This Row],[Percent Infected]]*Table2[[#This Row],[% Active]]</f>
        <v>3.9925418179076744E-3</v>
      </c>
      <c r="X6" s="9">
        <f>1/Table2[[#This Row],[Percent Active Infected]]</f>
        <v>250.4670071368366</v>
      </c>
    </row>
    <row r="7" spans="1:54" ht="15.95" customHeight="1" thickBot="1" x14ac:dyDescent="0.3">
      <c r="A7" s="43" t="s">
        <v>150</v>
      </c>
      <c r="B7" s="46">
        <v>219025</v>
      </c>
      <c r="C7" s="58">
        <v>2429</v>
      </c>
      <c r="D7" s="46">
        <v>4229</v>
      </c>
      <c r="E7" s="56">
        <v>30</v>
      </c>
      <c r="F7" s="46">
        <v>178401</v>
      </c>
      <c r="G7" s="46">
        <v>20629</v>
      </c>
      <c r="H7" s="47">
        <v>398</v>
      </c>
      <c r="I7" s="46">
        <v>2105219</v>
      </c>
      <c r="J7" s="46">
        <v>198280</v>
      </c>
      <c r="K7" s="55" t="s">
        <v>332</v>
      </c>
      <c r="L7" s="42" t="s">
        <v>242</v>
      </c>
      <c r="M7" s="10">
        <f>Table2[[#This Row],[Active]]/Table2[[#This Row],[Cases]]</f>
        <v>0.81452345622645816</v>
      </c>
      <c r="N7" s="9">
        <f>1000000/Table2[[#This Row],[Cases/1M]]</f>
        <v>48.475447186000288</v>
      </c>
      <c r="O7" s="9">
        <f>1000000/Table2[[#This Row],[Deaths/1M]]</f>
        <v>2512.5628140703516</v>
      </c>
      <c r="P7" s="9">
        <f>Table2[[#This Row],[Deaths]]+Table2[[#This Row],[Active]]*Table2[[#This Row],[Death Rate]]</f>
        <v>7673.6196963816919</v>
      </c>
      <c r="Q7" s="10">
        <f>Table2[[#This Row],[Deaths]]/Table2[[#This Row],[Cases]]</f>
        <v>1.9308298139481796E-2</v>
      </c>
      <c r="R7" s="9">
        <f>Table2[[#This Row],[Cases]]/Table2[[#This Row],[Deaths]]</f>
        <v>51.791203594230318</v>
      </c>
      <c r="S7" s="12">
        <f>Table2[[#This Row],[Cases/1M]]/1000000</f>
        <v>2.0629000000000002E-2</v>
      </c>
      <c r="T7" s="12">
        <f>Table2[[#This Row],[Deaths/1M]]/1000000</f>
        <v>3.9800000000000002E-4</v>
      </c>
      <c r="U7" s="13">
        <f>1-Table2[[#This Row],[Deaths]]/Table2[[#This Row],[Ex(Deaths)]]</f>
        <v>0.44889111432065343</v>
      </c>
      <c r="V7" s="13">
        <f>Table2[[#This Row],[Cases]]/Table2[[#This Row],[Tests]]</f>
        <v>0.10403905721922517</v>
      </c>
      <c r="W7" s="12">
        <f>Table2[[#This Row],[Percent Infected]]*Table2[[#This Row],[% Active]]</f>
        <v>1.6802804378495607E-2</v>
      </c>
      <c r="X7" s="9">
        <f>1/Table2[[#This Row],[Percent Active Infected]]</f>
        <v>59.513875033849096</v>
      </c>
    </row>
    <row r="8" spans="1:54" ht="15.95" customHeight="1" thickBot="1" x14ac:dyDescent="0.3">
      <c r="A8" s="43" t="s">
        <v>251</v>
      </c>
      <c r="B8" s="46">
        <v>196699</v>
      </c>
      <c r="C8" s="58">
        <v>1319</v>
      </c>
      <c r="D8" s="46">
        <v>7846</v>
      </c>
      <c r="E8" s="56">
        <v>1</v>
      </c>
      <c r="F8" s="46">
        <v>43769</v>
      </c>
      <c r="G8" s="46">
        <v>15523</v>
      </c>
      <c r="H8" s="47">
        <v>619</v>
      </c>
      <c r="I8" s="46">
        <v>3073988</v>
      </c>
      <c r="J8" s="46">
        <v>242585</v>
      </c>
      <c r="K8" s="42" t="s">
        <v>330</v>
      </c>
      <c r="L8" s="42" t="s">
        <v>242</v>
      </c>
      <c r="M8" s="10">
        <f>Table2[[#This Row],[Active]]/Table2[[#This Row],[Cases]]</f>
        <v>0.2225176538772439</v>
      </c>
      <c r="N8" s="9">
        <f>1000000/Table2[[#This Row],[Cases/1M]]</f>
        <v>64.420537267280807</v>
      </c>
      <c r="O8" s="9">
        <f>1000000/Table2[[#This Row],[Deaths/1M]]</f>
        <v>1615.5088852988692</v>
      </c>
      <c r="P8" s="9">
        <f>Table2[[#This Row],[Deaths]]+Table2[[#This Row],[Active]]*Table2[[#This Row],[Death Rate]]</f>
        <v>9591.8735123208553</v>
      </c>
      <c r="Q8" s="10">
        <f>Table2[[#This Row],[Deaths]]/Table2[[#This Row],[Cases]]</f>
        <v>3.9888357337861405E-2</v>
      </c>
      <c r="R8" s="9">
        <f>Table2[[#This Row],[Cases]]/Table2[[#This Row],[Deaths]]</f>
        <v>25.069971960234515</v>
      </c>
      <c r="S8" s="12">
        <f>Table2[[#This Row],[Cases/1M]]/1000000</f>
        <v>1.5523E-2</v>
      </c>
      <c r="T8" s="12">
        <f>Table2[[#This Row],[Deaths/1M]]/1000000</f>
        <v>6.1899999999999998E-4</v>
      </c>
      <c r="U8" s="13">
        <f>1-Table2[[#This Row],[Deaths]]/Table2[[#This Row],[Ex(Deaths)]]</f>
        <v>0.18201590232380194</v>
      </c>
      <c r="V8" s="13">
        <f>Table2[[#This Row],[Cases]]/Table2[[#This Row],[Tests]]</f>
        <v>6.3988213356720974E-2</v>
      </c>
      <c r="W8" s="12">
        <f>Table2[[#This Row],[Percent Infected]]*Table2[[#This Row],[% Active]]</f>
        <v>3.4541415411364572E-3</v>
      </c>
      <c r="X8" s="9">
        <f>1/Table2[[#This Row],[Percent Active Infected]]</f>
        <v>289.5075340980344</v>
      </c>
    </row>
    <row r="9" spans="1:54" ht="15.95" customHeight="1" thickBot="1" x14ac:dyDescent="0.3">
      <c r="A9" s="43" t="s">
        <v>243</v>
      </c>
      <c r="B9" s="46">
        <v>190775</v>
      </c>
      <c r="C9" s="57">
        <v>472</v>
      </c>
      <c r="D9" s="46">
        <v>15955</v>
      </c>
      <c r="E9" s="56">
        <v>10</v>
      </c>
      <c r="F9" s="46">
        <v>24675</v>
      </c>
      <c r="G9" s="46">
        <v>21478</v>
      </c>
      <c r="H9" s="46">
        <v>1796</v>
      </c>
      <c r="I9" s="46">
        <v>2324046</v>
      </c>
      <c r="J9" s="46">
        <v>261652</v>
      </c>
      <c r="K9" s="55" t="s">
        <v>335</v>
      </c>
      <c r="L9" s="42" t="s">
        <v>242</v>
      </c>
      <c r="M9" s="10">
        <f>Table2[[#This Row],[Active]]/Table2[[#This Row],[Cases]]</f>
        <v>0.12934084654697942</v>
      </c>
      <c r="N9" s="9">
        <f>1000000/Table2[[#This Row],[Cases/1M]]</f>
        <v>46.55926995064717</v>
      </c>
      <c r="O9" s="9">
        <f>1000000/Table2[[#This Row],[Deaths/1M]]</f>
        <v>556.79287305122489</v>
      </c>
      <c r="P9" s="9">
        <f>Table2[[#This Row],[Deaths]]+Table2[[#This Row],[Active]]*Table2[[#This Row],[Death Rate]]</f>
        <v>18018.633206657058</v>
      </c>
      <c r="Q9" s="10">
        <f>Table2[[#This Row],[Deaths]]/Table2[[#This Row],[Cases]]</f>
        <v>8.3632551434936447E-2</v>
      </c>
      <c r="R9" s="9">
        <f>Table2[[#This Row],[Cases]]/Table2[[#This Row],[Deaths]]</f>
        <v>11.957066750235036</v>
      </c>
      <c r="S9" s="12">
        <f>Table2[[#This Row],[Cases/1M]]/1000000</f>
        <v>2.1478000000000001E-2</v>
      </c>
      <c r="T9" s="12">
        <f>Table2[[#This Row],[Deaths/1M]]/1000000</f>
        <v>1.7960000000000001E-3</v>
      </c>
      <c r="U9" s="13">
        <f>1-Table2[[#This Row],[Deaths]]/Table2[[#This Row],[Ex(Deaths)]]</f>
        <v>0.11452773265258764</v>
      </c>
      <c r="V9" s="13">
        <f>Table2[[#This Row],[Cases]]/Table2[[#This Row],[Tests]]</f>
        <v>8.208744577344855E-2</v>
      </c>
      <c r="W9" s="12">
        <f>Table2[[#This Row],[Percent Infected]]*Table2[[#This Row],[% Active]]</f>
        <v>2.7779827021360238E-3</v>
      </c>
      <c r="X9" s="9">
        <f>1/Table2[[#This Row],[Percent Active Infected]]</f>
        <v>359.97344376229847</v>
      </c>
    </row>
    <row r="10" spans="1:54" ht="15.95" customHeight="1" thickBot="1" x14ac:dyDescent="0.3">
      <c r="A10" s="43" t="s">
        <v>267</v>
      </c>
      <c r="B10" s="46">
        <v>187523</v>
      </c>
      <c r="C10" s="57">
        <v>600</v>
      </c>
      <c r="D10" s="46">
        <v>4154</v>
      </c>
      <c r="E10" s="56">
        <v>4</v>
      </c>
      <c r="F10" s="46">
        <v>157842</v>
      </c>
      <c r="G10" s="46">
        <v>25763</v>
      </c>
      <c r="H10" s="47">
        <v>571</v>
      </c>
      <c r="I10" s="46">
        <v>1260660</v>
      </c>
      <c r="J10" s="46">
        <v>173198</v>
      </c>
      <c r="K10" s="55" t="s">
        <v>333</v>
      </c>
      <c r="L10" s="42" t="s">
        <v>242</v>
      </c>
      <c r="M10" s="23">
        <f>Table2[[#This Row],[Active]]/Table2[[#This Row],[Cases]]</f>
        <v>0.84172074892146564</v>
      </c>
      <c r="N10" s="9">
        <f>1000000/Table2[[#This Row],[Cases/1M]]</f>
        <v>38.815355354578273</v>
      </c>
      <c r="O10" s="9">
        <f>1000000/Table2[[#This Row],[Deaths/1M]]</f>
        <v>1751.3134851138354</v>
      </c>
      <c r="P10" s="9">
        <f>Table2[[#This Row],[Deaths]]+Table2[[#This Row],[Active]]*Table2[[#This Row],[Death Rate]]</f>
        <v>7650.5079910197674</v>
      </c>
      <c r="Q10" s="10">
        <f>Table2[[#This Row],[Deaths]]/Table2[[#This Row],[Cases]]</f>
        <v>2.2151949360878397E-2</v>
      </c>
      <c r="R10" s="9">
        <f>Table2[[#This Row],[Cases]]/Table2[[#This Row],[Deaths]]</f>
        <v>45.142753972075106</v>
      </c>
      <c r="S10" s="12">
        <f>Table2[[#This Row],[Cases/1M]]/1000000</f>
        <v>2.5763000000000001E-2</v>
      </c>
      <c r="T10" s="12">
        <f>Table2[[#This Row],[Deaths/1M]]/1000000</f>
        <v>5.71E-4</v>
      </c>
      <c r="U10" s="13">
        <f>1-Table2[[#This Row],[Deaths]]/Table2[[#This Row],[Ex(Deaths)]]</f>
        <v>0.45702951949386872</v>
      </c>
      <c r="V10" s="13">
        <f>Table2[[#This Row],[Cases]]/Table2[[#This Row],[Tests]]</f>
        <v>0.14874986118382436</v>
      </c>
      <c r="W10" s="12">
        <f>Table2[[#This Row],[Percent Infected]]*Table2[[#This Row],[% Active]]</f>
        <v>2.1685251654463722E-2</v>
      </c>
      <c r="X10" s="9">
        <f>1/Table2[[#This Row],[Percent Active Infected]]</f>
        <v>46.114290760105547</v>
      </c>
    </row>
    <row r="11" spans="1:54" ht="15.95" customHeight="1" thickBot="1" x14ac:dyDescent="0.3">
      <c r="A11" s="43" t="s">
        <v>275</v>
      </c>
      <c r="B11" s="46">
        <v>136844</v>
      </c>
      <c r="C11" s="57">
        <v>626</v>
      </c>
      <c r="D11" s="46">
        <v>2192</v>
      </c>
      <c r="E11" s="47"/>
      <c r="F11" s="46">
        <v>29559</v>
      </c>
      <c r="G11" s="46">
        <v>13048</v>
      </c>
      <c r="H11" s="47">
        <v>209</v>
      </c>
      <c r="I11" s="46">
        <v>2001919</v>
      </c>
      <c r="J11" s="46">
        <v>190876</v>
      </c>
      <c r="K11" s="42" t="s">
        <v>330</v>
      </c>
      <c r="L11" s="42" t="s">
        <v>242</v>
      </c>
      <c r="M11" s="10">
        <f>Table2[[#This Row],[Active]]/Table2[[#This Row],[Cases]]</f>
        <v>0.21600508608342345</v>
      </c>
      <c r="N11" s="9">
        <f>1000000/Table2[[#This Row],[Cases/1M]]</f>
        <v>76.64009809932557</v>
      </c>
      <c r="O11" s="9">
        <f>1000000/Table2[[#This Row],[Deaths/1M]]</f>
        <v>4784.6889952153106</v>
      </c>
      <c r="P11" s="9">
        <f>Table2[[#This Row],[Deaths]]+Table2[[#This Row],[Active]]*Table2[[#This Row],[Death Rate]]</f>
        <v>2665.4831486948642</v>
      </c>
      <c r="Q11" s="10">
        <f>Table2[[#This Row],[Deaths]]/Table2[[#This Row],[Cases]]</f>
        <v>1.6018239747449651E-2</v>
      </c>
      <c r="R11" s="9">
        <f>Table2[[#This Row],[Cases]]/Table2[[#This Row],[Deaths]]</f>
        <v>62.428832116788321</v>
      </c>
      <c r="S11" s="12">
        <f>Table2[[#This Row],[Cases/1M]]/1000000</f>
        <v>1.3048000000000001E-2</v>
      </c>
      <c r="T11" s="12">
        <f>Table2[[#This Row],[Deaths/1M]]/1000000</f>
        <v>2.0900000000000001E-4</v>
      </c>
      <c r="U11" s="13">
        <f>1-Table2[[#This Row],[Deaths]]/Table2[[#This Row],[Ex(Deaths)]]</f>
        <v>0.17763501859942432</v>
      </c>
      <c r="V11" s="13">
        <f>Table2[[#This Row],[Cases]]/Table2[[#This Row],[Tests]]</f>
        <v>6.8356412022664251E-2</v>
      </c>
      <c r="W11" s="12">
        <f>Table2[[#This Row],[Percent Infected]]*Table2[[#This Row],[% Active]]</f>
        <v>2.8184343632165093E-3</v>
      </c>
      <c r="X11" s="9">
        <f>1/Table2[[#This Row],[Percent Active Infected]]</f>
        <v>354.80691445259004</v>
      </c>
    </row>
    <row r="12" spans="1:54" ht="15.95" customHeight="1" thickBot="1" x14ac:dyDescent="0.3">
      <c r="A12" s="43" t="s">
        <v>247</v>
      </c>
      <c r="B12" s="46">
        <v>131961</v>
      </c>
      <c r="C12" s="57">
        <v>562</v>
      </c>
      <c r="D12" s="46">
        <v>4288</v>
      </c>
      <c r="E12" s="56">
        <v>25</v>
      </c>
      <c r="F12" s="46">
        <v>38590</v>
      </c>
      <c r="G12" s="46">
        <v>28386</v>
      </c>
      <c r="H12" s="47">
        <v>922</v>
      </c>
      <c r="I12" s="46">
        <v>1547933</v>
      </c>
      <c r="J12" s="46">
        <v>332975</v>
      </c>
      <c r="K12" s="55" t="s">
        <v>337</v>
      </c>
      <c r="L12" s="42" t="s">
        <v>242</v>
      </c>
      <c r="M12" s="10">
        <f>Table2[[#This Row],[Active]]/Table2[[#This Row],[Cases]]</f>
        <v>0.29243488606482221</v>
      </c>
      <c r="N12" s="9">
        <f>1000000/Table2[[#This Row],[Cases/1M]]</f>
        <v>35.228633833579934</v>
      </c>
      <c r="O12" s="9">
        <f>1000000/Table2[[#This Row],[Deaths/1M]]</f>
        <v>1084.5986984815618</v>
      </c>
      <c r="P12" s="9">
        <f>Table2[[#This Row],[Deaths]]+Table2[[#This Row],[Active]]*Table2[[#This Row],[Death Rate]]</f>
        <v>5541.9607914459575</v>
      </c>
      <c r="Q12" s="10">
        <f>Table2[[#This Row],[Deaths]]/Table2[[#This Row],[Cases]]</f>
        <v>3.2494449117542304E-2</v>
      </c>
      <c r="R12" s="9">
        <f>Table2[[#This Row],[Cases]]/Table2[[#This Row],[Deaths]]</f>
        <v>30.774486940298509</v>
      </c>
      <c r="S12" s="12">
        <f>Table2[[#This Row],[Cases/1M]]/1000000</f>
        <v>2.8386000000000002E-2</v>
      </c>
      <c r="T12" s="12">
        <f>Table2[[#This Row],[Deaths/1M]]/1000000</f>
        <v>9.2199999999999997E-4</v>
      </c>
      <c r="U12" s="13">
        <f>1-Table2[[#This Row],[Deaths]]/Table2[[#This Row],[Ex(Deaths)]]</f>
        <v>0.22626662992301427</v>
      </c>
      <c r="V12" s="13">
        <f>Table2[[#This Row],[Cases]]/Table2[[#This Row],[Tests]]</f>
        <v>8.5249813783929929E-2</v>
      </c>
      <c r="W12" s="12">
        <f>Table2[[#This Row],[Percent Infected]]*Table2[[#This Row],[% Active]]</f>
        <v>8.3010566758360445E-3</v>
      </c>
      <c r="X12" s="9">
        <f>1/Table2[[#This Row],[Percent Active Infected]]</f>
        <v>120.46659106797203</v>
      </c>
    </row>
    <row r="13" spans="1:54" ht="15.95" customHeight="1" thickBot="1" x14ac:dyDescent="0.3">
      <c r="A13" s="43" t="s">
        <v>250</v>
      </c>
      <c r="B13" s="46">
        <v>124269</v>
      </c>
      <c r="C13" s="57">
        <v>957</v>
      </c>
      <c r="D13" s="46">
        <v>7400</v>
      </c>
      <c r="E13" s="56">
        <v>4</v>
      </c>
      <c r="F13" s="46">
        <v>25939</v>
      </c>
      <c r="G13" s="46">
        <v>9707</v>
      </c>
      <c r="H13" s="47">
        <v>578</v>
      </c>
      <c r="I13" s="46">
        <v>1364492</v>
      </c>
      <c r="J13" s="46">
        <v>106584</v>
      </c>
      <c r="K13" s="55" t="s">
        <v>333</v>
      </c>
      <c r="L13" s="42" t="s">
        <v>242</v>
      </c>
      <c r="M13" s="10">
        <f>Table2[[#This Row],[Active]]/Table2[[#This Row],[Cases]]</f>
        <v>0.20873266864624324</v>
      </c>
      <c r="N13" s="9">
        <f>1000000/Table2[[#This Row],[Cases/1M]]</f>
        <v>103.01844030081385</v>
      </c>
      <c r="O13" s="9">
        <f>1000000/Table2[[#This Row],[Deaths/1M]]</f>
        <v>1730.1038062283737</v>
      </c>
      <c r="P13" s="9">
        <f>Table2[[#This Row],[Deaths]]+Table2[[#This Row],[Active]]*Table2[[#This Row],[Death Rate]]</f>
        <v>8944.6217479822008</v>
      </c>
      <c r="Q13" s="10">
        <f>Table2[[#This Row],[Deaths]]/Table2[[#This Row],[Cases]]</f>
        <v>5.9548238096387672E-2</v>
      </c>
      <c r="R13" s="9">
        <f>Table2[[#This Row],[Cases]]/Table2[[#This Row],[Deaths]]</f>
        <v>16.793108108108108</v>
      </c>
      <c r="S13" s="12">
        <f>Table2[[#This Row],[Cases/1M]]/1000000</f>
        <v>9.7070000000000004E-3</v>
      </c>
      <c r="T13" s="12">
        <f>Table2[[#This Row],[Deaths/1M]]/1000000</f>
        <v>5.7799999999999995E-4</v>
      </c>
      <c r="U13" s="13">
        <f>1-Table2[[#This Row],[Deaths]]/Table2[[#This Row],[Ex(Deaths)]]</f>
        <v>0.17268720707285901</v>
      </c>
      <c r="V13" s="13">
        <f>Table2[[#This Row],[Cases]]/Table2[[#This Row],[Tests]]</f>
        <v>9.1073454443118762E-2</v>
      </c>
      <c r="W13" s="12">
        <f>Table2[[#This Row],[Percent Infected]]*Table2[[#This Row],[% Active]]</f>
        <v>2.0261680145490834E-3</v>
      </c>
      <c r="X13" s="9">
        <f>1/Table2[[#This Row],[Percent Active Infected]]</f>
        <v>493.54248651612761</v>
      </c>
    </row>
    <row r="14" spans="1:54" ht="15.95" customHeight="1" thickBot="1" x14ac:dyDescent="0.3">
      <c r="A14" s="43" t="s">
        <v>280</v>
      </c>
      <c r="B14" s="46">
        <v>123914</v>
      </c>
      <c r="C14" s="58">
        <v>1202</v>
      </c>
      <c r="D14" s="46">
        <v>1233</v>
      </c>
      <c r="E14" s="56">
        <v>10</v>
      </c>
      <c r="F14" s="46">
        <v>39511</v>
      </c>
      <c r="G14" s="46">
        <v>18145</v>
      </c>
      <c r="H14" s="47">
        <v>181</v>
      </c>
      <c r="I14" s="46">
        <v>1726090</v>
      </c>
      <c r="J14" s="46">
        <v>252752</v>
      </c>
      <c r="K14" s="55" t="s">
        <v>333</v>
      </c>
      <c r="L14" s="42" t="s">
        <v>242</v>
      </c>
      <c r="M14" s="10">
        <f>Table2[[#This Row],[Active]]/Table2[[#This Row],[Cases]]</f>
        <v>0.3188582403925303</v>
      </c>
      <c r="N14" s="9">
        <f>1000000/Table2[[#This Row],[Cases/1M]]</f>
        <v>55.111600992008817</v>
      </c>
      <c r="O14" s="9">
        <f>1000000/Table2[[#This Row],[Deaths/1M]]</f>
        <v>5524.861878453039</v>
      </c>
      <c r="P14" s="9">
        <f>Table2[[#This Row],[Deaths]]+Table2[[#This Row],[Active]]*Table2[[#This Row],[Death Rate]]</f>
        <v>1626.1522104039898</v>
      </c>
      <c r="Q14" s="10">
        <f>Table2[[#This Row],[Deaths]]/Table2[[#This Row],[Cases]]</f>
        <v>9.9504495053020642E-3</v>
      </c>
      <c r="R14" s="9">
        <f>Table2[[#This Row],[Cases]]/Table2[[#This Row],[Deaths]]</f>
        <v>100.49797242497972</v>
      </c>
      <c r="S14" s="12">
        <f>Table2[[#This Row],[Cases/1M]]/1000000</f>
        <v>1.8145000000000001E-2</v>
      </c>
      <c r="T14" s="12">
        <f>Table2[[#This Row],[Deaths/1M]]/1000000</f>
        <v>1.8100000000000001E-4</v>
      </c>
      <c r="U14" s="13">
        <f>1-Table2[[#This Row],[Deaths]]/Table2[[#This Row],[Ex(Deaths)]]</f>
        <v>0.24176839528835858</v>
      </c>
      <c r="V14" s="13">
        <f>Table2[[#This Row],[Cases]]/Table2[[#This Row],[Tests]]</f>
        <v>7.1788840674588225E-2</v>
      </c>
      <c r="W14" s="12">
        <f>Table2[[#This Row],[Percent Infected]]*Table2[[#This Row],[% Active]]</f>
        <v>5.7856827719224629E-3</v>
      </c>
      <c r="X14" s="9">
        <f>1/Table2[[#This Row],[Percent Active Infected]]</f>
        <v>172.84044760506643</v>
      </c>
    </row>
    <row r="15" spans="1:54" ht="15.95" customHeight="1" thickBot="1" x14ac:dyDescent="0.3">
      <c r="A15" s="43" t="s">
        <v>245</v>
      </c>
      <c r="B15" s="46">
        <v>121315</v>
      </c>
      <c r="C15" s="57">
        <v>275</v>
      </c>
      <c r="D15" s="46">
        <v>8741</v>
      </c>
      <c r="E15" s="56">
        <v>6</v>
      </c>
      <c r="F15" s="46">
        <v>13553</v>
      </c>
      <c r="G15" s="46">
        <v>17601</v>
      </c>
      <c r="H15" s="46">
        <v>1268</v>
      </c>
      <c r="I15" s="46">
        <v>1424348</v>
      </c>
      <c r="J15" s="46">
        <v>206652</v>
      </c>
      <c r="K15" s="55" t="s">
        <v>337</v>
      </c>
      <c r="L15" s="42" t="s">
        <v>242</v>
      </c>
      <c r="M15" s="10">
        <f>Table2[[#This Row],[Active]]/Table2[[#This Row],[Cases]]</f>
        <v>0.11171742983143057</v>
      </c>
      <c r="N15" s="9">
        <f>1000000/Table2[[#This Row],[Cases/1M]]</f>
        <v>56.81495369581274</v>
      </c>
      <c r="O15" s="9">
        <f>1000000/Table2[[#This Row],[Deaths/1M]]</f>
        <v>788.64353312302842</v>
      </c>
      <c r="P15" s="9">
        <f>Table2[[#This Row],[Deaths]]+Table2[[#This Row],[Active]]*Table2[[#This Row],[Death Rate]]</f>
        <v>9717.5220541565341</v>
      </c>
      <c r="Q15" s="10">
        <f>Table2[[#This Row],[Deaths]]/Table2[[#This Row],[Cases]]</f>
        <v>7.2052095783703585E-2</v>
      </c>
      <c r="R15" s="9">
        <f>Table2[[#This Row],[Cases]]/Table2[[#This Row],[Deaths]]</f>
        <v>13.878846813865691</v>
      </c>
      <c r="S15" s="12">
        <f>Table2[[#This Row],[Cases/1M]]/1000000</f>
        <v>1.7600999999999999E-2</v>
      </c>
      <c r="T15" s="12">
        <f>Table2[[#This Row],[Deaths/1M]]/1000000</f>
        <v>1.268E-3</v>
      </c>
      <c r="U15" s="13">
        <f>1-Table2[[#This Row],[Deaths]]/Table2[[#This Row],[Ex(Deaths)]]</f>
        <v>0.10049085031289851</v>
      </c>
      <c r="V15" s="13">
        <f>Table2[[#This Row],[Cases]]/Table2[[#This Row],[Tests]]</f>
        <v>8.5172303397765159E-2</v>
      </c>
      <c r="W15" s="12">
        <f>Table2[[#This Row],[Percent Infected]]*Table2[[#This Row],[% Active]]</f>
        <v>1.9663384824630094E-3</v>
      </c>
      <c r="X15" s="9">
        <f>1/Table2[[#This Row],[Percent Active Infected]]</f>
        <v>508.55944127554955</v>
      </c>
    </row>
    <row r="16" spans="1:54" ht="15.95" customHeight="1" thickBot="1" x14ac:dyDescent="0.3">
      <c r="A16" s="43" t="s">
        <v>265</v>
      </c>
      <c r="B16" s="46">
        <v>103020</v>
      </c>
      <c r="C16" s="58">
        <v>1686</v>
      </c>
      <c r="D16" s="46">
        <v>1797</v>
      </c>
      <c r="E16" s="56">
        <v>29</v>
      </c>
      <c r="F16" s="46">
        <v>63300</v>
      </c>
      <c r="G16" s="46">
        <v>21011</v>
      </c>
      <c r="H16" s="47">
        <v>366</v>
      </c>
      <c r="I16" s="46">
        <v>761179</v>
      </c>
      <c r="J16" s="46">
        <v>155242</v>
      </c>
      <c r="K16" s="42" t="s">
        <v>330</v>
      </c>
      <c r="L16" s="42" t="s">
        <v>242</v>
      </c>
      <c r="M16" s="10">
        <f>Table2[[#This Row],[Active]]/Table2[[#This Row],[Cases]]</f>
        <v>0.61444379732090859</v>
      </c>
      <c r="N16" s="9">
        <f>1000000/Table2[[#This Row],[Cases/1M]]</f>
        <v>47.594117367093425</v>
      </c>
      <c r="O16" s="9">
        <f>1000000/Table2[[#This Row],[Deaths/1M]]</f>
        <v>2732.2404371584698</v>
      </c>
      <c r="P16" s="9">
        <f>Table2[[#This Row],[Deaths]]+Table2[[#This Row],[Active]]*Table2[[#This Row],[Death Rate]]</f>
        <v>2901.1555037856724</v>
      </c>
      <c r="Q16" s="10">
        <f>Table2[[#This Row],[Deaths]]/Table2[[#This Row],[Cases]]</f>
        <v>1.7443214909726265E-2</v>
      </c>
      <c r="R16" s="9">
        <f>Table2[[#This Row],[Cases]]/Table2[[#This Row],[Deaths]]</f>
        <v>57.328881469115188</v>
      </c>
      <c r="S16" s="12">
        <f>Table2[[#This Row],[Cases/1M]]/1000000</f>
        <v>2.1010999999999998E-2</v>
      </c>
      <c r="T16" s="21">
        <f>Table2[[#This Row],[Deaths/1M]]/1000000</f>
        <v>3.6600000000000001E-4</v>
      </c>
      <c r="U16" s="13">
        <f>1-Table2[[#This Row],[Deaths]]/Table2[[#This Row],[Ex(Deaths)]]</f>
        <v>0.38059163059163048</v>
      </c>
      <c r="V16" s="13">
        <f>Table2[[#This Row],[Cases]]/Table2[[#This Row],[Tests]]</f>
        <v>0.13534267235433453</v>
      </c>
      <c r="W16" s="12">
        <f>Table2[[#This Row],[Percent Infected]]*Table2[[#This Row],[% Active]]</f>
        <v>1.291007862550961E-2</v>
      </c>
      <c r="X16" s="9">
        <f>1/Table2[[#This Row],[Percent Active Infected]]</f>
        <v>77.458862103601348</v>
      </c>
    </row>
    <row r="17" spans="1:24" ht="15.95" customHeight="1" thickBot="1" x14ac:dyDescent="0.3">
      <c r="A17" s="43" t="s">
        <v>257</v>
      </c>
      <c r="B17" s="46">
        <v>101755</v>
      </c>
      <c r="C17" s="57">
        <v>903</v>
      </c>
      <c r="D17" s="46">
        <v>3675</v>
      </c>
      <c r="E17" s="56">
        <v>5</v>
      </c>
      <c r="F17" s="46">
        <v>19645</v>
      </c>
      <c r="G17" s="46">
        <v>8705</v>
      </c>
      <c r="H17" s="47">
        <v>314</v>
      </c>
      <c r="I17" s="46">
        <v>1682271</v>
      </c>
      <c r="J17" s="46">
        <v>143918</v>
      </c>
      <c r="K17" s="42" t="s">
        <v>330</v>
      </c>
      <c r="L17" s="42" t="s">
        <v>242</v>
      </c>
      <c r="M17" s="10">
        <f>Table2[[#This Row],[Active]]/Table2[[#This Row],[Cases]]</f>
        <v>0.19306176600658445</v>
      </c>
      <c r="N17" s="9">
        <f>1000000/Table2[[#This Row],[Cases/1M]]</f>
        <v>114.87650775416428</v>
      </c>
      <c r="O17" s="9">
        <f>1000000/Table2[[#This Row],[Deaths/1M]]</f>
        <v>3184.7133757961783</v>
      </c>
      <c r="P17" s="9">
        <f>Table2[[#This Row],[Deaths]]+Table2[[#This Row],[Active]]*Table2[[#This Row],[Death Rate]]</f>
        <v>4384.5019900741981</v>
      </c>
      <c r="Q17" s="10">
        <f>Table2[[#This Row],[Deaths]]/Table2[[#This Row],[Cases]]</f>
        <v>3.6116161367991742E-2</v>
      </c>
      <c r="R17" s="9">
        <f>Table2[[#This Row],[Cases]]/Table2[[#This Row],[Deaths]]</f>
        <v>27.688435374149659</v>
      </c>
      <c r="S17" s="12">
        <f>Table2[[#This Row],[Cases/1M]]/1000000</f>
        <v>8.7049999999999992E-3</v>
      </c>
      <c r="T17" s="12">
        <f>Table2[[#This Row],[Deaths/1M]]/1000000</f>
        <v>3.1399999999999999E-4</v>
      </c>
      <c r="U17" s="13">
        <f>1-Table2[[#This Row],[Deaths]]/Table2[[#This Row],[Ex(Deaths)]]</f>
        <v>0.16182042833607913</v>
      </c>
      <c r="V17" s="13">
        <f>Table2[[#This Row],[Cases]]/Table2[[#This Row],[Tests]]</f>
        <v>6.0486687341100215E-2</v>
      </c>
      <c r="W17" s="12">
        <f>Table2[[#This Row],[Percent Infected]]*Table2[[#This Row],[% Active]]</f>
        <v>1.6806026730873174E-3</v>
      </c>
      <c r="X17" s="9">
        <f>1/Table2[[#This Row],[Percent Active Infected]]</f>
        <v>595.02463968057964</v>
      </c>
    </row>
    <row r="18" spans="1:24" ht="15.95" customHeight="1" thickBot="1" x14ac:dyDescent="0.3">
      <c r="A18" s="43" t="s">
        <v>272</v>
      </c>
      <c r="B18" s="46">
        <v>101159</v>
      </c>
      <c r="C18" s="57">
        <v>724</v>
      </c>
      <c r="D18" s="46">
        <v>2049</v>
      </c>
      <c r="E18" s="56">
        <v>18</v>
      </c>
      <c r="F18" s="46">
        <v>61312</v>
      </c>
      <c r="G18" s="46">
        <v>19647</v>
      </c>
      <c r="H18" s="47">
        <v>398</v>
      </c>
      <c r="I18" s="46">
        <v>849117</v>
      </c>
      <c r="J18" s="46">
        <v>164918</v>
      </c>
      <c r="K18" s="55" t="s">
        <v>332</v>
      </c>
      <c r="L18" s="42" t="s">
        <v>242</v>
      </c>
      <c r="M18" s="10">
        <f>Table2[[#This Row],[Active]]/Table2[[#This Row],[Cases]]</f>
        <v>0.60609535483743415</v>
      </c>
      <c r="N18" s="9">
        <f>1000000/Table2[[#This Row],[Cases/1M]]</f>
        <v>50.898355983101744</v>
      </c>
      <c r="O18" s="9">
        <f>1000000/Table2[[#This Row],[Deaths/1M]]</f>
        <v>2512.5628140703516</v>
      </c>
      <c r="P18" s="9">
        <f>Table2[[#This Row],[Deaths]]+Table2[[#This Row],[Active]]*Table2[[#This Row],[Death Rate]]</f>
        <v>3290.8893820619023</v>
      </c>
      <c r="Q18" s="10">
        <f>Table2[[#This Row],[Deaths]]/Table2[[#This Row],[Cases]]</f>
        <v>2.0255241748139068E-2</v>
      </c>
      <c r="R18" s="9">
        <f>Table2[[#This Row],[Cases]]/Table2[[#This Row],[Deaths]]</f>
        <v>49.369936554416789</v>
      </c>
      <c r="S18" s="12">
        <f>Table2[[#This Row],[Cases/1M]]/1000000</f>
        <v>1.9647000000000001E-2</v>
      </c>
      <c r="T18" s="21">
        <f>Table2[[#This Row],[Deaths/1M]]/1000000</f>
        <v>3.9800000000000002E-4</v>
      </c>
      <c r="U18" s="13">
        <f>1-Table2[[#This Row],[Deaths]]/Table2[[#This Row],[Ex(Deaths)]]</f>
        <v>0.37737196176548427</v>
      </c>
      <c r="V18" s="13">
        <f>Table2[[#This Row],[Cases]]/Table2[[#This Row],[Tests]]</f>
        <v>0.11913434779894878</v>
      </c>
      <c r="W18" s="12">
        <f>Table2[[#This Row],[Percent Infected]]*Table2[[#This Row],[% Active]]</f>
        <v>1.190795543649107E-2</v>
      </c>
      <c r="X18" s="9">
        <f>1/Table2[[#This Row],[Percent Active Infected]]</f>
        <v>83.97747248327552</v>
      </c>
    </row>
    <row r="19" spans="1:24" ht="15.95" customHeight="1" thickBot="1" x14ac:dyDescent="0.3">
      <c r="A19" s="43" t="s">
        <v>263</v>
      </c>
      <c r="B19" s="46">
        <v>100749</v>
      </c>
      <c r="C19" s="57">
        <v>663</v>
      </c>
      <c r="D19" s="46">
        <v>2327</v>
      </c>
      <c r="E19" s="56">
        <v>1</v>
      </c>
      <c r="F19" s="46">
        <v>85499</v>
      </c>
      <c r="G19" s="46">
        <v>11804</v>
      </c>
      <c r="H19" s="47">
        <v>273</v>
      </c>
      <c r="I19" s="46">
        <v>1368395</v>
      </c>
      <c r="J19" s="46">
        <v>160318</v>
      </c>
      <c r="K19" s="55" t="s">
        <v>336</v>
      </c>
      <c r="L19" s="42" t="s">
        <v>242</v>
      </c>
      <c r="M19" s="10">
        <f>Table2[[#This Row],[Active]]/Table2[[#This Row],[Cases]]</f>
        <v>0.84863373333730363</v>
      </c>
      <c r="N19" s="9">
        <f>1000000/Table2[[#This Row],[Cases/1M]]</f>
        <v>84.717045069467972</v>
      </c>
      <c r="O19" s="9">
        <f>1000000/Table2[[#This Row],[Deaths/1M]]</f>
        <v>3663.003663003663</v>
      </c>
      <c r="P19" s="9">
        <f>Table2[[#This Row],[Deaths]]+Table2[[#This Row],[Active]]*Table2[[#This Row],[Death Rate]]</f>
        <v>4301.7706974759058</v>
      </c>
      <c r="Q19" s="10">
        <f>Table2[[#This Row],[Deaths]]/Table2[[#This Row],[Cases]]</f>
        <v>2.3097003444202919E-2</v>
      </c>
      <c r="R19" s="9">
        <f>Table2[[#This Row],[Cases]]/Table2[[#This Row],[Deaths]]</f>
        <v>43.295659647614954</v>
      </c>
      <c r="S19" s="12">
        <f>Table2[[#This Row],[Cases/1M]]/1000000</f>
        <v>1.1804E-2</v>
      </c>
      <c r="T19" s="12">
        <f>Table2[[#This Row],[Deaths/1M]]/1000000</f>
        <v>2.7300000000000002E-4</v>
      </c>
      <c r="U19" s="13">
        <f>1-Table2[[#This Row],[Deaths]]/Table2[[#This Row],[Ex(Deaths)]]</f>
        <v>0.45905996306000607</v>
      </c>
      <c r="V19" s="13">
        <f>Table2[[#This Row],[Cases]]/Table2[[#This Row],[Tests]]</f>
        <v>7.3625670950273864E-2</v>
      </c>
      <c r="W19" s="12">
        <f>Table2[[#This Row],[Percent Infected]]*Table2[[#This Row],[% Active]]</f>
        <v>1.0017272588313532E-2</v>
      </c>
      <c r="X19" s="9">
        <f>1/Table2[[#This Row],[Percent Active Infected]]</f>
        <v>99.827571944745884</v>
      </c>
    </row>
    <row r="20" spans="1:24" ht="15.95" customHeight="1" thickBot="1" x14ac:dyDescent="0.3">
      <c r="A20" s="43" t="s">
        <v>249</v>
      </c>
      <c r="B20" s="46">
        <v>97306</v>
      </c>
      <c r="C20" s="57">
        <v>580</v>
      </c>
      <c r="D20" s="46">
        <v>6526</v>
      </c>
      <c r="E20" s="56">
        <v>6</v>
      </c>
      <c r="F20" s="46">
        <v>27144</v>
      </c>
      <c r="G20" s="46">
        <v>9743</v>
      </c>
      <c r="H20" s="47">
        <v>653</v>
      </c>
      <c r="I20" s="46">
        <v>2355867</v>
      </c>
      <c r="J20" s="46">
        <v>235897</v>
      </c>
      <c r="K20" s="55" t="s">
        <v>336</v>
      </c>
      <c r="L20" s="42" t="s">
        <v>242</v>
      </c>
      <c r="M20" s="10">
        <f>Table2[[#This Row],[Active]]/Table2[[#This Row],[Cases]]</f>
        <v>0.27895504902061535</v>
      </c>
      <c r="N20" s="9">
        <f>1000000/Table2[[#This Row],[Cases/1M]]</f>
        <v>102.63779123473263</v>
      </c>
      <c r="O20" s="9">
        <f>1000000/Table2[[#This Row],[Deaths/1M]]</f>
        <v>1531.3935681470139</v>
      </c>
      <c r="P20" s="9">
        <f>Table2[[#This Row],[Deaths]]+Table2[[#This Row],[Active]]*Table2[[#This Row],[Death Rate]]</f>
        <v>8346.4606499085367</v>
      </c>
      <c r="Q20" s="10">
        <f>Table2[[#This Row],[Deaths]]/Table2[[#This Row],[Cases]]</f>
        <v>6.7066779026987031E-2</v>
      </c>
      <c r="R20" s="9">
        <f>Table2[[#This Row],[Cases]]/Table2[[#This Row],[Deaths]]</f>
        <v>14.910511798958014</v>
      </c>
      <c r="S20" s="12">
        <f>Table2[[#This Row],[Cases/1M]]/1000000</f>
        <v>9.7429999999999999E-3</v>
      </c>
      <c r="T20" s="12">
        <f>Table2[[#This Row],[Deaths/1M]]/1000000</f>
        <v>6.5300000000000004E-4</v>
      </c>
      <c r="U20" s="13">
        <f>1-Table2[[#This Row],[Deaths]]/Table2[[#This Row],[Ex(Deaths)]]</f>
        <v>0.21811169144234643</v>
      </c>
      <c r="V20" s="13">
        <f>Table2[[#This Row],[Cases]]/Table2[[#This Row],[Tests]]</f>
        <v>4.1303689894208802E-2</v>
      </c>
      <c r="W20" s="12">
        <f>Table2[[#This Row],[Percent Infected]]*Table2[[#This Row],[% Active]]</f>
        <v>2.7178590426078552E-3</v>
      </c>
      <c r="X20" s="9">
        <f>1/Table2[[#This Row],[Percent Active Infected]]</f>
        <v>367.93666791507866</v>
      </c>
    </row>
    <row r="21" spans="1:24" ht="15.95" customHeight="1" thickBot="1" x14ac:dyDescent="0.3">
      <c r="A21" s="43" t="s">
        <v>252</v>
      </c>
      <c r="B21" s="46">
        <v>96258</v>
      </c>
      <c r="C21" s="57">
        <v>755</v>
      </c>
      <c r="D21" s="46">
        <v>3591</v>
      </c>
      <c r="E21" s="56">
        <v>6</v>
      </c>
      <c r="F21" s="46">
        <v>86757</v>
      </c>
      <c r="G21" s="46">
        <v>15922</v>
      </c>
      <c r="H21" s="47">
        <v>594</v>
      </c>
      <c r="I21" s="46">
        <v>1468470</v>
      </c>
      <c r="J21" s="46">
        <v>242896</v>
      </c>
      <c r="K21" s="55" t="s">
        <v>335</v>
      </c>
      <c r="L21" s="42" t="s">
        <v>242</v>
      </c>
      <c r="M21" s="10">
        <f>Table2[[#This Row],[Active]]/Table2[[#This Row],[Cases]]</f>
        <v>0.90129651561428659</v>
      </c>
      <c r="N21" s="9">
        <f>1000000/Table2[[#This Row],[Cases/1M]]</f>
        <v>62.806180128124609</v>
      </c>
      <c r="O21" s="9">
        <f>1000000/Table2[[#This Row],[Deaths/1M]]</f>
        <v>1683.5016835016836</v>
      </c>
      <c r="P21" s="9">
        <f>Table2[[#This Row],[Deaths]]+Table2[[#This Row],[Active]]*Table2[[#This Row],[Death Rate]]</f>
        <v>6827.5557875709037</v>
      </c>
      <c r="Q21" s="10">
        <f>Table2[[#This Row],[Deaths]]/Table2[[#This Row],[Cases]]</f>
        <v>3.7305990151467933E-2</v>
      </c>
      <c r="R21" s="9">
        <f>Table2[[#This Row],[Cases]]/Table2[[#This Row],[Deaths]]</f>
        <v>26.805346700083543</v>
      </c>
      <c r="S21" s="12">
        <f>Table2[[#This Row],[Cases/1M]]/1000000</f>
        <v>1.5921999999999999E-2</v>
      </c>
      <c r="T21" s="12">
        <f>Table2[[#This Row],[Deaths/1M]]/1000000</f>
        <v>5.9400000000000002E-4</v>
      </c>
      <c r="U21" s="13">
        <f>1-Table2[[#This Row],[Deaths]]/Table2[[#This Row],[Ex(Deaths)]]</f>
        <v>0.47404311122039178</v>
      </c>
      <c r="V21" s="13">
        <f>Table2[[#This Row],[Cases]]/Table2[[#This Row],[Tests]]</f>
        <v>6.5549858015485504E-2</v>
      </c>
      <c r="W21" s="12">
        <f>Table2[[#This Row],[Percent Infected]]*Table2[[#This Row],[% Active]]</f>
        <v>1.435044312161067E-2</v>
      </c>
      <c r="X21" s="9">
        <f>1/Table2[[#This Row],[Percent Active Infected]]</f>
        <v>69.684259330924519</v>
      </c>
    </row>
    <row r="22" spans="1:24" ht="15.95" customHeight="1" thickBot="1" x14ac:dyDescent="0.3">
      <c r="A22" s="43" t="s">
        <v>254</v>
      </c>
      <c r="B22" s="46">
        <v>74992</v>
      </c>
      <c r="C22" s="57">
        <v>664</v>
      </c>
      <c r="D22" s="46">
        <v>3044</v>
      </c>
      <c r="E22" s="56">
        <v>3</v>
      </c>
      <c r="F22" s="46">
        <v>17880</v>
      </c>
      <c r="G22" s="46">
        <v>11139</v>
      </c>
      <c r="H22" s="47">
        <v>452</v>
      </c>
      <c r="I22" s="46">
        <v>1076630</v>
      </c>
      <c r="J22" s="46">
        <v>159922</v>
      </c>
      <c r="K22" s="42" t="s">
        <v>330</v>
      </c>
      <c r="L22" s="42" t="s">
        <v>242</v>
      </c>
      <c r="M22" s="10">
        <f>Table2[[#This Row],[Active]]/Table2[[#This Row],[Cases]]</f>
        <v>0.23842543204608491</v>
      </c>
      <c r="N22" s="9">
        <f>1000000/Table2[[#This Row],[Cases/1M]]</f>
        <v>89.774665589370684</v>
      </c>
      <c r="O22" s="9">
        <f>1000000/Table2[[#This Row],[Deaths/1M]]</f>
        <v>2212.3893805309735</v>
      </c>
      <c r="P22" s="9">
        <f>Table2[[#This Row],[Deaths]]+Table2[[#This Row],[Active]]*Table2[[#This Row],[Death Rate]]</f>
        <v>3769.7670151482826</v>
      </c>
      <c r="Q22" s="10">
        <f>Table2[[#This Row],[Deaths]]/Table2[[#This Row],[Cases]]</f>
        <v>4.0590996372946449E-2</v>
      </c>
      <c r="R22" s="9">
        <f>Table2[[#This Row],[Cases]]/Table2[[#This Row],[Deaths]]</f>
        <v>24.636005256241788</v>
      </c>
      <c r="S22" s="12">
        <f>Table2[[#This Row],[Cases/1M]]/1000000</f>
        <v>1.1139E-2</v>
      </c>
      <c r="T22" s="12">
        <f>Table2[[#This Row],[Deaths/1M]]/1000000</f>
        <v>4.5199999999999998E-4</v>
      </c>
      <c r="U22" s="13">
        <f>1-Table2[[#This Row],[Deaths]]/Table2[[#This Row],[Ex(Deaths)]]</f>
        <v>0.19252304246705143</v>
      </c>
      <c r="V22" s="13">
        <f>Table2[[#This Row],[Cases]]/Table2[[#This Row],[Tests]]</f>
        <v>6.9654384514642911E-2</v>
      </c>
      <c r="W22" s="12">
        <f>Table2[[#This Row],[Percent Infected]]*Table2[[#This Row],[% Active]]</f>
        <v>2.6558208875613397E-3</v>
      </c>
      <c r="X22" s="9">
        <f>1/Table2[[#This Row],[Percent Active Infected]]</f>
        <v>376.53141621242094</v>
      </c>
    </row>
    <row r="23" spans="1:24" ht="15.95" customHeight="1" thickBot="1" x14ac:dyDescent="0.3">
      <c r="A23" s="43" t="s">
        <v>256</v>
      </c>
      <c r="B23" s="46">
        <v>67649</v>
      </c>
      <c r="C23" s="57">
        <v>476</v>
      </c>
      <c r="D23" s="46">
        <v>1912</v>
      </c>
      <c r="E23" s="56">
        <v>16</v>
      </c>
      <c r="F23" s="46">
        <v>23346</v>
      </c>
      <c r="G23" s="46">
        <v>22730</v>
      </c>
      <c r="H23" s="47">
        <v>642</v>
      </c>
      <c r="I23" s="46">
        <v>509612</v>
      </c>
      <c r="J23" s="46">
        <v>171232</v>
      </c>
      <c r="K23" s="55" t="s">
        <v>336</v>
      </c>
      <c r="L23" s="42" t="s">
        <v>242</v>
      </c>
      <c r="M23" s="10">
        <f>Table2[[#This Row],[Active]]/Table2[[#This Row],[Cases]]</f>
        <v>0.34510487959910718</v>
      </c>
      <c r="N23" s="9">
        <f>1000000/Table2[[#This Row],[Cases/1M]]</f>
        <v>43.994720633523976</v>
      </c>
      <c r="O23" s="9">
        <f>1000000/Table2[[#This Row],[Deaths/1M]]</f>
        <v>1557.632398753894</v>
      </c>
      <c r="P23" s="9">
        <f>Table2[[#This Row],[Deaths]]+Table2[[#This Row],[Active]]*Table2[[#This Row],[Death Rate]]</f>
        <v>2571.8405297934928</v>
      </c>
      <c r="Q23" s="10">
        <f>Table2[[#This Row],[Deaths]]/Table2[[#This Row],[Cases]]</f>
        <v>2.8263536785466156E-2</v>
      </c>
      <c r="R23" s="9">
        <f>Table2[[#This Row],[Cases]]/Table2[[#This Row],[Deaths]]</f>
        <v>35.381276150627613</v>
      </c>
      <c r="S23" s="12">
        <f>Table2[[#This Row],[Cases/1M]]/1000000</f>
        <v>2.273E-2</v>
      </c>
      <c r="T23" s="12">
        <f>Table2[[#This Row],[Deaths/1M]]/1000000</f>
        <v>6.4199999999999999E-4</v>
      </c>
      <c r="U23" s="13">
        <f>1-Table2[[#This Row],[Deaths]]/Table2[[#This Row],[Ex(Deaths)]]</f>
        <v>0.25656354744766197</v>
      </c>
      <c r="V23" s="13">
        <f>Table2[[#This Row],[Cases]]/Table2[[#This Row],[Tests]]</f>
        <v>0.13274608918157343</v>
      </c>
      <c r="W23" s="12">
        <f>Table2[[#This Row],[Percent Infected]]*Table2[[#This Row],[% Active]]</f>
        <v>7.8442339132877067E-3</v>
      </c>
      <c r="X23" s="9">
        <f>1/Table2[[#This Row],[Percent Active Infected]]</f>
        <v>127.48217493948698</v>
      </c>
    </row>
    <row r="24" spans="1:24" ht="15.95" customHeight="1" thickBot="1" x14ac:dyDescent="0.3">
      <c r="A24" s="43" t="s">
        <v>262</v>
      </c>
      <c r="B24" s="46">
        <v>64791</v>
      </c>
      <c r="C24" s="57">
        <v>221</v>
      </c>
      <c r="D24" s="46">
        <v>1692</v>
      </c>
      <c r="E24" s="47"/>
      <c r="F24" s="46">
        <v>41419</v>
      </c>
      <c r="G24" s="46">
        <v>8508</v>
      </c>
      <c r="H24" s="47">
        <v>222</v>
      </c>
      <c r="I24" s="46">
        <v>1010191</v>
      </c>
      <c r="J24" s="46">
        <v>132660</v>
      </c>
      <c r="K24" s="55" t="s">
        <v>336</v>
      </c>
      <c r="L24" s="42" t="s">
        <v>242</v>
      </c>
      <c r="M24" s="10">
        <f>Table2[[#This Row],[Active]]/Table2[[#This Row],[Cases]]</f>
        <v>0.63927088638854157</v>
      </c>
      <c r="N24" s="9">
        <f>1000000/Table2[[#This Row],[Cases/1M]]</f>
        <v>117.53643629525153</v>
      </c>
      <c r="O24" s="9">
        <f>1000000/Table2[[#This Row],[Deaths/1M]]</f>
        <v>4504.5045045045044</v>
      </c>
      <c r="P24" s="9">
        <f>Table2[[#This Row],[Deaths]]+Table2[[#This Row],[Active]]*Table2[[#This Row],[Death Rate]]</f>
        <v>2773.6463397694124</v>
      </c>
      <c r="Q24" s="10">
        <f>Table2[[#This Row],[Deaths]]/Table2[[#This Row],[Cases]]</f>
        <v>2.6114738158077511E-2</v>
      </c>
      <c r="R24" s="9">
        <f>Table2[[#This Row],[Cases]]/Table2[[#This Row],[Deaths]]</f>
        <v>38.292553191489361</v>
      </c>
      <c r="S24" s="12">
        <f>Table2[[#This Row],[Cases/1M]]/1000000</f>
        <v>8.5079999999999999E-3</v>
      </c>
      <c r="T24" s="12">
        <f>Table2[[#This Row],[Deaths/1M]]/1000000</f>
        <v>2.22E-4</v>
      </c>
      <c r="U24" s="13">
        <f>1-Table2[[#This Row],[Deaths]]/Table2[[#This Row],[Ex(Deaths)]]</f>
        <v>0.38997269560305059</v>
      </c>
      <c r="V24" s="13">
        <f>Table2[[#This Row],[Cases]]/Table2[[#This Row],[Tests]]</f>
        <v>6.4137376001172058E-2</v>
      </c>
      <c r="W24" s="12">
        <f>Table2[[#This Row],[Percent Infected]]*Table2[[#This Row],[% Active]]</f>
        <v>5.4389167013937116E-3</v>
      </c>
      <c r="X24" s="9">
        <f>1/Table2[[#This Row],[Percent Active Infected]]</f>
        <v>183.86014254341347</v>
      </c>
    </row>
    <row r="25" spans="1:24" ht="15.95" customHeight="1" thickBot="1" x14ac:dyDescent="0.3">
      <c r="A25" s="43" t="s">
        <v>258</v>
      </c>
      <c r="B25" s="46">
        <v>61516</v>
      </c>
      <c r="C25" s="57">
        <v>618</v>
      </c>
      <c r="D25" s="46">
        <v>1701</v>
      </c>
      <c r="E25" s="56">
        <v>3</v>
      </c>
      <c r="F25" s="46">
        <v>5451</v>
      </c>
      <c r="G25" s="46">
        <v>10908</v>
      </c>
      <c r="H25" s="47">
        <v>302</v>
      </c>
      <c r="I25" s="46">
        <v>1172118</v>
      </c>
      <c r="J25" s="46">
        <v>207836</v>
      </c>
      <c r="K25" s="55" t="s">
        <v>333</v>
      </c>
      <c r="L25" s="42" t="s">
        <v>242</v>
      </c>
      <c r="M25" s="10">
        <f>Table2[[#This Row],[Active]]/Table2[[#This Row],[Cases]]</f>
        <v>8.8611093048962877E-2</v>
      </c>
      <c r="N25" s="9">
        <f>1000000/Table2[[#This Row],[Cases/1M]]</f>
        <v>91.675834250091683</v>
      </c>
      <c r="O25" s="9">
        <f>1000000/Table2[[#This Row],[Deaths/1M]]</f>
        <v>3311.2582781456954</v>
      </c>
      <c r="P25" s="9">
        <f>Table2[[#This Row],[Deaths]]+Table2[[#This Row],[Active]]*Table2[[#This Row],[Death Rate]]</f>
        <v>1851.7274692762858</v>
      </c>
      <c r="Q25" s="10">
        <f>Table2[[#This Row],[Deaths]]/Table2[[#This Row],[Cases]]</f>
        <v>2.7651342740100136E-2</v>
      </c>
      <c r="R25" s="9">
        <f>Table2[[#This Row],[Cases]]/Table2[[#This Row],[Deaths]]</f>
        <v>36.164609053497941</v>
      </c>
      <c r="S25" s="12">
        <f>Table2[[#This Row],[Cases/1M]]/1000000</f>
        <v>1.0907999999999999E-2</v>
      </c>
      <c r="T25" s="12">
        <f>Table2[[#This Row],[Deaths/1M]]/1000000</f>
        <v>3.0200000000000002E-4</v>
      </c>
      <c r="U25" s="13">
        <f>1-Table2[[#This Row],[Deaths]]/Table2[[#This Row],[Ex(Deaths)]]</f>
        <v>8.1398300655546763E-2</v>
      </c>
      <c r="V25" s="13">
        <f>Table2[[#This Row],[Cases]]/Table2[[#This Row],[Tests]]</f>
        <v>5.24827705060412E-2</v>
      </c>
      <c r="W25" s="12">
        <f>Table2[[#This Row],[Percent Infected]]*Table2[[#This Row],[% Active]]</f>
        <v>9.6656980297808704E-4</v>
      </c>
      <c r="X25" s="9">
        <f>1/Table2[[#This Row],[Percent Active Infected]]</f>
        <v>1034.5864281285342</v>
      </c>
    </row>
    <row r="26" spans="1:24" ht="15.95" customHeight="1" thickBot="1" x14ac:dyDescent="0.3">
      <c r="A26" s="43" t="s">
        <v>270</v>
      </c>
      <c r="B26" s="46">
        <v>61061</v>
      </c>
      <c r="C26" s="57">
        <v>507</v>
      </c>
      <c r="D26" s="47">
        <v>998</v>
      </c>
      <c r="E26" s="47"/>
      <c r="F26" s="46">
        <v>10035</v>
      </c>
      <c r="G26" s="46">
        <v>10487</v>
      </c>
      <c r="H26" s="47">
        <v>171</v>
      </c>
      <c r="I26" s="46">
        <v>1062463</v>
      </c>
      <c r="J26" s="46">
        <v>182477</v>
      </c>
      <c r="K26" s="55" t="s">
        <v>336</v>
      </c>
      <c r="L26" s="42" t="s">
        <v>242</v>
      </c>
      <c r="M26" s="10">
        <f>Table2[[#This Row],[Active]]/Table2[[#This Row],[Cases]]</f>
        <v>0.16434385286844302</v>
      </c>
      <c r="N26" s="9">
        <f>1000000/Table2[[#This Row],[Cases/1M]]</f>
        <v>95.356155239820737</v>
      </c>
      <c r="O26" s="9">
        <f>1000000/Table2[[#This Row],[Deaths/1M]]</f>
        <v>5847.9532163742688</v>
      </c>
      <c r="P26" s="9">
        <f>Table2[[#This Row],[Deaths]]+Table2[[#This Row],[Active]]*Table2[[#This Row],[Death Rate]]</f>
        <v>1162.0151651627061</v>
      </c>
      <c r="Q26" s="10">
        <f>Table2[[#This Row],[Deaths]]/Table2[[#This Row],[Cases]]</f>
        <v>1.6344311426278641E-2</v>
      </c>
      <c r="R26" s="9">
        <f>Table2[[#This Row],[Cases]]/Table2[[#This Row],[Deaths]]</f>
        <v>61.183366733466933</v>
      </c>
      <c r="S26" s="12">
        <f>Table2[[#This Row],[Cases/1M]]/1000000</f>
        <v>1.0487E-2</v>
      </c>
      <c r="T26" s="12">
        <f>Table2[[#This Row],[Deaths/1M]]/1000000</f>
        <v>1.7100000000000001E-4</v>
      </c>
      <c r="U26" s="13">
        <f>1-Table2[[#This Row],[Deaths]]/Table2[[#This Row],[Ex(Deaths)]]</f>
        <v>0.14114718127602111</v>
      </c>
      <c r="V26" s="13">
        <f>Table2[[#This Row],[Cases]]/Table2[[#This Row],[Tests]]</f>
        <v>5.7471177819839375E-2</v>
      </c>
      <c r="W26" s="12">
        <f>Table2[[#This Row],[Percent Infected]]*Table2[[#This Row],[% Active]]</f>
        <v>1.7234739850313619E-3</v>
      </c>
      <c r="X26" s="9">
        <f>1/Table2[[#This Row],[Percent Active Infected]]</f>
        <v>580.223437478694</v>
      </c>
    </row>
    <row r="27" spans="1:24" ht="15.95" customHeight="1" thickBot="1" x14ac:dyDescent="0.3">
      <c r="A27" s="43" t="s">
        <v>266</v>
      </c>
      <c r="B27" s="46">
        <v>60656</v>
      </c>
      <c r="C27" s="58">
        <v>1682</v>
      </c>
      <c r="D27" s="46">
        <v>1405</v>
      </c>
      <c r="E27" s="56">
        <v>8</v>
      </c>
      <c r="F27" s="46">
        <v>49456</v>
      </c>
      <c r="G27" s="46">
        <v>9883</v>
      </c>
      <c r="H27" s="47">
        <v>229</v>
      </c>
      <c r="I27" s="46">
        <v>832332</v>
      </c>
      <c r="J27" s="46">
        <v>135616</v>
      </c>
      <c r="K27" s="55" t="s">
        <v>338</v>
      </c>
      <c r="L27" s="42" t="s">
        <v>242</v>
      </c>
      <c r="M27" s="10">
        <f>Table2[[#This Row],[Active]]/Table2[[#This Row],[Cases]]</f>
        <v>0.81535214982854132</v>
      </c>
      <c r="N27" s="9">
        <f>1000000/Table2[[#This Row],[Cases/1M]]</f>
        <v>101.18385105737124</v>
      </c>
      <c r="O27" s="9">
        <f>1000000/Table2[[#This Row],[Deaths/1M]]</f>
        <v>4366.812227074236</v>
      </c>
      <c r="P27" s="9">
        <f>Table2[[#This Row],[Deaths]]+Table2[[#This Row],[Active]]*Table2[[#This Row],[Death Rate]]</f>
        <v>2550.5697705091006</v>
      </c>
      <c r="Q27" s="10">
        <f>Table2[[#This Row],[Deaths]]/Table2[[#This Row],[Cases]]</f>
        <v>2.316341334740174E-2</v>
      </c>
      <c r="R27" s="9">
        <f>Table2[[#This Row],[Cases]]/Table2[[#This Row],[Deaths]]</f>
        <v>43.171530249110319</v>
      </c>
      <c r="S27" s="12">
        <f>Table2[[#This Row],[Cases/1M]]/1000000</f>
        <v>9.8829999999999994E-3</v>
      </c>
      <c r="T27" s="12">
        <f>Table2[[#This Row],[Deaths/1M]]/1000000</f>
        <v>2.2900000000000001E-4</v>
      </c>
      <c r="U27" s="13">
        <f>1-Table2[[#This Row],[Deaths]]/Table2[[#This Row],[Ex(Deaths)]]</f>
        <v>0.44914269107817495</v>
      </c>
      <c r="V27" s="13">
        <f>Table2[[#This Row],[Cases]]/Table2[[#This Row],[Tests]]</f>
        <v>7.2874766319209167E-2</v>
      </c>
      <c r="W27" s="12">
        <f>Table2[[#This Row],[Percent Infected]]*Table2[[#This Row],[% Active]]</f>
        <v>8.0581252967554737E-3</v>
      </c>
      <c r="X27" s="9">
        <f>1/Table2[[#This Row],[Percent Active Infected]]</f>
        <v>124.09834337059023</v>
      </c>
    </row>
    <row r="28" spans="1:24" ht="15.95" customHeight="1" thickBot="1" x14ac:dyDescent="0.3">
      <c r="A28" s="43" t="s">
        <v>264</v>
      </c>
      <c r="B28" s="46">
        <v>56972</v>
      </c>
      <c r="C28" s="57">
        <v>742</v>
      </c>
      <c r="D28" s="47">
        <v>963</v>
      </c>
      <c r="E28" s="56">
        <v>6</v>
      </c>
      <c r="F28" s="46">
        <v>30989</v>
      </c>
      <c r="G28" s="46">
        <v>18496</v>
      </c>
      <c r="H28" s="47">
        <v>313</v>
      </c>
      <c r="I28" s="46">
        <v>708461</v>
      </c>
      <c r="J28" s="46">
        <v>230008</v>
      </c>
      <c r="K28" s="55" t="s">
        <v>339</v>
      </c>
      <c r="L28" s="42" t="s">
        <v>242</v>
      </c>
      <c r="M28" s="10">
        <f>Table2[[#This Row],[Active]]/Table2[[#This Row],[Cases]]</f>
        <v>0.5439338622481219</v>
      </c>
      <c r="N28" s="9">
        <f>1000000/Table2[[#This Row],[Cases/1M]]</f>
        <v>54.065743944636679</v>
      </c>
      <c r="O28" s="9">
        <f>1000000/Table2[[#This Row],[Deaths/1M]]</f>
        <v>3194.8881789137381</v>
      </c>
      <c r="P28" s="9">
        <f>Table2[[#This Row],[Deaths]]+Table2[[#This Row],[Active]]*Table2[[#This Row],[Death Rate]]</f>
        <v>1486.8083093449413</v>
      </c>
      <c r="Q28" s="10">
        <f>Table2[[#This Row],[Deaths]]/Table2[[#This Row],[Cases]]</f>
        <v>1.6903040089868707E-2</v>
      </c>
      <c r="R28" s="9">
        <f>Table2[[#This Row],[Cases]]/Table2[[#This Row],[Deaths]]</f>
        <v>59.160955347871237</v>
      </c>
      <c r="S28" s="12">
        <f>Table2[[#This Row],[Cases/1M]]/1000000</f>
        <v>1.8495999999999999E-2</v>
      </c>
      <c r="T28" s="12">
        <f>Table2[[#This Row],[Deaths/1M]]/1000000</f>
        <v>3.1300000000000002E-4</v>
      </c>
      <c r="U28" s="13">
        <f>1-Table2[[#This Row],[Deaths]]/Table2[[#This Row],[Ex(Deaths)]]</f>
        <v>0.3523038619388138</v>
      </c>
      <c r="V28" s="13">
        <f>Table2[[#This Row],[Cases]]/Table2[[#This Row],[Tests]]</f>
        <v>8.0416564920299069E-2</v>
      </c>
      <c r="W28" s="12">
        <f>Table2[[#This Row],[Percent Infected]]*Table2[[#This Row],[% Active]]</f>
        <v>1.0060600716141262E-2</v>
      </c>
      <c r="X28" s="9">
        <f>1/Table2[[#This Row],[Percent Active Infected]]</f>
        <v>99.397643164149883</v>
      </c>
    </row>
    <row r="29" spans="1:24" ht="15.95" customHeight="1" thickBot="1" x14ac:dyDescent="0.3">
      <c r="A29" s="43" t="s">
        <v>255</v>
      </c>
      <c r="B29" s="46">
        <v>51039</v>
      </c>
      <c r="C29" s="57">
        <v>379</v>
      </c>
      <c r="D29" s="46">
        <v>1863</v>
      </c>
      <c r="E29" s="56">
        <v>5</v>
      </c>
      <c r="F29" s="46">
        <v>29787</v>
      </c>
      <c r="G29" s="46">
        <v>8863</v>
      </c>
      <c r="H29" s="47">
        <v>324</v>
      </c>
      <c r="I29" s="46">
        <v>593794</v>
      </c>
      <c r="J29" s="46">
        <v>103112</v>
      </c>
      <c r="K29" s="55" t="s">
        <v>336</v>
      </c>
      <c r="L29" s="42" t="s">
        <v>242</v>
      </c>
      <c r="M29" s="10">
        <f>Table2[[#This Row],[Active]]/Table2[[#This Row],[Cases]]</f>
        <v>0.58361253159348736</v>
      </c>
      <c r="N29" s="9">
        <f>1000000/Table2[[#This Row],[Cases/1M]]</f>
        <v>112.8286133363421</v>
      </c>
      <c r="O29" s="9">
        <f>1000000/Table2[[#This Row],[Deaths/1M]]</f>
        <v>3086.4197530864199</v>
      </c>
      <c r="P29" s="9">
        <f>Table2[[#This Row],[Deaths]]+Table2[[#This Row],[Active]]*Table2[[#This Row],[Death Rate]]</f>
        <v>2950.2701463586673</v>
      </c>
      <c r="Q29" s="10">
        <f>Table2[[#This Row],[Deaths]]/Table2[[#This Row],[Cases]]</f>
        <v>3.650149885381767E-2</v>
      </c>
      <c r="R29" s="9">
        <f>Table2[[#This Row],[Cases]]/Table2[[#This Row],[Deaths]]</f>
        <v>27.396135265700483</v>
      </c>
      <c r="S29" s="12">
        <f>Table2[[#This Row],[Cases/1M]]/1000000</f>
        <v>8.8629999999999994E-3</v>
      </c>
      <c r="T29" s="12">
        <f>Table2[[#This Row],[Deaths/1M]]/1000000</f>
        <v>3.2400000000000001E-4</v>
      </c>
      <c r="U29" s="13">
        <f>1-Table2[[#This Row],[Deaths]]/Table2[[#This Row],[Ex(Deaths)]]</f>
        <v>0.36853240293964817</v>
      </c>
      <c r="V29" s="13">
        <f>Table2[[#This Row],[Cases]]/Table2[[#This Row],[Tests]]</f>
        <v>8.5954051405032719E-2</v>
      </c>
      <c r="W29" s="12">
        <f>Table2[[#This Row],[Percent Infected]]*Table2[[#This Row],[% Active]]</f>
        <v>5.1725578675130782E-3</v>
      </c>
      <c r="X29" s="9">
        <f>1/Table2[[#This Row],[Percent Active Infected]]</f>
        <v>193.32794830206345</v>
      </c>
    </row>
    <row r="30" spans="1:24" ht="15.95" customHeight="1" thickBot="1" x14ac:dyDescent="0.3">
      <c r="A30" s="43" t="s">
        <v>244</v>
      </c>
      <c r="B30" s="46">
        <v>50567</v>
      </c>
      <c r="C30" s="57">
        <v>247</v>
      </c>
      <c r="D30" s="46">
        <v>4444</v>
      </c>
      <c r="E30" s="56">
        <v>3</v>
      </c>
      <c r="F30" s="46">
        <v>18855</v>
      </c>
      <c r="G30" s="46">
        <v>14183</v>
      </c>
      <c r="H30" s="46">
        <v>1246</v>
      </c>
      <c r="I30" s="46">
        <v>900967</v>
      </c>
      <c r="J30" s="46">
        <v>252705</v>
      </c>
      <c r="K30" s="42" t="s">
        <v>330</v>
      </c>
      <c r="L30" s="42" t="s">
        <v>242</v>
      </c>
      <c r="M30" s="10">
        <f>Table2[[#This Row],[Active]]/Table2[[#This Row],[Cases]]</f>
        <v>0.37287163565170961</v>
      </c>
      <c r="N30" s="9">
        <f>1000000/Table2[[#This Row],[Cases/1M]]</f>
        <v>70.506944934076003</v>
      </c>
      <c r="O30" s="9">
        <f>1000000/Table2[[#This Row],[Deaths/1M]]</f>
        <v>802.56821829855539</v>
      </c>
      <c r="P30" s="9">
        <f>Table2[[#This Row],[Deaths]]+Table2[[#This Row],[Active]]*Table2[[#This Row],[Death Rate]]</f>
        <v>6101.0415488361978</v>
      </c>
      <c r="Q30" s="10">
        <f>Table2[[#This Row],[Deaths]]/Table2[[#This Row],[Cases]]</f>
        <v>8.7883402218838377E-2</v>
      </c>
      <c r="R30" s="9">
        <f>Table2[[#This Row],[Cases]]/Table2[[#This Row],[Deaths]]</f>
        <v>11.378712871287128</v>
      </c>
      <c r="S30" s="12">
        <f>Table2[[#This Row],[Cases/1M]]/1000000</f>
        <v>1.4182999999999999E-2</v>
      </c>
      <c r="T30" s="12">
        <f>Table2[[#This Row],[Deaths/1M]]/1000000</f>
        <v>1.2459999999999999E-3</v>
      </c>
      <c r="U30" s="13">
        <f>1-Table2[[#This Row],[Deaths]]/Table2[[#This Row],[Ex(Deaths)]]</f>
        <v>0.2715997810492351</v>
      </c>
      <c r="V30" s="13">
        <f>Table2[[#This Row],[Cases]]/Table2[[#This Row],[Tests]]</f>
        <v>5.6125252090254138E-2</v>
      </c>
      <c r="W30" s="12">
        <f>Table2[[#This Row],[Percent Infected]]*Table2[[#This Row],[% Active]]</f>
        <v>5.2884384084481975E-3</v>
      </c>
      <c r="X30" s="9">
        <f>1/Table2[[#This Row],[Percent Active Infected]]</f>
        <v>189.0917361167553</v>
      </c>
    </row>
    <row r="31" spans="1:24" ht="15.95" customHeight="1" thickBot="1" x14ac:dyDescent="0.3">
      <c r="A31" s="43" t="s">
        <v>283</v>
      </c>
      <c r="B31" s="46">
        <v>50028</v>
      </c>
      <c r="C31" s="57">
        <v>645</v>
      </c>
      <c r="D31" s="47">
        <v>555</v>
      </c>
      <c r="E31" s="56">
        <v>11</v>
      </c>
      <c r="F31" s="46">
        <v>7334</v>
      </c>
      <c r="G31" s="46">
        <v>16578</v>
      </c>
      <c r="H31" s="47">
        <v>184</v>
      </c>
      <c r="I31" s="46">
        <v>563831</v>
      </c>
      <c r="J31" s="46">
        <v>186835</v>
      </c>
      <c r="K31" s="55" t="s">
        <v>336</v>
      </c>
      <c r="L31" s="42" t="s">
        <v>242</v>
      </c>
      <c r="M31" s="10">
        <f>Table2[[#This Row],[Active]]/Table2[[#This Row],[Cases]]</f>
        <v>0.14659790517310306</v>
      </c>
      <c r="N31" s="9">
        <f>1000000/Table2[[#This Row],[Cases/1M]]</f>
        <v>60.320907226444689</v>
      </c>
      <c r="O31" s="9">
        <f>1000000/Table2[[#This Row],[Deaths/1M]]</f>
        <v>5434.782608695652</v>
      </c>
      <c r="P31" s="9">
        <f>Table2[[#This Row],[Deaths]]+Table2[[#This Row],[Active]]*Table2[[#This Row],[Death Rate]]</f>
        <v>636.36183737107217</v>
      </c>
      <c r="Q31" s="10">
        <f>Table2[[#This Row],[Deaths]]/Table2[[#This Row],[Cases]]</f>
        <v>1.1093787479011753E-2</v>
      </c>
      <c r="R31" s="9">
        <f>Table2[[#This Row],[Cases]]/Table2[[#This Row],[Deaths]]</f>
        <v>90.140540540540542</v>
      </c>
      <c r="S31" s="12">
        <f>Table2[[#This Row],[Cases/1M]]/1000000</f>
        <v>1.6577999999999999E-2</v>
      </c>
      <c r="T31" s="12">
        <f>Table2[[#This Row],[Deaths/1M]]/1000000</f>
        <v>1.84E-4</v>
      </c>
      <c r="U31" s="13">
        <f>1-Table2[[#This Row],[Deaths]]/Table2[[#This Row],[Ex(Deaths)]]</f>
        <v>0.12785467731250655</v>
      </c>
      <c r="V31" s="13">
        <f>Table2[[#This Row],[Cases]]/Table2[[#This Row],[Tests]]</f>
        <v>8.8728714809934175E-2</v>
      </c>
      <c r="W31" s="12">
        <f>Table2[[#This Row],[Percent Infected]]*Table2[[#This Row],[% Active]]</f>
        <v>2.4303000719597023E-3</v>
      </c>
      <c r="X31" s="9">
        <f>1/Table2[[#This Row],[Percent Active Infected]]</f>
        <v>411.47182256948116</v>
      </c>
    </row>
    <row r="32" spans="1:24" ht="15.95" customHeight="1" thickBot="1" x14ac:dyDescent="0.3">
      <c r="A32" s="43" t="s">
        <v>261</v>
      </c>
      <c r="B32" s="46">
        <v>49074</v>
      </c>
      <c r="C32" s="57">
        <v>235</v>
      </c>
      <c r="D32" s="47">
        <v>933</v>
      </c>
      <c r="E32" s="56">
        <v>2</v>
      </c>
      <c r="F32" s="46">
        <v>10821</v>
      </c>
      <c r="G32" s="46">
        <v>15554</v>
      </c>
      <c r="H32" s="47">
        <v>296</v>
      </c>
      <c r="I32" s="46">
        <v>524447</v>
      </c>
      <c r="J32" s="46">
        <v>166224</v>
      </c>
      <c r="K32" s="55" t="s">
        <v>337</v>
      </c>
      <c r="L32" s="42" t="s">
        <v>242</v>
      </c>
      <c r="M32" s="10">
        <f>Table2[[#This Row],[Active]]/Table2[[#This Row],[Cases]]</f>
        <v>0.22050372906223253</v>
      </c>
      <c r="N32" s="9">
        <f>1000000/Table2[[#This Row],[Cases/1M]]</f>
        <v>64.292143500064299</v>
      </c>
      <c r="O32" s="9">
        <f>1000000/Table2[[#This Row],[Deaths/1M]]</f>
        <v>3378.3783783783783</v>
      </c>
      <c r="P32" s="9">
        <f>Table2[[#This Row],[Deaths]]+Table2[[#This Row],[Active]]*Table2[[#This Row],[Death Rate]]</f>
        <v>1138.7299792150629</v>
      </c>
      <c r="Q32" s="10">
        <f>Table2[[#This Row],[Deaths]]/Table2[[#This Row],[Cases]]</f>
        <v>1.9012104169213839E-2</v>
      </c>
      <c r="R32" s="9">
        <f>Table2[[#This Row],[Cases]]/Table2[[#This Row],[Deaths]]</f>
        <v>52.59807073954984</v>
      </c>
      <c r="S32" s="12">
        <f>Table2[[#This Row],[Cases/1M]]/1000000</f>
        <v>1.5554E-2</v>
      </c>
      <c r="T32" s="12">
        <f>Table2[[#This Row],[Deaths/1M]]/1000000</f>
        <v>2.9599999999999998E-4</v>
      </c>
      <c r="U32" s="13">
        <f>1-Table2[[#This Row],[Deaths]]/Table2[[#This Row],[Ex(Deaths)]]</f>
        <v>0.18066616579013273</v>
      </c>
      <c r="V32" s="13">
        <f>Table2[[#This Row],[Cases]]/Table2[[#This Row],[Tests]]</f>
        <v>9.3572849115353893E-2</v>
      </c>
      <c r="W32" s="12">
        <f>Table2[[#This Row],[Percent Infected]]*Table2[[#This Row],[% Active]]</f>
        <v>3.4297150018339647E-3</v>
      </c>
      <c r="X32" s="9">
        <f>1/Table2[[#This Row],[Percent Active Infected]]</f>
        <v>291.5694159617554</v>
      </c>
    </row>
    <row r="33" spans="1:24" ht="15.95" customHeight="1" thickBot="1" x14ac:dyDescent="0.3">
      <c r="A33" s="43" t="s">
        <v>286</v>
      </c>
      <c r="B33" s="46">
        <v>44390</v>
      </c>
      <c r="C33" s="57">
        <v>263</v>
      </c>
      <c r="D33" s="47">
        <v>345</v>
      </c>
      <c r="E33" s="56">
        <v>9</v>
      </c>
      <c r="F33" s="46">
        <v>9726</v>
      </c>
      <c r="G33" s="46">
        <v>13846</v>
      </c>
      <c r="H33" s="47">
        <v>108</v>
      </c>
      <c r="I33" s="46">
        <v>694668</v>
      </c>
      <c r="J33" s="46">
        <v>216680</v>
      </c>
      <c r="K33" s="55" t="s">
        <v>336</v>
      </c>
      <c r="L33" s="42" t="s">
        <v>242</v>
      </c>
      <c r="M33" s="10">
        <f>Table2[[#This Row],[Active]]/Table2[[#This Row],[Cases]]</f>
        <v>0.21910340166704212</v>
      </c>
      <c r="N33" s="9">
        <f>1000000/Table2[[#This Row],[Cases/1M]]</f>
        <v>72.223024700274451</v>
      </c>
      <c r="O33" s="9">
        <f>1000000/Table2[[#This Row],[Deaths/1M]]</f>
        <v>9259.2592592592591</v>
      </c>
      <c r="P33" s="9">
        <f>Table2[[#This Row],[Deaths]]+Table2[[#This Row],[Active]]*Table2[[#This Row],[Death Rate]]</f>
        <v>420.59067357512953</v>
      </c>
      <c r="Q33" s="10">
        <f>Table2[[#This Row],[Deaths]]/Table2[[#This Row],[Cases]]</f>
        <v>7.7720207253886009E-3</v>
      </c>
      <c r="R33" s="9">
        <f>Table2[[#This Row],[Cases]]/Table2[[#This Row],[Deaths]]</f>
        <v>128.66666666666666</v>
      </c>
      <c r="S33" s="12">
        <f>Table2[[#This Row],[Cases/1M]]/1000000</f>
        <v>1.3846000000000001E-2</v>
      </c>
      <c r="T33" s="12">
        <f>Table2[[#This Row],[Deaths/1M]]/1000000</f>
        <v>1.08E-4</v>
      </c>
      <c r="U33" s="13">
        <f>1-Table2[[#This Row],[Deaths]]/Table2[[#This Row],[Ex(Deaths)]]</f>
        <v>0.17972503510976423</v>
      </c>
      <c r="V33" s="13">
        <f>Table2[[#This Row],[Cases]]/Table2[[#This Row],[Tests]]</f>
        <v>6.3901028980750521E-2</v>
      </c>
      <c r="W33" s="12">
        <f>Table2[[#This Row],[Percent Infected]]*Table2[[#This Row],[% Active]]</f>
        <v>3.0337056994818655E-3</v>
      </c>
      <c r="X33" s="9">
        <f>1/Table2[[#This Row],[Percent Active Infected]]</f>
        <v>329.62986494398342</v>
      </c>
    </row>
    <row r="34" spans="1:24" ht="15.95" customHeight="1" thickBot="1" x14ac:dyDescent="0.3">
      <c r="A34" s="43" t="s">
        <v>273</v>
      </c>
      <c r="B34" s="46">
        <v>43963</v>
      </c>
      <c r="C34" s="57">
        <v>397</v>
      </c>
      <c r="D34" s="47">
        <v>605</v>
      </c>
      <c r="E34" s="56">
        <v>2</v>
      </c>
      <c r="F34" s="46">
        <v>6980</v>
      </c>
      <c r="G34" s="46">
        <v>11110</v>
      </c>
      <c r="H34" s="47">
        <v>153</v>
      </c>
      <c r="I34" s="46">
        <v>700981</v>
      </c>
      <c r="J34" s="46">
        <v>177151</v>
      </c>
      <c r="K34" s="42" t="s">
        <v>330</v>
      </c>
      <c r="L34" s="42" t="s">
        <v>242</v>
      </c>
      <c r="M34" s="10">
        <f>Table2[[#This Row],[Active]]/Table2[[#This Row],[Cases]]</f>
        <v>0.15876987466733389</v>
      </c>
      <c r="N34" s="9">
        <f>1000000/Table2[[#This Row],[Cases/1M]]</f>
        <v>90.009000900090015</v>
      </c>
      <c r="O34" s="9">
        <f>1000000/Table2[[#This Row],[Deaths/1M]]</f>
        <v>6535.9477124183004</v>
      </c>
      <c r="P34" s="9">
        <f>Table2[[#This Row],[Deaths]]+Table2[[#This Row],[Active]]*Table2[[#This Row],[Death Rate]]</f>
        <v>701.05577417373706</v>
      </c>
      <c r="Q34" s="10">
        <f>Table2[[#This Row],[Deaths]]/Table2[[#This Row],[Cases]]</f>
        <v>1.3761572231194414E-2</v>
      </c>
      <c r="R34" s="9">
        <f>Table2[[#This Row],[Cases]]/Table2[[#This Row],[Deaths]]</f>
        <v>72.666115702479345</v>
      </c>
      <c r="S34" s="12">
        <f>Table2[[#This Row],[Cases/1M]]/1000000</f>
        <v>1.111E-2</v>
      </c>
      <c r="T34" s="12">
        <f>Table2[[#This Row],[Deaths/1M]]/1000000</f>
        <v>1.5300000000000001E-4</v>
      </c>
      <c r="U34" s="13">
        <f>1-Table2[[#This Row],[Deaths]]/Table2[[#This Row],[Ex(Deaths)]]</f>
        <v>0.13701588049388536</v>
      </c>
      <c r="V34" s="13">
        <f>Table2[[#This Row],[Cases]]/Table2[[#This Row],[Tests]]</f>
        <v>6.2716393169001725E-2</v>
      </c>
      <c r="W34" s="12">
        <f>Table2[[#This Row],[Percent Infected]]*Table2[[#This Row],[% Active]]</f>
        <v>1.7639333075540795E-3</v>
      </c>
      <c r="X34" s="9">
        <f>1/Table2[[#This Row],[Percent Active Infected]]</f>
        <v>566.91485767487927</v>
      </c>
    </row>
    <row r="35" spans="1:24" ht="15.95" customHeight="1" thickBot="1" x14ac:dyDescent="0.3">
      <c r="A35" s="43" t="s">
        <v>271</v>
      </c>
      <c r="B35" s="46">
        <v>35254</v>
      </c>
      <c r="C35" s="57">
        <v>272</v>
      </c>
      <c r="D35" s="47">
        <v>775</v>
      </c>
      <c r="E35" s="56">
        <v>2</v>
      </c>
      <c r="F35" s="46">
        <v>25741</v>
      </c>
      <c r="G35" s="46">
        <v>7891</v>
      </c>
      <c r="H35" s="47">
        <v>173</v>
      </c>
      <c r="I35" s="46">
        <v>700417</v>
      </c>
      <c r="J35" s="46">
        <v>156774</v>
      </c>
      <c r="K35" s="55" t="s">
        <v>336</v>
      </c>
      <c r="L35" s="42" t="s">
        <v>242</v>
      </c>
      <c r="M35" s="26">
        <f>Table2[[#This Row],[Active]]/Table2[[#This Row],[Cases]]</f>
        <v>0.7301582799114994</v>
      </c>
      <c r="N35" s="9">
        <f>1000000/Table2[[#This Row],[Cases/1M]]</f>
        <v>126.72665061462426</v>
      </c>
      <c r="O35" s="9">
        <f>1000000/Table2[[#This Row],[Deaths/1M]]</f>
        <v>5780.3468208092481</v>
      </c>
      <c r="P35" s="9">
        <f>Table2[[#This Row],[Deaths]]+Table2[[#This Row],[Active]]*Table2[[#This Row],[Death Rate]]</f>
        <v>1340.8726669314119</v>
      </c>
      <c r="Q35" s="10">
        <f>Table2[[#This Row],[Deaths]]/Table2[[#This Row],[Cases]]</f>
        <v>2.1983321041583934E-2</v>
      </c>
      <c r="R35" s="9">
        <f>Table2[[#This Row],[Cases]]/Table2[[#This Row],[Deaths]]</f>
        <v>45.489032258064519</v>
      </c>
      <c r="S35" s="12">
        <f>Table2[[#This Row],[Cases/1M]]/1000000</f>
        <v>7.8910000000000004E-3</v>
      </c>
      <c r="T35" s="12">
        <f>Table2[[#This Row],[Deaths/1M]]/1000000</f>
        <v>1.73E-4</v>
      </c>
      <c r="U35" s="13">
        <f>1-Table2[[#This Row],[Deaths]]/Table2[[#This Row],[Ex(Deaths)]]</f>
        <v>0.42201819821296827</v>
      </c>
      <c r="V35" s="13">
        <f>Table2[[#This Row],[Cases]]/Table2[[#This Row],[Tests]]</f>
        <v>5.033287313129179E-2</v>
      </c>
      <c r="W35" s="12">
        <f>Table2[[#This Row],[Percent Infected]]*Table2[[#This Row],[% Active]]</f>
        <v>5.7616789867816418E-3</v>
      </c>
      <c r="X35" s="9">
        <f>1/Table2[[#This Row],[Percent Active Infected]]</f>
        <v>173.56051982316006</v>
      </c>
    </row>
    <row r="36" spans="1:24" ht="15.95" customHeight="1" thickBot="1" x14ac:dyDescent="0.3">
      <c r="A36" s="43" t="s">
        <v>276</v>
      </c>
      <c r="B36" s="46">
        <v>31977</v>
      </c>
      <c r="C36" s="57">
        <v>885</v>
      </c>
      <c r="D36" s="47">
        <v>387</v>
      </c>
      <c r="E36" s="56">
        <v>6</v>
      </c>
      <c r="F36" s="46">
        <v>12171</v>
      </c>
      <c r="G36" s="46">
        <v>10976</v>
      </c>
      <c r="H36" s="47">
        <v>133</v>
      </c>
      <c r="I36" s="46">
        <v>326669</v>
      </c>
      <c r="J36" s="46">
        <v>112130</v>
      </c>
      <c r="K36" s="55" t="s">
        <v>337</v>
      </c>
      <c r="L36" s="42" t="s">
        <v>242</v>
      </c>
      <c r="M36" s="10">
        <f>Table2[[#This Row],[Active]]/Table2[[#This Row],[Cases]]</f>
        <v>0.38061731869781407</v>
      </c>
      <c r="N36" s="9">
        <f>1000000/Table2[[#This Row],[Cases/1M]]</f>
        <v>91.10787172011662</v>
      </c>
      <c r="O36" s="9">
        <f>1000000/Table2[[#This Row],[Deaths/1M]]</f>
        <v>7518.7969924812032</v>
      </c>
      <c r="P36" s="9">
        <f>Table2[[#This Row],[Deaths]]+Table2[[#This Row],[Active]]*Table2[[#This Row],[Death Rate]]</f>
        <v>534.29890233605408</v>
      </c>
      <c r="Q36" s="10">
        <f>Table2[[#This Row],[Deaths]]/Table2[[#This Row],[Cases]]</f>
        <v>1.2102448634956376E-2</v>
      </c>
      <c r="R36" s="9">
        <f>Table2[[#This Row],[Cases]]/Table2[[#This Row],[Deaths]]</f>
        <v>82.627906976744185</v>
      </c>
      <c r="S36" s="12">
        <f>Table2[[#This Row],[Cases/1M]]/1000000</f>
        <v>1.0976E-2</v>
      </c>
      <c r="T36" s="12">
        <f>Table2[[#This Row],[Deaths/1M]]/1000000</f>
        <v>1.3300000000000001E-4</v>
      </c>
      <c r="U36" s="13">
        <f>1-Table2[[#This Row],[Deaths]]/Table2[[#This Row],[Ex(Deaths)]]</f>
        <v>0.27568632780646918</v>
      </c>
      <c r="V36" s="13">
        <f>Table2[[#This Row],[Cases]]/Table2[[#This Row],[Tests]]</f>
        <v>9.7888076309659011E-2</v>
      </c>
      <c r="W36" s="12">
        <f>Table2[[#This Row],[Percent Infected]]*Table2[[#This Row],[% Active]]</f>
        <v>4.177655690027207E-3</v>
      </c>
      <c r="X36" s="9">
        <f>1/Table2[[#This Row],[Percent Active Infected]]</f>
        <v>239.36869723064407</v>
      </c>
    </row>
    <row r="37" spans="1:24" ht="15.95" customHeight="1" thickBot="1" x14ac:dyDescent="0.3">
      <c r="A37" s="43" t="s">
        <v>274</v>
      </c>
      <c r="B37" s="46">
        <v>28432</v>
      </c>
      <c r="C37" s="47"/>
      <c r="D37" s="47">
        <v>345</v>
      </c>
      <c r="E37" s="47"/>
      <c r="F37" s="46">
        <v>7191</v>
      </c>
      <c r="G37" s="46">
        <v>14698</v>
      </c>
      <c r="H37" s="47">
        <v>178</v>
      </c>
      <c r="I37" s="46">
        <v>302926</v>
      </c>
      <c r="J37" s="46">
        <v>156599</v>
      </c>
      <c r="K37" s="55" t="s">
        <v>340</v>
      </c>
      <c r="L37" s="42" t="s">
        <v>242</v>
      </c>
      <c r="M37" s="10">
        <f>Table2[[#This Row],[Active]]/Table2[[#This Row],[Cases]]</f>
        <v>0.25291924592009002</v>
      </c>
      <c r="N37" s="9">
        <f>1000000/Table2[[#This Row],[Cases/1M]]</f>
        <v>68.036467546604982</v>
      </c>
      <c r="O37" s="9">
        <f>1000000/Table2[[#This Row],[Deaths/1M]]</f>
        <v>5617.9775280898875</v>
      </c>
      <c r="P37" s="9">
        <f>Table2[[#This Row],[Deaths]]+Table2[[#This Row],[Active]]*Table2[[#This Row],[Death Rate]]</f>
        <v>432.25713984243106</v>
      </c>
      <c r="Q37" s="10">
        <f>Table2[[#This Row],[Deaths]]/Table2[[#This Row],[Cases]]</f>
        <v>1.2134214969048958E-2</v>
      </c>
      <c r="R37" s="9">
        <f>Table2[[#This Row],[Cases]]/Table2[[#This Row],[Deaths]]</f>
        <v>82.411594202898556</v>
      </c>
      <c r="S37" s="12">
        <f>Table2[[#This Row],[Cases/1M]]/1000000</f>
        <v>1.4697999999999999E-2</v>
      </c>
      <c r="T37" s="21">
        <f>Table2[[#This Row],[Deaths/1M]]/1000000</f>
        <v>1.7799999999999999E-4</v>
      </c>
      <c r="U37" s="13">
        <f>1-Table2[[#This Row],[Deaths]]/Table2[[#This Row],[Ex(Deaths)]]</f>
        <v>0.20186396429273223</v>
      </c>
      <c r="V37" s="13">
        <f>Table2[[#This Row],[Cases]]/Table2[[#This Row],[Tests]]</f>
        <v>9.3857905891207752E-2</v>
      </c>
      <c r="W37" s="12">
        <f>Table2[[#This Row],[Percent Infected]]*Table2[[#This Row],[% Active]]</f>
        <v>3.7174070765334829E-3</v>
      </c>
      <c r="X37" s="9">
        <f>1/Table2[[#This Row],[Percent Active Infected]]</f>
        <v>269.00470661730958</v>
      </c>
    </row>
    <row r="38" spans="1:24" ht="15.95" customHeight="1" thickBot="1" x14ac:dyDescent="0.3">
      <c r="A38" s="43" t="s">
        <v>281</v>
      </c>
      <c r="B38" s="46">
        <v>24671</v>
      </c>
      <c r="C38" s="47"/>
      <c r="D38" s="47">
        <v>237</v>
      </c>
      <c r="E38" s="47"/>
      <c r="F38" s="46">
        <v>15277</v>
      </c>
      <c r="G38" s="46">
        <v>13805</v>
      </c>
      <c r="H38" s="47">
        <v>133</v>
      </c>
      <c r="I38" s="46">
        <v>204928</v>
      </c>
      <c r="J38" s="46">
        <v>114673</v>
      </c>
      <c r="K38" s="55" t="s">
        <v>336</v>
      </c>
      <c r="L38" s="42" t="s">
        <v>242</v>
      </c>
      <c r="M38" s="26">
        <f>Table2[[#This Row],[Active]]/Table2[[#This Row],[Cases]]</f>
        <v>0.61922905435531594</v>
      </c>
      <c r="N38" s="9">
        <f>1000000/Table2[[#This Row],[Cases/1M]]</f>
        <v>72.437522636725831</v>
      </c>
      <c r="O38" s="9">
        <f>1000000/Table2[[#This Row],[Deaths/1M]]</f>
        <v>7518.7969924812032</v>
      </c>
      <c r="P38" s="9">
        <f>Table2[[#This Row],[Deaths]]+Table2[[#This Row],[Active]]*Table2[[#This Row],[Death Rate]]</f>
        <v>383.75728588220989</v>
      </c>
      <c r="Q38" s="10">
        <f>Table2[[#This Row],[Deaths]]/Table2[[#This Row],[Cases]]</f>
        <v>9.6064204936970529E-3</v>
      </c>
      <c r="R38" s="9">
        <f>Table2[[#This Row],[Cases]]/Table2[[#This Row],[Deaths]]</f>
        <v>104.09704641350211</v>
      </c>
      <c r="S38" s="12">
        <f>Table2[[#This Row],[Cases/1M]]/1000000</f>
        <v>1.3805E-2</v>
      </c>
      <c r="T38" s="12">
        <f>Table2[[#This Row],[Deaths/1M]]/1000000</f>
        <v>1.3300000000000001E-4</v>
      </c>
      <c r="U38" s="13">
        <f>1-Table2[[#This Row],[Deaths]]/Table2[[#This Row],[Ex(Deaths)]]</f>
        <v>0.3824221487934315</v>
      </c>
      <c r="V38" s="13">
        <f>Table2[[#This Row],[Cases]]/Table2[[#This Row],[Tests]]</f>
        <v>0.12038862429731417</v>
      </c>
      <c r="W38" s="12">
        <f>Table2[[#This Row],[Percent Infected]]*Table2[[#This Row],[% Active]]</f>
        <v>8.5484570953751355E-3</v>
      </c>
      <c r="X38" s="9">
        <f>1/Table2[[#This Row],[Percent Active Infected]]</f>
        <v>116.98017418149264</v>
      </c>
    </row>
    <row r="39" spans="1:24" ht="15.95" customHeight="1" thickBot="1" x14ac:dyDescent="0.3">
      <c r="A39" s="43" t="s">
        <v>260</v>
      </c>
      <c r="B39" s="46">
        <v>22444</v>
      </c>
      <c r="C39" s="57">
        <v>129</v>
      </c>
      <c r="D39" s="47">
        <v>690</v>
      </c>
      <c r="E39" s="56">
        <v>5</v>
      </c>
      <c r="F39" s="46">
        <v>12326</v>
      </c>
      <c r="G39" s="46">
        <v>10704</v>
      </c>
      <c r="H39" s="47">
        <v>329</v>
      </c>
      <c r="I39" s="46">
        <v>632997</v>
      </c>
      <c r="J39" s="46">
        <v>301883</v>
      </c>
      <c r="K39" s="55" t="s">
        <v>337</v>
      </c>
      <c r="L39" s="42" t="s">
        <v>242</v>
      </c>
      <c r="M39" s="23">
        <f>Table2[[#This Row],[Active]]/Table2[[#This Row],[Cases]]</f>
        <v>0.54918909285332385</v>
      </c>
      <c r="N39" s="9">
        <f>1000000/Table2[[#This Row],[Cases/1M]]</f>
        <v>93.423019431988038</v>
      </c>
      <c r="O39" s="9">
        <f>1000000/Table2[[#This Row],[Deaths/1M]]</f>
        <v>3039.5136778115502</v>
      </c>
      <c r="P39" s="9">
        <f>Table2[[#This Row],[Deaths]]+Table2[[#This Row],[Active]]*Table2[[#This Row],[Death Rate]]</f>
        <v>1068.9404740687935</v>
      </c>
      <c r="Q39" s="10">
        <f>Table2[[#This Row],[Deaths]]/Table2[[#This Row],[Cases]]</f>
        <v>3.0743183033327393E-2</v>
      </c>
      <c r="R39" s="9">
        <f>Table2[[#This Row],[Cases]]/Table2[[#This Row],[Deaths]]</f>
        <v>32.527536231884056</v>
      </c>
      <c r="S39" s="12">
        <f>Table2[[#This Row],[Cases/1M]]/1000000</f>
        <v>1.0704E-2</v>
      </c>
      <c r="T39" s="12">
        <f>Table2[[#This Row],[Deaths/1M]]/1000000</f>
        <v>3.2899999999999997E-4</v>
      </c>
      <c r="U39" s="13">
        <f>1-Table2[[#This Row],[Deaths]]/Table2[[#This Row],[Ex(Deaths)]]</f>
        <v>0.35450100661489792</v>
      </c>
      <c r="V39" s="13">
        <f>Table2[[#This Row],[Cases]]/Table2[[#This Row],[Tests]]</f>
        <v>3.5456724123495056E-2</v>
      </c>
      <c r="W39" s="12">
        <f>Table2[[#This Row],[Percent Infected]]*Table2[[#This Row],[% Active]]</f>
        <v>5.8785200499019783E-3</v>
      </c>
      <c r="X39" s="9">
        <f>1/Table2[[#This Row],[Percent Active Infected]]</f>
        <v>170.1108427820493</v>
      </c>
    </row>
    <row r="40" spans="1:24" ht="15.95" customHeight="1" thickBot="1" x14ac:dyDescent="0.3">
      <c r="A40" s="43" t="s">
        <v>285</v>
      </c>
      <c r="B40" s="46">
        <v>21488</v>
      </c>
      <c r="C40" s="57">
        <v>216</v>
      </c>
      <c r="D40" s="47">
        <v>357</v>
      </c>
      <c r="E40" s="56">
        <v>1</v>
      </c>
      <c r="F40" s="46">
        <v>17020</v>
      </c>
      <c r="G40" s="46">
        <v>5095</v>
      </c>
      <c r="H40" s="47">
        <v>85</v>
      </c>
      <c r="I40" s="46">
        <v>449629</v>
      </c>
      <c r="J40" s="46">
        <v>106604</v>
      </c>
      <c r="K40" s="55" t="s">
        <v>336</v>
      </c>
      <c r="L40" s="42" t="s">
        <v>242</v>
      </c>
      <c r="M40" s="26">
        <f>Table2[[#This Row],[Active]]/Table2[[#This Row],[Cases]]</f>
        <v>0.79206999255398358</v>
      </c>
      <c r="N40" s="9">
        <f>1000000/Table2[[#This Row],[Cases/1M]]</f>
        <v>196.27085377821393</v>
      </c>
      <c r="O40" s="9">
        <f>1000000/Table2[[#This Row],[Deaths/1M]]</f>
        <v>11764.705882352941</v>
      </c>
      <c r="P40" s="9">
        <f>Table2[[#This Row],[Deaths]]+Table2[[#This Row],[Active]]*Table2[[#This Row],[Death Rate]]</f>
        <v>639.76898734177212</v>
      </c>
      <c r="Q40" s="10">
        <f>Table2[[#This Row],[Deaths]]/Table2[[#This Row],[Cases]]</f>
        <v>1.661392405063291E-2</v>
      </c>
      <c r="R40" s="9">
        <f>Table2[[#This Row],[Cases]]/Table2[[#This Row],[Deaths]]</f>
        <v>60.19047619047619</v>
      </c>
      <c r="S40" s="12">
        <f>Table2[[#This Row],[Cases/1M]]/1000000</f>
        <v>5.0949999999999997E-3</v>
      </c>
      <c r="T40" s="21">
        <f>Table2[[#This Row],[Deaths/1M]]/1000000</f>
        <v>8.5000000000000006E-5</v>
      </c>
      <c r="U40" s="13">
        <f>1-Table2[[#This Row],[Deaths]]/Table2[[#This Row],[Ex(Deaths)]]</f>
        <v>0.44198608081437618</v>
      </c>
      <c r="V40" s="13">
        <f>Table2[[#This Row],[Cases]]/Table2[[#This Row],[Tests]]</f>
        <v>4.7790511733006545E-2</v>
      </c>
      <c r="W40" s="12">
        <f>Table2[[#This Row],[Percent Infected]]*Table2[[#This Row],[% Active]]</f>
        <v>4.0355966120625463E-3</v>
      </c>
      <c r="X40" s="9">
        <f>1/Table2[[#This Row],[Percent Active Infected]]</f>
        <v>247.7948358393808</v>
      </c>
    </row>
    <row r="41" spans="1:24" ht="15.95" customHeight="1" thickBot="1" x14ac:dyDescent="0.3">
      <c r="A41" s="43" t="s">
        <v>248</v>
      </c>
      <c r="B41" s="46">
        <v>19934</v>
      </c>
      <c r="C41" s="57">
        <v>196</v>
      </c>
      <c r="D41" s="46">
        <v>1015</v>
      </c>
      <c r="E41" s="56">
        <v>1</v>
      </c>
      <c r="F41" s="46">
        <v>17053</v>
      </c>
      <c r="G41" s="46">
        <v>18817</v>
      </c>
      <c r="H41" s="47">
        <v>958</v>
      </c>
      <c r="I41" s="46">
        <v>395798</v>
      </c>
      <c r="J41" s="46">
        <v>373620</v>
      </c>
      <c r="K41" s="55" t="s">
        <v>337</v>
      </c>
      <c r="L41" s="42" t="s">
        <v>242</v>
      </c>
      <c r="M41" s="23">
        <f>Table2[[#This Row],[Active]]/Table2[[#This Row],[Cases]]</f>
        <v>0.85547306110163535</v>
      </c>
      <c r="N41" s="9">
        <f>1000000/Table2[[#This Row],[Cases/1M]]</f>
        <v>53.143434128713395</v>
      </c>
      <c r="O41" s="9">
        <f>1000000/Table2[[#This Row],[Deaths/1M]]</f>
        <v>1043.8413361169103</v>
      </c>
      <c r="P41" s="9">
        <f>Table2[[#This Row],[Deaths]]+Table2[[#This Row],[Active]]*Table2[[#This Row],[Death Rate]]</f>
        <v>1883.3051570181601</v>
      </c>
      <c r="Q41" s="10">
        <f>Table2[[#This Row],[Deaths]]/Table2[[#This Row],[Cases]]</f>
        <v>5.0918029497341227E-2</v>
      </c>
      <c r="R41" s="9">
        <f>Table2[[#This Row],[Cases]]/Table2[[#This Row],[Deaths]]</f>
        <v>19.639408866995073</v>
      </c>
      <c r="S41" s="12">
        <f>Table2[[#This Row],[Cases/1M]]/1000000</f>
        <v>1.8817E-2</v>
      </c>
      <c r="T41" s="12">
        <f>Table2[[#This Row],[Deaths/1M]]/1000000</f>
        <v>9.5799999999999998E-4</v>
      </c>
      <c r="U41" s="13">
        <f>1-Table2[[#This Row],[Deaths]]/Table2[[#This Row],[Ex(Deaths)]]</f>
        <v>0.46105388379700984</v>
      </c>
      <c r="V41" s="13">
        <f>Table2[[#This Row],[Cases]]/Table2[[#This Row],[Tests]]</f>
        <v>5.0364074603711992E-2</v>
      </c>
      <c r="W41" s="12">
        <f>Table2[[#This Row],[Percent Infected]]*Table2[[#This Row],[% Active]]</f>
        <v>1.6097436590749473E-2</v>
      </c>
      <c r="X41" s="9">
        <f>1/Table2[[#This Row],[Percent Active Infected]]</f>
        <v>62.121692131693713</v>
      </c>
    </row>
    <row r="42" spans="1:24" ht="15.95" customHeight="1" thickBot="1" x14ac:dyDescent="0.3">
      <c r="A42" s="43" t="s">
        <v>253</v>
      </c>
      <c r="B42" s="46">
        <v>15634</v>
      </c>
      <c r="C42" s="57">
        <v>59</v>
      </c>
      <c r="D42" s="47">
        <v>591</v>
      </c>
      <c r="E42" s="47"/>
      <c r="F42" s="46">
        <v>6543</v>
      </c>
      <c r="G42" s="46">
        <v>16055</v>
      </c>
      <c r="H42" s="47">
        <v>607</v>
      </c>
      <c r="I42" s="46">
        <v>199674</v>
      </c>
      <c r="J42" s="46">
        <v>205054</v>
      </c>
      <c r="K42" s="42" t="s">
        <v>330</v>
      </c>
      <c r="L42" s="42" t="s">
        <v>242</v>
      </c>
      <c r="M42" s="23">
        <f>Table2[[#This Row],[Active]]/Table2[[#This Row],[Cases]]</f>
        <v>0.41851093769988484</v>
      </c>
      <c r="N42" s="9">
        <f>1000000/Table2[[#This Row],[Cases/1M]]</f>
        <v>62.285892245406416</v>
      </c>
      <c r="O42" s="9">
        <f>1000000/Table2[[#This Row],[Deaths/1M]]</f>
        <v>1647.4464579901153</v>
      </c>
      <c r="P42" s="9">
        <f>Table2[[#This Row],[Deaths]]+Table2[[#This Row],[Active]]*Table2[[#This Row],[Death Rate]]</f>
        <v>838.33996418063202</v>
      </c>
      <c r="Q42" s="10">
        <f>Table2[[#This Row],[Deaths]]/Table2[[#This Row],[Cases]]</f>
        <v>3.7802225917871309E-2</v>
      </c>
      <c r="R42" s="9">
        <f>Table2[[#This Row],[Cases]]/Table2[[#This Row],[Deaths]]</f>
        <v>26.453468697123519</v>
      </c>
      <c r="S42" s="12">
        <f>Table2[[#This Row],[Cases/1M]]/1000000</f>
        <v>1.6055E-2</v>
      </c>
      <c r="T42" s="12">
        <f>Table2[[#This Row],[Deaths/1M]]/1000000</f>
        <v>6.0700000000000001E-4</v>
      </c>
      <c r="U42" s="13">
        <f>1-Table2[[#This Row],[Deaths]]/Table2[[#This Row],[Ex(Deaths)]]</f>
        <v>0.29503539703296211</v>
      </c>
      <c r="V42" s="13">
        <f>Table2[[#This Row],[Cases]]/Table2[[#This Row],[Tests]]</f>
        <v>7.8297625128960199E-2</v>
      </c>
      <c r="W42" s="12">
        <f>Table2[[#This Row],[Percent Infected]]*Table2[[#This Row],[% Active]]</f>
        <v>6.7191931047716515E-3</v>
      </c>
      <c r="X42" s="9">
        <f>1/Table2[[#This Row],[Percent Active Infected]]</f>
        <v>148.82739406460092</v>
      </c>
    </row>
    <row r="43" spans="1:24" ht="15.95" customHeight="1" thickBot="1" x14ac:dyDescent="0.3">
      <c r="A43" s="43" t="s">
        <v>246</v>
      </c>
      <c r="B43" s="46">
        <v>12807</v>
      </c>
      <c r="C43" s="57">
        <v>54</v>
      </c>
      <c r="D43" s="47">
        <v>591</v>
      </c>
      <c r="E43" s="47"/>
      <c r="F43" s="46">
        <v>2028</v>
      </c>
      <c r="G43" s="46">
        <v>18147</v>
      </c>
      <c r="H43" s="47">
        <v>837</v>
      </c>
      <c r="I43" s="46">
        <v>220391</v>
      </c>
      <c r="J43" s="46">
        <v>312280</v>
      </c>
      <c r="K43" s="42" t="s">
        <v>330</v>
      </c>
      <c r="L43" s="42" t="s">
        <v>242</v>
      </c>
      <c r="M43" s="23">
        <f>Table2[[#This Row],[Active]]/Table2[[#This Row],[Cases]]</f>
        <v>0.15835090185055048</v>
      </c>
      <c r="N43" s="9">
        <f>1000000/Table2[[#This Row],[Cases/1M]]</f>
        <v>55.105527084366564</v>
      </c>
      <c r="O43" s="9">
        <f>1000000/Table2[[#This Row],[Deaths/1M]]</f>
        <v>1194.7431302270013</v>
      </c>
      <c r="P43" s="9">
        <f>Table2[[#This Row],[Deaths]]+Table2[[#This Row],[Active]]*Table2[[#This Row],[Death Rate]]</f>
        <v>684.58538299367535</v>
      </c>
      <c r="Q43" s="10">
        <f>Table2[[#This Row],[Deaths]]/Table2[[#This Row],[Cases]]</f>
        <v>4.614663855703912E-2</v>
      </c>
      <c r="R43" s="9">
        <f>Table2[[#This Row],[Cases]]/Table2[[#This Row],[Deaths]]</f>
        <v>21.670050761421319</v>
      </c>
      <c r="S43" s="12">
        <f>Table2[[#This Row],[Cases/1M]]/1000000</f>
        <v>1.8147E-2</v>
      </c>
      <c r="T43" s="12">
        <f>Table2[[#This Row],[Deaths/1M]]/1000000</f>
        <v>8.3699999999999996E-4</v>
      </c>
      <c r="U43" s="13">
        <f>1-Table2[[#This Row],[Deaths]]/Table2[[#This Row],[Ex(Deaths)]]</f>
        <v>0.13670374115267947</v>
      </c>
      <c r="V43" s="13">
        <f>Table2[[#This Row],[Cases]]/Table2[[#This Row],[Tests]]</f>
        <v>5.8110358408464957E-2</v>
      </c>
      <c r="W43" s="12">
        <f>Table2[[#This Row],[Percent Infected]]*Table2[[#This Row],[% Active]]</f>
        <v>2.8735938158819395E-3</v>
      </c>
      <c r="X43" s="9">
        <f>1/Table2[[#This Row],[Percent Active Infected]]</f>
        <v>347.99629456088883</v>
      </c>
    </row>
    <row r="44" spans="1:24" ht="15.95" customHeight="1" thickBot="1" x14ac:dyDescent="0.3">
      <c r="A44" s="43" t="s">
        <v>278</v>
      </c>
      <c r="B44" s="46">
        <v>9663</v>
      </c>
      <c r="C44" s="57">
        <v>58</v>
      </c>
      <c r="D44" s="47">
        <v>146</v>
      </c>
      <c r="E44" s="47"/>
      <c r="F44" s="46">
        <v>1146</v>
      </c>
      <c r="G44" s="46">
        <v>10923</v>
      </c>
      <c r="H44" s="47">
        <v>165</v>
      </c>
      <c r="I44" s="46">
        <v>121477</v>
      </c>
      <c r="J44" s="46">
        <v>137315</v>
      </c>
      <c r="K44" s="42" t="s">
        <v>330</v>
      </c>
      <c r="L44" s="42" t="s">
        <v>242</v>
      </c>
      <c r="M44" s="26">
        <f>Table2[[#This Row],[Active]]/Table2[[#This Row],[Cases]]</f>
        <v>0.11859670909655387</v>
      </c>
      <c r="N44" s="9">
        <f>1000000/Table2[[#This Row],[Cases/1M]]</f>
        <v>91.549940492538681</v>
      </c>
      <c r="O44" s="9">
        <f>1000000/Table2[[#This Row],[Deaths/1M]]</f>
        <v>6060.606060606061</v>
      </c>
      <c r="P44" s="9">
        <f>Table2[[#This Row],[Deaths]]+Table2[[#This Row],[Active]]*Table2[[#This Row],[Death Rate]]</f>
        <v>163.31511952809686</v>
      </c>
      <c r="Q44" s="10">
        <f>Table2[[#This Row],[Deaths]]/Table2[[#This Row],[Cases]]</f>
        <v>1.5109179343889062E-2</v>
      </c>
      <c r="R44" s="9">
        <f>Table2[[#This Row],[Cases]]/Table2[[#This Row],[Deaths]]</f>
        <v>66.18493150684931</v>
      </c>
      <c r="S44" s="12">
        <f>Table2[[#This Row],[Cases/1M]]/1000000</f>
        <v>1.0923E-2</v>
      </c>
      <c r="T44" s="12">
        <f>Table2[[#This Row],[Deaths/1M]]/1000000</f>
        <v>1.65E-4</v>
      </c>
      <c r="U44" s="13">
        <f>1-Table2[[#This Row],[Deaths]]/Table2[[#This Row],[Ex(Deaths)]]</f>
        <v>0.10602275881210099</v>
      </c>
      <c r="V44" s="13">
        <f>Table2[[#This Row],[Cases]]/Table2[[#This Row],[Tests]]</f>
        <v>7.9545922273352151E-2</v>
      </c>
      <c r="W44" s="12">
        <f>Table2[[#This Row],[Percent Infected]]*Table2[[#This Row],[% Active]]</f>
        <v>1.295431853461658E-3</v>
      </c>
      <c r="X44" s="9">
        <f>1/Table2[[#This Row],[Percent Active Infected]]</f>
        <v>771.94334640436398</v>
      </c>
    </row>
    <row r="45" spans="1:24" ht="15.95" customHeight="1" thickBot="1" x14ac:dyDescent="0.3">
      <c r="A45" s="43" t="s">
        <v>282</v>
      </c>
      <c r="B45" s="46">
        <v>7754</v>
      </c>
      <c r="C45" s="57">
        <v>60</v>
      </c>
      <c r="D45" s="47">
        <v>141</v>
      </c>
      <c r="E45" s="56">
        <v>2</v>
      </c>
      <c r="F45" s="46">
        <v>1914</v>
      </c>
      <c r="G45" s="46">
        <v>4327</v>
      </c>
      <c r="H45" s="47">
        <v>79</v>
      </c>
      <c r="I45" s="46">
        <v>326886</v>
      </c>
      <c r="J45" s="46">
        <v>182399</v>
      </c>
      <c r="K45" s="42" t="s">
        <v>330</v>
      </c>
      <c r="L45" s="42" t="s">
        <v>242</v>
      </c>
      <c r="M45" s="26">
        <f>Table2[[#This Row],[Active]]/Table2[[#This Row],[Cases]]</f>
        <v>0.24684034046943512</v>
      </c>
      <c r="N45" s="9">
        <f>1000000/Table2[[#This Row],[Cases/1M]]</f>
        <v>231.10700254217701</v>
      </c>
      <c r="O45" s="9">
        <f>1000000/Table2[[#This Row],[Deaths/1M]]</f>
        <v>12658.227848101265</v>
      </c>
      <c r="P45" s="9">
        <f>Table2[[#This Row],[Deaths]]+Table2[[#This Row],[Active]]*Table2[[#This Row],[Death Rate]]</f>
        <v>175.80448800619035</v>
      </c>
      <c r="Q45" s="10">
        <f>Table2[[#This Row],[Deaths]]/Table2[[#This Row],[Cases]]</f>
        <v>1.818416301263864E-2</v>
      </c>
      <c r="R45" s="9">
        <f>Table2[[#This Row],[Cases]]/Table2[[#This Row],[Deaths]]</f>
        <v>54.99290780141844</v>
      </c>
      <c r="S45" s="12">
        <f>Table2[[#This Row],[Cases/1M]]/1000000</f>
        <v>4.3270000000000001E-3</v>
      </c>
      <c r="T45" s="12">
        <f>Table2[[#This Row],[Deaths/1M]]/1000000</f>
        <v>7.8999999999999996E-5</v>
      </c>
      <c r="U45" s="13">
        <f>1-Table2[[#This Row],[Deaths]]/Table2[[#This Row],[Ex(Deaths)]]</f>
        <v>0.19797269342159707</v>
      </c>
      <c r="V45" s="13">
        <f>Table2[[#This Row],[Cases]]/Table2[[#This Row],[Tests]]</f>
        <v>2.3720807865739126E-2</v>
      </c>
      <c r="W45" s="12">
        <f>Table2[[#This Row],[Percent Infected]]*Table2[[#This Row],[% Active]]</f>
        <v>1.0680781532112459E-3</v>
      </c>
      <c r="X45" s="9">
        <f>1/Table2[[#This Row],[Percent Active Infected]]</f>
        <v>936.26107508466066</v>
      </c>
    </row>
    <row r="46" spans="1:24" ht="15.95" customHeight="1" thickBot="1" x14ac:dyDescent="0.3">
      <c r="A46" s="43" t="s">
        <v>277</v>
      </c>
      <c r="B46" s="46">
        <v>7713</v>
      </c>
      <c r="C46" s="57">
        <v>117</v>
      </c>
      <c r="D46" s="47">
        <v>113</v>
      </c>
      <c r="E46" s="56">
        <v>1</v>
      </c>
      <c r="F46" s="46">
        <v>1166</v>
      </c>
      <c r="G46" s="46">
        <v>10121</v>
      </c>
      <c r="H46" s="47">
        <v>148</v>
      </c>
      <c r="I46" s="46">
        <v>169839</v>
      </c>
      <c r="J46" s="46">
        <v>222868</v>
      </c>
      <c r="K46" s="42" t="s">
        <v>330</v>
      </c>
      <c r="L46" s="42" t="s">
        <v>242</v>
      </c>
      <c r="M46" s="26">
        <f>Table2[[#This Row],[Active]]/Table2[[#This Row],[Cases]]</f>
        <v>0.15117334370543239</v>
      </c>
      <c r="N46" s="9">
        <f>1000000/Table2[[#This Row],[Cases/1M]]</f>
        <v>98.804465961861482</v>
      </c>
      <c r="O46" s="9">
        <f>1000000/Table2[[#This Row],[Deaths/1M]]</f>
        <v>6756.7567567567567</v>
      </c>
      <c r="P46" s="9">
        <f>Table2[[#This Row],[Deaths]]+Table2[[#This Row],[Active]]*Table2[[#This Row],[Death Rate]]</f>
        <v>130.08258783871386</v>
      </c>
      <c r="Q46" s="10">
        <f>Table2[[#This Row],[Deaths]]/Table2[[#This Row],[Cases]]</f>
        <v>1.465058991313367E-2</v>
      </c>
      <c r="R46" s="9">
        <f>Table2[[#This Row],[Cases]]/Table2[[#This Row],[Deaths]]</f>
        <v>68.256637168141594</v>
      </c>
      <c r="S46" s="12">
        <f>Table2[[#This Row],[Cases/1M]]/1000000</f>
        <v>1.0121E-2</v>
      </c>
      <c r="T46" s="12">
        <f>Table2[[#This Row],[Deaths/1M]]/1000000</f>
        <v>1.4799999999999999E-4</v>
      </c>
      <c r="U46" s="13">
        <f>1-Table2[[#This Row],[Deaths]]/Table2[[#This Row],[Ex(Deaths)]]</f>
        <v>0.13132109471787368</v>
      </c>
      <c r="V46" s="13">
        <f>Table2[[#This Row],[Cases]]/Table2[[#This Row],[Tests]]</f>
        <v>4.5413597583593875E-2</v>
      </c>
      <c r="W46" s="12">
        <f>Table2[[#This Row],[Percent Infected]]*Table2[[#This Row],[% Active]]</f>
        <v>1.5300254116426813E-3</v>
      </c>
      <c r="X46" s="9">
        <f>1/Table2[[#This Row],[Percent Active Infected]]</f>
        <v>653.58391592095847</v>
      </c>
    </row>
    <row r="47" spans="1:24" ht="15.95" customHeight="1" thickBot="1" x14ac:dyDescent="0.3">
      <c r="A47" s="43" t="s">
        <v>259</v>
      </c>
      <c r="B47" s="46">
        <v>6840</v>
      </c>
      <c r="C47" s="57">
        <v>9</v>
      </c>
      <c r="D47" s="47">
        <v>419</v>
      </c>
      <c r="E47" s="47"/>
      <c r="F47" s="47">
        <v>326</v>
      </c>
      <c r="G47" s="46">
        <v>5030</v>
      </c>
      <c r="H47" s="47">
        <v>308</v>
      </c>
      <c r="I47" s="46">
        <v>202324</v>
      </c>
      <c r="J47" s="46">
        <v>148799</v>
      </c>
      <c r="K47" s="55" t="s">
        <v>336</v>
      </c>
      <c r="L47" s="42" t="s">
        <v>242</v>
      </c>
      <c r="M47" s="26">
        <f>Table2[[#This Row],[Active]]/Table2[[#This Row],[Cases]]</f>
        <v>4.7660818713450293E-2</v>
      </c>
      <c r="N47" s="9">
        <f>1000000/Table2[[#This Row],[Cases/1M]]</f>
        <v>198.80715705765408</v>
      </c>
      <c r="O47" s="9">
        <f>1000000/Table2[[#This Row],[Deaths/1M]]</f>
        <v>3246.7532467532469</v>
      </c>
      <c r="P47" s="9">
        <f>Table2[[#This Row],[Deaths]]+Table2[[#This Row],[Active]]*Table2[[#This Row],[Death Rate]]</f>
        <v>438.96988304093566</v>
      </c>
      <c r="Q47" s="10">
        <f>Table2[[#This Row],[Deaths]]/Table2[[#This Row],[Cases]]</f>
        <v>6.1257309941520469E-2</v>
      </c>
      <c r="R47" s="9">
        <f>Table2[[#This Row],[Cases]]/Table2[[#This Row],[Deaths]]</f>
        <v>16.324582338902147</v>
      </c>
      <c r="S47" s="12">
        <f>Table2[[#This Row],[Cases/1M]]/1000000</f>
        <v>5.0299999999999997E-3</v>
      </c>
      <c r="T47" s="12">
        <f>Table2[[#This Row],[Deaths/1M]]/1000000</f>
        <v>3.0800000000000001E-4</v>
      </c>
      <c r="U47" s="13">
        <f>1-Table2[[#This Row],[Deaths]]/Table2[[#This Row],[Ex(Deaths)]]</f>
        <v>4.549260396315935E-2</v>
      </c>
      <c r="V47" s="13">
        <f>Table2[[#This Row],[Cases]]/Table2[[#This Row],[Tests]]</f>
        <v>3.3807160791601593E-2</v>
      </c>
      <c r="W47" s="12">
        <f>Table2[[#This Row],[Percent Infected]]*Table2[[#This Row],[% Active]]</f>
        <v>2.3973391812865495E-4</v>
      </c>
      <c r="X47" s="9">
        <f>1/Table2[[#This Row],[Percent Active Infected]]</f>
        <v>4171.291270780227</v>
      </c>
    </row>
    <row r="48" spans="1:24" ht="16.5" thickBot="1" x14ac:dyDescent="0.3">
      <c r="A48" s="43" t="s">
        <v>288</v>
      </c>
      <c r="B48" s="46">
        <v>5017</v>
      </c>
      <c r="C48" s="57">
        <v>65</v>
      </c>
      <c r="D48" s="47">
        <v>75</v>
      </c>
      <c r="E48" s="47"/>
      <c r="F48" s="46">
        <v>1529</v>
      </c>
      <c r="G48" s="46">
        <v>4694</v>
      </c>
      <c r="H48" s="47">
        <v>70</v>
      </c>
      <c r="I48" s="46">
        <v>193405</v>
      </c>
      <c r="J48" s="46">
        <v>180959</v>
      </c>
      <c r="K48" s="42" t="s">
        <v>330</v>
      </c>
      <c r="L48" s="42" t="s">
        <v>242</v>
      </c>
      <c r="M48" s="23">
        <f>Table2[[#This Row],[Active]]/Table2[[#This Row],[Cases]]</f>
        <v>0.30476380306956347</v>
      </c>
      <c r="N48" s="9">
        <f>1000000/Table2[[#This Row],[Cases/1M]]</f>
        <v>213.03792074989349</v>
      </c>
      <c r="O48" s="9">
        <f>1000000/Table2[[#This Row],[Deaths/1M]]</f>
        <v>14285.714285714286</v>
      </c>
      <c r="P48" s="9">
        <f>Table2[[#This Row],[Deaths]]+Table2[[#This Row],[Active]]*Table2[[#This Row],[Death Rate]]</f>
        <v>97.857285230217258</v>
      </c>
      <c r="Q48" s="10">
        <f>Table2[[#This Row],[Deaths]]/Table2[[#This Row],[Cases]]</f>
        <v>1.4949172812437711E-2</v>
      </c>
      <c r="R48" s="9">
        <f>Table2[[#This Row],[Cases]]/Table2[[#This Row],[Deaths]]</f>
        <v>66.893333333333331</v>
      </c>
      <c r="S48" s="12">
        <f>Table2[[#This Row],[Cases/1M]]/1000000</f>
        <v>4.6940000000000003E-3</v>
      </c>
      <c r="T48" s="12">
        <f>Table2[[#This Row],[Deaths/1M]]/1000000</f>
        <v>6.9999999999999994E-5</v>
      </c>
      <c r="U48" s="13">
        <f>1-Table2[[#This Row],[Deaths]]/Table2[[#This Row],[Ex(Deaths)]]</f>
        <v>0.2335777574091048</v>
      </c>
      <c r="V48" s="13">
        <f>Table2[[#This Row],[Cases]]/Table2[[#This Row],[Tests]]</f>
        <v>2.5940384167937747E-2</v>
      </c>
      <c r="W48" s="12">
        <f>Table2[[#This Row],[Percent Infected]]*Table2[[#This Row],[% Active]]</f>
        <v>1.4305612916085311E-3</v>
      </c>
      <c r="X48" s="9">
        <f>1/Table2[[#This Row],[Percent Active Infected]]</f>
        <v>699.02632335004284</v>
      </c>
    </row>
    <row r="49" spans="1:24" ht="16.5" thickBot="1" x14ac:dyDescent="0.3">
      <c r="A49" s="43" t="s">
        <v>297</v>
      </c>
      <c r="B49" s="46">
        <v>4049</v>
      </c>
      <c r="C49" s="57">
        <v>7</v>
      </c>
      <c r="D49" s="47">
        <v>125</v>
      </c>
      <c r="E49" s="47"/>
      <c r="F49" s="47">
        <v>387</v>
      </c>
      <c r="G49" s="46">
        <v>3012</v>
      </c>
      <c r="H49" s="47">
        <v>93</v>
      </c>
      <c r="I49" s="46">
        <v>199608</v>
      </c>
      <c r="J49" s="46">
        <v>148494</v>
      </c>
      <c r="K49" s="55" t="s">
        <v>335</v>
      </c>
      <c r="L49" s="42" t="s">
        <v>242</v>
      </c>
      <c r="M49" s="23">
        <f>Table2[[#This Row],[Active]]/Table2[[#This Row],[Cases]]</f>
        <v>9.5579155346999262E-2</v>
      </c>
      <c r="N49" s="9">
        <f>1000000/Table2[[#This Row],[Cases/1M]]</f>
        <v>332.00531208499336</v>
      </c>
      <c r="O49" s="9">
        <f>1000000/Table2[[#This Row],[Deaths/1M]]</f>
        <v>10752.68817204301</v>
      </c>
      <c r="P49" s="9">
        <f>Table2[[#This Row],[Deaths]]+Table2[[#This Row],[Active]]*Table2[[#This Row],[Death Rate]]</f>
        <v>136.9473944183749</v>
      </c>
      <c r="Q49" s="10">
        <f>Table2[[#This Row],[Deaths]]/Table2[[#This Row],[Cases]]</f>
        <v>3.0871820202519142E-2</v>
      </c>
      <c r="R49" s="9">
        <f>Table2[[#This Row],[Cases]]/Table2[[#This Row],[Deaths]]</f>
        <v>32.392000000000003</v>
      </c>
      <c r="S49" s="12">
        <f>Table2[[#This Row],[Cases/1M]]/1000000</f>
        <v>3.0119999999999999E-3</v>
      </c>
      <c r="T49" s="12">
        <f>Table2[[#This Row],[Deaths/1M]]/1000000</f>
        <v>9.2999999999999997E-5</v>
      </c>
      <c r="U49" s="13">
        <f>1-Table2[[#This Row],[Deaths]]/Table2[[#This Row],[Ex(Deaths)]]</f>
        <v>8.7240757439134287E-2</v>
      </c>
      <c r="V49" s="13">
        <f>Table2[[#This Row],[Cases]]/Table2[[#This Row],[Tests]]</f>
        <v>2.0284758125926818E-2</v>
      </c>
      <c r="W49" s="12">
        <f>Table2[[#This Row],[Percent Infected]]*Table2[[#This Row],[% Active]]</f>
        <v>2.8788441590516179E-4</v>
      </c>
      <c r="X49" s="9">
        <f>1/Table2[[#This Row],[Percent Active Infected]]</f>
        <v>3473.6163013750338</v>
      </c>
    </row>
    <row r="50" spans="1:24" ht="16.5" thickBot="1" x14ac:dyDescent="0.3">
      <c r="A50" s="43" t="s">
        <v>289</v>
      </c>
      <c r="B50" s="46">
        <v>3775</v>
      </c>
      <c r="C50" s="57">
        <v>64</v>
      </c>
      <c r="D50" s="47">
        <v>26</v>
      </c>
      <c r="E50" s="47"/>
      <c r="F50" s="46">
        <v>2480</v>
      </c>
      <c r="G50" s="46">
        <v>5160</v>
      </c>
      <c r="H50" s="47">
        <v>36</v>
      </c>
      <c r="I50" s="46">
        <v>277919</v>
      </c>
      <c r="J50" s="46">
        <v>379907</v>
      </c>
      <c r="K50" s="55" t="s">
        <v>336</v>
      </c>
      <c r="L50" s="42" t="s">
        <v>242</v>
      </c>
      <c r="M50" s="23">
        <f>Table2[[#This Row],[Active]]/Table2[[#This Row],[Cases]]</f>
        <v>0.65695364238410592</v>
      </c>
      <c r="N50" s="9">
        <f>1000000/Table2[[#This Row],[Cases/1M]]</f>
        <v>193.79844961240309</v>
      </c>
      <c r="O50" s="9">
        <f>1000000/Table2[[#This Row],[Deaths/1M]]</f>
        <v>27777.777777777777</v>
      </c>
      <c r="P50" s="9">
        <f>Table2[[#This Row],[Deaths]]+Table2[[#This Row],[Active]]*Table2[[#This Row],[Death Rate]]</f>
        <v>43.080794701986754</v>
      </c>
      <c r="Q50" s="10">
        <f>Table2[[#This Row],[Deaths]]/Table2[[#This Row],[Cases]]</f>
        <v>6.8874172185430464E-3</v>
      </c>
      <c r="R50" s="9">
        <f>Table2[[#This Row],[Cases]]/Table2[[#This Row],[Deaths]]</f>
        <v>145.19230769230768</v>
      </c>
      <c r="S50" s="12">
        <f>Table2[[#This Row],[Cases/1M]]/1000000</f>
        <v>5.1599999999999997E-3</v>
      </c>
      <c r="T50" s="12">
        <f>Table2[[#This Row],[Deaths/1M]]/1000000</f>
        <v>3.6000000000000001E-5</v>
      </c>
      <c r="U50" s="13">
        <f>1-Table2[[#This Row],[Deaths]]/Table2[[#This Row],[Ex(Deaths)]]</f>
        <v>0.39648281374900074</v>
      </c>
      <c r="V50" s="13">
        <f>Table2[[#This Row],[Cases]]/Table2[[#This Row],[Tests]]</f>
        <v>1.3583094354830004E-2</v>
      </c>
      <c r="W50" s="12">
        <f>Table2[[#This Row],[Percent Infected]]*Table2[[#This Row],[% Active]]</f>
        <v>3.3898807947019861E-3</v>
      </c>
      <c r="X50" s="9">
        <f>1/Table2[[#This Row],[Percent Active Infected]]</f>
        <v>294.99562390597657</v>
      </c>
    </row>
    <row r="51" spans="1:24" ht="16.5" thickBot="1" x14ac:dyDescent="0.3">
      <c r="A51" s="43" t="s">
        <v>290</v>
      </c>
      <c r="B51" s="46">
        <v>3638</v>
      </c>
      <c r="C51" s="57">
        <v>140</v>
      </c>
      <c r="D51" s="47">
        <v>34</v>
      </c>
      <c r="E51" s="56">
        <v>3</v>
      </c>
      <c r="F51" s="46">
        <v>2018</v>
      </c>
      <c r="G51" s="46">
        <v>2569</v>
      </c>
      <c r="H51" s="47">
        <v>24</v>
      </c>
      <c r="I51" s="46">
        <v>183508</v>
      </c>
      <c r="J51" s="46">
        <v>129608</v>
      </c>
      <c r="K51" s="42" t="s">
        <v>330</v>
      </c>
      <c r="L51" s="42" t="s">
        <v>242</v>
      </c>
      <c r="M51" s="23">
        <f>Table2[[#This Row],[Active]]/Table2[[#This Row],[Cases]]</f>
        <v>0.55470038482682793</v>
      </c>
      <c r="N51" s="9">
        <f>1000000/Table2[[#This Row],[Cases/1M]]</f>
        <v>389.25652004671076</v>
      </c>
      <c r="O51" s="9">
        <f>1000000/Table2[[#This Row],[Deaths/1M]]</f>
        <v>41666.666666666664</v>
      </c>
      <c r="P51" s="9">
        <f>Table2[[#This Row],[Deaths]]+Table2[[#This Row],[Active]]*Table2[[#This Row],[Death Rate]]</f>
        <v>52.859813084112147</v>
      </c>
      <c r="Q51" s="10">
        <f>Table2[[#This Row],[Deaths]]/Table2[[#This Row],[Cases]]</f>
        <v>9.3457943925233638E-3</v>
      </c>
      <c r="R51" s="9">
        <f>Table2[[#This Row],[Cases]]/Table2[[#This Row],[Deaths]]</f>
        <v>107</v>
      </c>
      <c r="S51" s="12">
        <f>Table2[[#This Row],[Cases/1M]]/1000000</f>
        <v>2.5690000000000001E-3</v>
      </c>
      <c r="T51" s="12">
        <f>Table2[[#This Row],[Deaths/1M]]/1000000</f>
        <v>2.4000000000000001E-5</v>
      </c>
      <c r="U51" s="13">
        <f>1-Table2[[#This Row],[Deaths]]/Table2[[#This Row],[Ex(Deaths)]]</f>
        <v>0.35678925035360676</v>
      </c>
      <c r="V51" s="13">
        <f>Table2[[#This Row],[Cases]]/Table2[[#This Row],[Tests]]</f>
        <v>1.9824748784794122E-2</v>
      </c>
      <c r="W51" s="12">
        <f>Table2[[#This Row],[Percent Infected]]*Table2[[#This Row],[% Active]]</f>
        <v>1.425025288620121E-3</v>
      </c>
      <c r="X51" s="9">
        <f>1/Table2[[#This Row],[Percent Active Infected]]</f>
        <v>701.74193257182048</v>
      </c>
    </row>
    <row r="52" spans="1:24" ht="16.5" thickBot="1" x14ac:dyDescent="0.3">
      <c r="A52" s="43" t="s">
        <v>287</v>
      </c>
      <c r="B52" s="46">
        <v>3050</v>
      </c>
      <c r="C52" s="47"/>
      <c r="D52" s="47">
        <v>28</v>
      </c>
      <c r="E52" s="47"/>
      <c r="F52" s="47">
        <v>557</v>
      </c>
      <c r="G52" s="46">
        <v>5270</v>
      </c>
      <c r="H52" s="47">
        <v>48</v>
      </c>
      <c r="I52" s="46">
        <v>84557</v>
      </c>
      <c r="J52" s="46">
        <v>146101</v>
      </c>
      <c r="K52" s="55" t="s">
        <v>337</v>
      </c>
      <c r="L52" s="42" t="s">
        <v>242</v>
      </c>
      <c r="M52" s="23">
        <f>Table2[[#This Row],[Active]]/Table2[[#This Row],[Cases]]</f>
        <v>0.18262295081967214</v>
      </c>
      <c r="N52" s="9">
        <f>1000000/Table2[[#This Row],[Cases/1M]]</f>
        <v>189.75332068311195</v>
      </c>
      <c r="O52" s="9">
        <f>1000000/Table2[[#This Row],[Deaths/1M]]</f>
        <v>20833.333333333332</v>
      </c>
      <c r="P52" s="9">
        <f>Table2[[#This Row],[Deaths]]+Table2[[#This Row],[Active]]*Table2[[#This Row],[Death Rate]]</f>
        <v>33.113442622950821</v>
      </c>
      <c r="Q52" s="10">
        <f>Table2[[#This Row],[Deaths]]/Table2[[#This Row],[Cases]]</f>
        <v>9.180327868852459E-3</v>
      </c>
      <c r="R52" s="9">
        <f>Table2[[#This Row],[Cases]]/Table2[[#This Row],[Deaths]]</f>
        <v>108.92857142857143</v>
      </c>
      <c r="S52" s="12">
        <f>Table2[[#This Row],[Cases/1M]]/1000000</f>
        <v>5.2700000000000004E-3</v>
      </c>
      <c r="T52" s="12">
        <f>Table2[[#This Row],[Deaths/1M]]/1000000</f>
        <v>4.8000000000000001E-5</v>
      </c>
      <c r="U52" s="13">
        <f>1-Table2[[#This Row],[Deaths]]/Table2[[#This Row],[Ex(Deaths)]]</f>
        <v>0.15442195730523989</v>
      </c>
      <c r="V52" s="13">
        <f>Table2[[#This Row],[Cases]]/Table2[[#This Row],[Tests]]</f>
        <v>3.6070343082181253E-2</v>
      </c>
      <c r="W52" s="12">
        <f>Table2[[#This Row],[Percent Infected]]*Table2[[#This Row],[% Active]]</f>
        <v>9.6242295081967223E-4</v>
      </c>
      <c r="X52" s="9">
        <f>1/Table2[[#This Row],[Percent Active Infected]]</f>
        <v>1039.0442155897513</v>
      </c>
    </row>
    <row r="53" spans="1:24" ht="16.5" thickBot="1" x14ac:dyDescent="0.3">
      <c r="A53" s="43" t="s">
        <v>298</v>
      </c>
      <c r="B53" s="46">
        <v>1462</v>
      </c>
      <c r="C53" s="57">
        <v>3</v>
      </c>
      <c r="D53" s="47">
        <v>58</v>
      </c>
      <c r="E53" s="47"/>
      <c r="F53" s="47">
        <v>122</v>
      </c>
      <c r="G53" s="46">
        <v>2343</v>
      </c>
      <c r="H53" s="47">
        <v>93</v>
      </c>
      <c r="I53" s="46">
        <v>103353</v>
      </c>
      <c r="J53" s="46">
        <v>165633</v>
      </c>
      <c r="K53" s="55" t="s">
        <v>336</v>
      </c>
      <c r="L53" s="42" t="s">
        <v>242</v>
      </c>
      <c r="M53" s="23">
        <f>Table2[[#This Row],[Active]]/Table2[[#This Row],[Cases]]</f>
        <v>8.3447332421340628E-2</v>
      </c>
      <c r="N53" s="9">
        <f>1000000/Table2[[#This Row],[Cases/1M]]</f>
        <v>426.80324370465217</v>
      </c>
      <c r="O53" s="9">
        <f>1000000/Table2[[#This Row],[Deaths/1M]]</f>
        <v>10752.68817204301</v>
      </c>
      <c r="P53" s="9">
        <f>Table2[[#This Row],[Deaths]]+Table2[[#This Row],[Active]]*Table2[[#This Row],[Death Rate]]</f>
        <v>62.83994528043776</v>
      </c>
      <c r="Q53" s="10">
        <f>Table2[[#This Row],[Deaths]]/Table2[[#This Row],[Cases]]</f>
        <v>3.9671682626538987E-2</v>
      </c>
      <c r="R53" s="9">
        <f>Table2[[#This Row],[Cases]]/Table2[[#This Row],[Deaths]]</f>
        <v>25.206896551724139</v>
      </c>
      <c r="S53" s="12">
        <f>Table2[[#This Row],[Cases/1M]]/1000000</f>
        <v>2.343E-3</v>
      </c>
      <c r="T53" s="12">
        <f>Table2[[#This Row],[Deaths/1M]]/1000000</f>
        <v>9.2999999999999997E-5</v>
      </c>
      <c r="U53" s="13">
        <f>1-Table2[[#This Row],[Deaths]]/Table2[[#This Row],[Ex(Deaths)]]</f>
        <v>7.70202020202021E-2</v>
      </c>
      <c r="V53" s="13">
        <f>Table2[[#This Row],[Cases]]/Table2[[#This Row],[Tests]]</f>
        <v>1.4145694851625014E-2</v>
      </c>
      <c r="W53" s="12">
        <f>Table2[[#This Row],[Percent Infected]]*Table2[[#This Row],[% Active]]</f>
        <v>1.955170998632011E-4</v>
      </c>
      <c r="X53" s="9">
        <f>1/Table2[[#This Row],[Percent Active Infected]]</f>
        <v>5114.642149968864</v>
      </c>
    </row>
    <row r="54" spans="1:24" ht="16.5" thickBot="1" x14ac:dyDescent="0.3">
      <c r="A54" s="62" t="s">
        <v>295</v>
      </c>
      <c r="B54" s="47">
        <v>418</v>
      </c>
      <c r="C54" s="57">
        <v>7</v>
      </c>
      <c r="D54" s="47">
        <v>5</v>
      </c>
      <c r="E54" s="47"/>
      <c r="F54" s="47">
        <v>102</v>
      </c>
      <c r="G54" s="47"/>
      <c r="H54" s="47"/>
      <c r="I54" s="46">
        <v>24501</v>
      </c>
      <c r="J54" s="47"/>
      <c r="K54" s="42" t="s">
        <v>330</v>
      </c>
      <c r="L54" s="42" t="s">
        <v>242</v>
      </c>
      <c r="M54" s="23">
        <f>Table2[[#This Row],[Active]]/Table2[[#This Row],[Cases]]</f>
        <v>0.24401913875598086</v>
      </c>
      <c r="N54" s="9" t="e">
        <f>1000000/Table2[[#This Row],[Cases/1M]]</f>
        <v>#DIV/0!</v>
      </c>
      <c r="O54" s="9" t="e">
        <f>1000000/Table2[[#This Row],[Deaths/1M]]</f>
        <v>#DIV/0!</v>
      </c>
      <c r="P54" s="9">
        <f>Table2[[#This Row],[Deaths]]+Table2[[#This Row],[Active]]*Table2[[#This Row],[Death Rate]]</f>
        <v>6.2200956937799043</v>
      </c>
      <c r="Q54" s="10">
        <f>Table2[[#This Row],[Deaths]]/Table2[[#This Row],[Cases]]</f>
        <v>1.1961722488038277E-2</v>
      </c>
      <c r="R54" s="9">
        <f>Table2[[#This Row],[Cases]]/Table2[[#This Row],[Deaths]]</f>
        <v>83.6</v>
      </c>
      <c r="S54" s="12">
        <f>Table2[[#This Row],[Cases/1M]]/1000000</f>
        <v>0</v>
      </c>
      <c r="T54" s="12">
        <f>Table2[[#This Row],[Deaths/1M]]/1000000</f>
        <v>0</v>
      </c>
      <c r="U54" s="13">
        <f>1-Table2[[#This Row],[Deaths]]/Table2[[#This Row],[Ex(Deaths)]]</f>
        <v>0.19615384615384612</v>
      </c>
      <c r="V54" s="13">
        <f>Table2[[#This Row],[Cases]]/Table2[[#This Row],[Tests]]</f>
        <v>1.7060528141708501E-2</v>
      </c>
      <c r="W54" s="12">
        <f>Table2[[#This Row],[Percent Infected]]*Table2[[#This Row],[% Active]]</f>
        <v>0</v>
      </c>
      <c r="X54" s="9" t="e">
        <f>1/Table2[[#This Row],[Percent Active Infected]]</f>
        <v>#DIV/0!</v>
      </c>
    </row>
    <row r="55" spans="1:24" ht="16.5" thickBot="1" x14ac:dyDescent="0.3">
      <c r="A55" s="62" t="s">
        <v>293</v>
      </c>
      <c r="B55" s="47">
        <v>49</v>
      </c>
      <c r="C55" s="57">
        <v>1</v>
      </c>
      <c r="D55" s="47">
        <v>2</v>
      </c>
      <c r="E55" s="47"/>
      <c r="F55" s="47">
        <v>28</v>
      </c>
      <c r="G55" s="47"/>
      <c r="H55" s="47"/>
      <c r="I55" s="46">
        <v>14419</v>
      </c>
      <c r="J55" s="47"/>
      <c r="K55" s="42" t="s">
        <v>330</v>
      </c>
      <c r="L55" s="55"/>
      <c r="M55" s="23">
        <f>Table2[[#This Row],[Active]]/Table2[[#This Row],[Cases]]</f>
        <v>0.5714285714285714</v>
      </c>
      <c r="N55" s="9" t="e">
        <f>1000000/Table2[[#This Row],[Cases/1M]]</f>
        <v>#DIV/0!</v>
      </c>
      <c r="O55" s="9" t="e">
        <f>1000000/Table2[[#This Row],[Deaths/1M]]</f>
        <v>#DIV/0!</v>
      </c>
      <c r="P55" s="9">
        <f>Table2[[#This Row],[Deaths]]+Table2[[#This Row],[Active]]*Table2[[#This Row],[Death Rate]]</f>
        <v>3.1428571428571428</v>
      </c>
      <c r="Q55" s="10">
        <f>Table2[[#This Row],[Deaths]]/Table2[[#This Row],[Cases]]</f>
        <v>4.0816326530612242E-2</v>
      </c>
      <c r="R55" s="9">
        <f>Table2[[#This Row],[Cases]]/Table2[[#This Row],[Deaths]]</f>
        <v>24.5</v>
      </c>
      <c r="S55" s="12">
        <f>Table2[[#This Row],[Cases/1M]]/1000000</f>
        <v>0</v>
      </c>
      <c r="T55" s="12">
        <f>Table2[[#This Row],[Deaths/1M]]/1000000</f>
        <v>0</v>
      </c>
      <c r="U55" s="13">
        <f>1-Table2[[#This Row],[Deaths]]/Table2[[#This Row],[Ex(Deaths)]]</f>
        <v>0.36363636363636365</v>
      </c>
      <c r="V55" s="13">
        <f>Table2[[#This Row],[Cases]]/Table2[[#This Row],[Tests]]</f>
        <v>3.3982939177474164E-3</v>
      </c>
      <c r="W55" s="12">
        <f>Table2[[#This Row],[Percent Infected]]*Table2[[#This Row],[% Active]]</f>
        <v>0</v>
      </c>
      <c r="X55" s="9" t="e">
        <f>1/Table2[[#This Row],[Percent Active Infected]]</f>
        <v>#DIV/0!</v>
      </c>
    </row>
    <row r="56" spans="1:24" ht="16.5" thickBot="1" x14ac:dyDescent="0.3">
      <c r="A56" s="62" t="s">
        <v>284</v>
      </c>
      <c r="B56" s="46">
        <v>22821</v>
      </c>
      <c r="C56" s="57">
        <v>700</v>
      </c>
      <c r="D56" s="47">
        <v>279</v>
      </c>
      <c r="E56" s="47"/>
      <c r="F56" s="46">
        <v>20275</v>
      </c>
      <c r="G56" s="46">
        <v>6738</v>
      </c>
      <c r="H56" s="47">
        <v>82</v>
      </c>
      <c r="I56" s="46">
        <v>464073</v>
      </c>
      <c r="J56" s="46">
        <v>137018</v>
      </c>
      <c r="K56" s="55" t="s">
        <v>337</v>
      </c>
      <c r="L56" s="55"/>
      <c r="M56" s="23">
        <f>Table2[[#This Row],[Active]]/Table2[[#This Row],[Cases]]</f>
        <v>0.88843608956662723</v>
      </c>
      <c r="N56" s="9">
        <f>1000000/Table2[[#This Row],[Cases/1M]]</f>
        <v>148.41199168892845</v>
      </c>
      <c r="O56" s="9">
        <f>1000000/Table2[[#This Row],[Deaths/1M]]</f>
        <v>12195.121951219513</v>
      </c>
      <c r="P56" s="9">
        <f>Table2[[#This Row],[Deaths]]+Table2[[#This Row],[Active]]*Table2[[#This Row],[Death Rate]]</f>
        <v>526.87366898908897</v>
      </c>
      <c r="Q56" s="10">
        <f>Table2[[#This Row],[Deaths]]/Table2[[#This Row],[Cases]]</f>
        <v>1.2225581701064808E-2</v>
      </c>
      <c r="R56" s="9">
        <f>Table2[[#This Row],[Cases]]/Table2[[#This Row],[Deaths]]</f>
        <v>81.795698924731184</v>
      </c>
      <c r="S56" s="12">
        <f>Table2[[#This Row],[Cases/1M]]/1000000</f>
        <v>6.7380000000000001E-3</v>
      </c>
      <c r="T56" s="12">
        <f>Table2[[#This Row],[Deaths/1M]]/1000000</f>
        <v>8.2000000000000001E-5</v>
      </c>
      <c r="U56" s="13">
        <f>1-Table2[[#This Row],[Deaths]]/Table2[[#This Row],[Ex(Deaths)]]</f>
        <v>0.47046129571189899</v>
      </c>
      <c r="V56" s="13">
        <f>Table2[[#This Row],[Cases]]/Table2[[#This Row],[Tests]]</f>
        <v>4.9175452999851314E-2</v>
      </c>
      <c r="W56" s="12">
        <f>Table2[[#This Row],[Percent Infected]]*Table2[[#This Row],[% Active]]</f>
        <v>5.986282371499934E-3</v>
      </c>
      <c r="X56" s="9">
        <f>1/Table2[[#This Row],[Percent Active Infected]]</f>
        <v>167.04858507191304</v>
      </c>
    </row>
    <row r="57" spans="1:24" ht="30.75" thickBot="1" x14ac:dyDescent="0.3">
      <c r="A57" s="62" t="s">
        <v>296</v>
      </c>
      <c r="B57" s="47">
        <v>547</v>
      </c>
      <c r="C57" s="57">
        <v>19</v>
      </c>
      <c r="D57" s="47">
        <v>9</v>
      </c>
      <c r="E57" s="47"/>
      <c r="F57" s="47">
        <v>128</v>
      </c>
      <c r="G57" s="47"/>
      <c r="H57" s="47"/>
      <c r="I57" s="46">
        <v>10905</v>
      </c>
      <c r="J57" s="47"/>
      <c r="K57" s="55" t="s">
        <v>335</v>
      </c>
      <c r="L57" s="55"/>
      <c r="M57" s="23">
        <f>Table2[[#This Row],[Active]]/Table2[[#This Row],[Cases]]</f>
        <v>0.2340036563071298</v>
      </c>
      <c r="N57" s="9" t="e">
        <f>1000000/Table2[[#This Row],[Cases/1M]]</f>
        <v>#DIV/0!</v>
      </c>
      <c r="O57" s="9" t="e">
        <f>1000000/Table2[[#This Row],[Deaths/1M]]</f>
        <v>#DIV/0!</v>
      </c>
      <c r="P57" s="9">
        <f>Table2[[#This Row],[Deaths]]+Table2[[#This Row],[Active]]*Table2[[#This Row],[Death Rate]]</f>
        <v>11.106032906764169</v>
      </c>
      <c r="Q57" s="10">
        <f>Table2[[#This Row],[Deaths]]/Table2[[#This Row],[Cases]]</f>
        <v>1.6453382084095063E-2</v>
      </c>
      <c r="R57" s="9">
        <f>Table2[[#This Row],[Cases]]/Table2[[#This Row],[Deaths]]</f>
        <v>60.777777777777779</v>
      </c>
      <c r="S57" s="12">
        <f>Table2[[#This Row],[Cases/1M]]/1000000</f>
        <v>0</v>
      </c>
      <c r="T57" s="12">
        <f>Table2[[#This Row],[Deaths/1M]]/1000000</f>
        <v>0</v>
      </c>
      <c r="U57" s="13">
        <f>1-Table2[[#This Row],[Deaths]]/Table2[[#This Row],[Ex(Deaths)]]</f>
        <v>0.1896296296296297</v>
      </c>
      <c r="V57" s="13">
        <f>Table2[[#This Row],[Cases]]/Table2[[#This Row],[Tests]]</f>
        <v>5.016047684548372E-2</v>
      </c>
      <c r="W57" s="12">
        <f>Table2[[#This Row],[Percent Infected]]*Table2[[#This Row],[% Active]]</f>
        <v>0</v>
      </c>
      <c r="X57" s="9" t="e">
        <f>1/Table2[[#This Row],[Percent Active Infected]]</f>
        <v>#DIV/0!</v>
      </c>
    </row>
    <row r="58" spans="1:24" ht="16.5" thickBot="1" x14ac:dyDescent="0.3">
      <c r="A58" s="63" t="s">
        <v>292</v>
      </c>
      <c r="B58" s="46">
        <v>45315</v>
      </c>
      <c r="C58" s="58">
        <v>1681</v>
      </c>
      <c r="D58" s="47">
        <v>73</v>
      </c>
      <c r="E58" s="56">
        <v>1</v>
      </c>
      <c r="F58" s="46">
        <v>21739</v>
      </c>
      <c r="G58" s="47"/>
      <c r="H58" s="47"/>
      <c r="I58" s="47"/>
      <c r="J58" s="47"/>
      <c r="K58" s="42" t="s">
        <v>330</v>
      </c>
      <c r="L58" s="55"/>
      <c r="M58" s="23">
        <f>Table2[[#This Row],[Active]]/Table2[[#This Row],[Cases]]</f>
        <v>0.47973077347456694</v>
      </c>
      <c r="N58" s="9" t="e">
        <f>1000000/Table2[[#This Row],[Cases/1M]]</f>
        <v>#DIV/0!</v>
      </c>
      <c r="O58" s="9" t="e">
        <f>1000000/Table2[[#This Row],[Deaths/1M]]</f>
        <v>#DIV/0!</v>
      </c>
      <c r="P58" s="9">
        <f>Table2[[#This Row],[Deaths]]+Table2[[#This Row],[Active]]*Table2[[#This Row],[Death Rate]]</f>
        <v>108.02034646364339</v>
      </c>
      <c r="Q58" s="10">
        <f>Table2[[#This Row],[Deaths]]/Table2[[#This Row],[Cases]]</f>
        <v>1.6109456030012138E-3</v>
      </c>
      <c r="R58" s="9">
        <f>Table2[[#This Row],[Cases]]/Table2[[#This Row],[Deaths]]</f>
        <v>620.7534246575342</v>
      </c>
      <c r="S58" s="12">
        <f>Table2[[#This Row],[Cases/1M]]/1000000</f>
        <v>0</v>
      </c>
      <c r="T58" s="12">
        <f>Table2[[#This Row],[Deaths/1M]]/1000000</f>
        <v>0</v>
      </c>
      <c r="U58" s="13">
        <f>1-Table2[[#This Row],[Deaths]]/Table2[[#This Row],[Ex(Deaths)]]</f>
        <v>0.32420138992453851</v>
      </c>
      <c r="V58" s="13" t="e">
        <f>Table2[[#This Row],[Cases]]/Table2[[#This Row],[Tests]]</f>
        <v>#DIV/0!</v>
      </c>
      <c r="W58" s="12">
        <f>Table2[[#This Row],[Percent Infected]]*Table2[[#This Row],[% Active]]</f>
        <v>0</v>
      </c>
      <c r="X58" s="9" t="e">
        <f>1/Table2[[#This Row],[Percent Active Infected]]</f>
        <v>#DIV/0!</v>
      </c>
    </row>
    <row r="59" spans="1:24" ht="16.5" thickBot="1" x14ac:dyDescent="0.3">
      <c r="A59" s="63" t="s">
        <v>294</v>
      </c>
      <c r="B59" s="46">
        <v>43164</v>
      </c>
      <c r="C59" s="57">
        <v>284</v>
      </c>
      <c r="D59" s="46">
        <v>2276</v>
      </c>
      <c r="E59" s="56">
        <v>2</v>
      </c>
      <c r="F59" s="46">
        <v>4792</v>
      </c>
      <c r="G59" s="47"/>
      <c r="H59" s="47"/>
      <c r="I59" s="46">
        <v>494766</v>
      </c>
      <c r="J59" s="47"/>
      <c r="K59" s="55" t="s">
        <v>337</v>
      </c>
      <c r="L59" s="55"/>
      <c r="M59" s="23">
        <f>Table2[[#This Row],[Active]]/Table2[[#This Row],[Cases]]</f>
        <v>0.11101844129367065</v>
      </c>
      <c r="N59" s="9" t="e">
        <f>1000000/Table2[[#This Row],[Cases/1M]]</f>
        <v>#DIV/0!</v>
      </c>
      <c r="O59" s="9" t="e">
        <f>1000000/Table2[[#This Row],[Deaths/1M]]</f>
        <v>#DIV/0!</v>
      </c>
      <c r="P59" s="9">
        <f>Table2[[#This Row],[Deaths]]+Table2[[#This Row],[Active]]*Table2[[#This Row],[Death Rate]]</f>
        <v>2528.6779723843943</v>
      </c>
      <c r="Q59" s="10">
        <f>Table2[[#This Row],[Deaths]]/Table2[[#This Row],[Cases]]</f>
        <v>5.2729126123621538E-2</v>
      </c>
      <c r="R59" s="9">
        <f>Table2[[#This Row],[Cases]]/Table2[[#This Row],[Deaths]]</f>
        <v>18.964850615114237</v>
      </c>
      <c r="S59" s="12">
        <f>Table2[[#This Row],[Cases/1M]]/1000000</f>
        <v>0</v>
      </c>
      <c r="T59" s="12">
        <f>Table2[[#This Row],[Deaths/1M]]/1000000</f>
        <v>0</v>
      </c>
      <c r="U59" s="13">
        <f>1-Table2[[#This Row],[Deaths]]/Table2[[#This Row],[Ex(Deaths)]]</f>
        <v>9.9924931186921251E-2</v>
      </c>
      <c r="V59" s="13">
        <f>Table2[[#This Row],[Cases]]/Table2[[#This Row],[Tests]]</f>
        <v>8.7241241314075749E-2</v>
      </c>
      <c r="W59" s="12">
        <f>Table2[[#This Row],[Percent Infected]]*Table2[[#This Row],[% Active]]</f>
        <v>0</v>
      </c>
      <c r="X59" s="9" t="e">
        <f>1/Table2[[#This Row],[Percent Active Infected]]</f>
        <v>#DIV/0!</v>
      </c>
    </row>
    <row r="60" spans="1:24" ht="16.5" thickBot="1" x14ac:dyDescent="0.3">
      <c r="A60" s="63" t="s">
        <v>299</v>
      </c>
      <c r="B60" s="46">
        <v>12321</v>
      </c>
      <c r="C60" s="57">
        <v>13</v>
      </c>
      <c r="D60" s="47">
        <v>112</v>
      </c>
      <c r="E60" s="47"/>
      <c r="F60" s="46">
        <v>1946</v>
      </c>
      <c r="G60" s="47"/>
      <c r="H60" s="47"/>
      <c r="I60" s="46">
        <v>39927</v>
      </c>
      <c r="J60" s="47"/>
      <c r="K60" s="55" t="s">
        <v>337</v>
      </c>
      <c r="L60" s="55"/>
      <c r="M60" s="23">
        <f>Table2[[#This Row],[Active]]/Table2[[#This Row],[Cases]]</f>
        <v>0.15794172550929308</v>
      </c>
      <c r="N60" s="9" t="e">
        <f>1000000/Table2[[#This Row],[Cases/1M]]</f>
        <v>#DIV/0!</v>
      </c>
      <c r="O60" s="9" t="e">
        <f>1000000/Table2[[#This Row],[Deaths/1M]]</f>
        <v>#DIV/0!</v>
      </c>
      <c r="P60" s="9">
        <f>Table2[[#This Row],[Deaths]]+Table2[[#This Row],[Active]]*Table2[[#This Row],[Death Rate]]</f>
        <v>129.68947325704082</v>
      </c>
      <c r="Q60" s="10">
        <f>Table2[[#This Row],[Deaths]]/Table2[[#This Row],[Cases]]</f>
        <v>9.0901712523334139E-3</v>
      </c>
      <c r="R60" s="9">
        <f>Table2[[#This Row],[Cases]]/Table2[[#This Row],[Deaths]]</f>
        <v>110.00892857142857</v>
      </c>
      <c r="S60" s="12">
        <f>Table2[[#This Row],[Cases/1M]]/1000000</f>
        <v>0</v>
      </c>
      <c r="T60" s="12">
        <f>Table2[[#This Row],[Deaths/1M]]/1000000</f>
        <v>0</v>
      </c>
      <c r="U60" s="13">
        <f>1-Table2[[#This Row],[Deaths]]/Table2[[#This Row],[Ex(Deaths)]]</f>
        <v>0.1363986822737786</v>
      </c>
      <c r="V60" s="13">
        <f>Table2[[#This Row],[Cases]]/Table2[[#This Row],[Tests]]</f>
        <v>0.30858817341648509</v>
      </c>
      <c r="W60" s="12">
        <f>Table2[[#This Row],[Percent Infected]]*Table2[[#This Row],[% Active]]</f>
        <v>0</v>
      </c>
      <c r="X60" s="9" t="e">
        <f>1/Table2[[#This Row],[Percent Active Infected]]</f>
        <v>#DIV/0!</v>
      </c>
    </row>
    <row r="61" spans="1:24" ht="16.5" thickBot="1" x14ac:dyDescent="0.3">
      <c r="A61" s="64" t="s">
        <v>291</v>
      </c>
      <c r="B61" s="65">
        <v>9308</v>
      </c>
      <c r="C61" s="81">
        <v>15</v>
      </c>
      <c r="D61" s="66">
        <v>472</v>
      </c>
      <c r="E61" s="82">
        <v>2</v>
      </c>
      <c r="F61" s="65">
        <v>5705</v>
      </c>
      <c r="G61" s="66"/>
      <c r="H61" s="66"/>
      <c r="I61" s="65">
        <v>79697</v>
      </c>
      <c r="J61" s="66"/>
      <c r="K61" s="42" t="s">
        <v>330</v>
      </c>
      <c r="L61" s="55"/>
      <c r="M61" s="23">
        <f>Table2[[#This Row],[Active]]/Table2[[#This Row],[Cases]]</f>
        <v>0.61291362269015903</v>
      </c>
      <c r="N61" s="9" t="e">
        <f>1000000/Table2[[#This Row],[Cases/1M]]</f>
        <v>#DIV/0!</v>
      </c>
      <c r="O61" s="9" t="e">
        <f>1000000/Table2[[#This Row],[Deaths/1M]]</f>
        <v>#DIV/0!</v>
      </c>
      <c r="P61" s="9">
        <f>Table2[[#This Row],[Deaths]]+Table2[[#This Row],[Active]]*Table2[[#This Row],[Death Rate]]</f>
        <v>761.29522990975511</v>
      </c>
      <c r="Q61" s="10">
        <f>Table2[[#This Row],[Deaths]]/Table2[[#This Row],[Cases]]</f>
        <v>5.0709067468844002E-2</v>
      </c>
      <c r="R61" s="9">
        <f>Table2[[#This Row],[Cases]]/Table2[[#This Row],[Deaths]]</f>
        <v>19.720338983050848</v>
      </c>
      <c r="S61" s="12">
        <f>Table2[[#This Row],[Cases/1M]]/1000000</f>
        <v>0</v>
      </c>
      <c r="T61" s="12">
        <f>Table2[[#This Row],[Deaths/1M]]/1000000</f>
        <v>0</v>
      </c>
      <c r="U61" s="13">
        <f>1-Table2[[#This Row],[Deaths]]/Table2[[#This Row],[Ex(Deaths)]]</f>
        <v>0.38000399653633521</v>
      </c>
      <c r="V61" s="13">
        <f>Table2[[#This Row],[Cases]]/Table2[[#This Row],[Tests]]</f>
        <v>0.11679235102952433</v>
      </c>
      <c r="W61" s="12">
        <f>Table2[[#This Row],[Percent Infected]]*Table2[[#This Row],[% Active]]</f>
        <v>0</v>
      </c>
      <c r="X61" s="9" t="e">
        <f>1/Table2[[#This Row],[Percent Active Infected]]</f>
        <v>#DIV/0!</v>
      </c>
    </row>
    <row r="62" spans="1:24" ht="15.75" thickBot="1" x14ac:dyDescent="0.3">
      <c r="K62" s="67" t="s">
        <v>336</v>
      </c>
      <c r="L62" s="44"/>
      <c r="M62" s="28"/>
      <c r="P62" s="1">
        <f>Table2[[#This Row],[Deaths]]+Table2[[#This Row],[Active]]*Table2[[#This Row],[Death Rate]]</f>
        <v>0</v>
      </c>
      <c r="W62" s="68">
        <f>Table2[[#This Row],[Percent Infected]]*Table2[[#This Row],[% Active]]</f>
        <v>0</v>
      </c>
      <c r="X62" s="69" t="e">
        <f>1/Table2[[#This Row],[Percent Active Infected]]</f>
        <v>#DIV/0!</v>
      </c>
    </row>
    <row r="63" spans="1:24" ht="15.75" thickBot="1" x14ac:dyDescent="0.3">
      <c r="M63" s="28"/>
    </row>
    <row r="64" spans="1:24" ht="15.75" thickBot="1" x14ac:dyDescent="0.3">
      <c r="M64" s="28"/>
    </row>
    <row r="65" spans="13:13" ht="15.75" thickBot="1" x14ac:dyDescent="0.3">
      <c r="M65" s="28"/>
    </row>
    <row r="66" spans="13:13" ht="15.75" thickBot="1" x14ac:dyDescent="0.3">
      <c r="M66" s="27"/>
    </row>
    <row r="67" spans="13:13" ht="15.75" thickBot="1" x14ac:dyDescent="0.3">
      <c r="M67" s="27"/>
    </row>
    <row r="68" spans="13:13" ht="15.75" thickBot="1" x14ac:dyDescent="0.3">
      <c r="M68" s="27"/>
    </row>
    <row r="69" spans="13:13" ht="15.75" thickBot="1" x14ac:dyDescent="0.3">
      <c r="M69" s="28"/>
    </row>
    <row r="70" spans="13:13" ht="15.75" thickBot="1" x14ac:dyDescent="0.3">
      <c r="M70" s="27"/>
    </row>
    <row r="71" spans="13:13" ht="15.75" thickBot="1" x14ac:dyDescent="0.3">
      <c r="M71" s="27"/>
    </row>
    <row r="72" spans="13:13" ht="15.75" thickBot="1" x14ac:dyDescent="0.3">
      <c r="M72" s="27"/>
    </row>
    <row r="73" spans="13:13" ht="15.75" thickBot="1" x14ac:dyDescent="0.3">
      <c r="M73" s="27"/>
    </row>
    <row r="74" spans="13:13" ht="15.75" thickBot="1" x14ac:dyDescent="0.3">
      <c r="M74" s="27"/>
    </row>
    <row r="75" spans="13:13" ht="15.75" thickBot="1" x14ac:dyDescent="0.3">
      <c r="M75" s="27"/>
    </row>
    <row r="76" spans="13:13" ht="15.75" thickBot="1" x14ac:dyDescent="0.3">
      <c r="M76" s="27"/>
    </row>
    <row r="77" spans="13:13" ht="15.75" thickBot="1" x14ac:dyDescent="0.3">
      <c r="M77" s="27"/>
    </row>
    <row r="78" spans="13:13" ht="15.75" thickBot="1" x14ac:dyDescent="0.3">
      <c r="M78" s="28"/>
    </row>
    <row r="79" spans="13:13" ht="15.75" thickBot="1" x14ac:dyDescent="0.3">
      <c r="M79" s="27"/>
    </row>
    <row r="80" spans="13:13" ht="15.75" thickBot="1" x14ac:dyDescent="0.3">
      <c r="M80" s="28"/>
    </row>
    <row r="81" spans="7:13" ht="15.75" thickBot="1" x14ac:dyDescent="0.3">
      <c r="M81" s="27"/>
    </row>
    <row r="82" spans="7:13" ht="15.75" thickBot="1" x14ac:dyDescent="0.3">
      <c r="M82" s="28"/>
    </row>
    <row r="83" spans="7:13" ht="15.75" thickBot="1" x14ac:dyDescent="0.3">
      <c r="M83" s="27"/>
    </row>
    <row r="84" spans="7:13" ht="15.75" thickBot="1" x14ac:dyDescent="0.3">
      <c r="M84" s="28"/>
    </row>
    <row r="85" spans="7:13" ht="16.5" thickBot="1" x14ac:dyDescent="0.3">
      <c r="H85" s="29"/>
      <c r="I85" s="30">
        <v>3132</v>
      </c>
      <c r="J85" s="30">
        <v>5383</v>
      </c>
      <c r="K85" s="30"/>
      <c r="L85" s="30"/>
      <c r="M85" s="27"/>
    </row>
    <row r="86" spans="7:13" ht="16.5" thickBot="1" x14ac:dyDescent="0.3">
      <c r="H86" s="29">
        <v>4</v>
      </c>
      <c r="I86" s="30">
        <v>6207</v>
      </c>
      <c r="J86" s="30">
        <v>8252</v>
      </c>
      <c r="K86" s="30"/>
      <c r="L86" s="30"/>
      <c r="M86" s="28"/>
    </row>
    <row r="87" spans="7:13" ht="16.5" thickBot="1" x14ac:dyDescent="0.3">
      <c r="H87" s="29">
        <v>7</v>
      </c>
      <c r="I87" s="30">
        <v>6016</v>
      </c>
      <c r="J87" s="30">
        <v>8146</v>
      </c>
      <c r="K87" s="30"/>
      <c r="L87" s="30"/>
      <c r="M87" s="27"/>
    </row>
    <row r="88" spans="7:13" ht="16.5" thickBot="1" x14ac:dyDescent="0.3">
      <c r="G88" s="29"/>
      <c r="H88" s="29"/>
      <c r="I88" s="29">
        <v>500</v>
      </c>
      <c r="J88" s="29"/>
      <c r="K88" s="29"/>
      <c r="L88" s="29"/>
      <c r="M88" s="27"/>
    </row>
    <row r="89" spans="7:13" ht="16.5" thickBot="1" x14ac:dyDescent="0.3">
      <c r="G89" s="29"/>
      <c r="H89" s="29"/>
      <c r="I89" s="29">
        <v>33</v>
      </c>
      <c r="J89" s="29"/>
      <c r="K89" s="29"/>
      <c r="L89" s="29"/>
      <c r="M89" s="28"/>
    </row>
    <row r="90" spans="7:13" ht="16.5" thickBot="1" x14ac:dyDescent="0.3">
      <c r="G90" s="29">
        <v>133</v>
      </c>
      <c r="H90" s="29">
        <v>5</v>
      </c>
      <c r="I90" s="30">
        <v>4190</v>
      </c>
      <c r="J90" s="30">
        <v>1237</v>
      </c>
      <c r="K90" s="30"/>
      <c r="L90" s="30"/>
      <c r="M90" s="27"/>
    </row>
    <row r="91" spans="7:13" ht="16.5" thickBot="1" x14ac:dyDescent="0.3">
      <c r="G91" s="31"/>
      <c r="H91" s="31"/>
      <c r="I91" s="31">
        <v>266</v>
      </c>
      <c r="J91" s="31"/>
      <c r="K91" s="32"/>
      <c r="L91" s="32"/>
      <c r="M91" s="33"/>
    </row>
  </sheetData>
  <conditionalFormatting sqref="M2:M6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6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2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2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62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6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62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6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6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display="https://www.worldometers.info/coronavirus/usa/california/" xr:uid="{B17BE582-D72E-41C3-9008-623A0BD8ED46}"/>
    <hyperlink ref="L4" r:id="rId2" display="https://covid19.healthdata.org/united-states-of-america/california" xr:uid="{C47E47E8-DD3B-4FD2-B55B-696C5A67EB34}"/>
    <hyperlink ref="A4" r:id="rId3" display="https://www.worldometers.info/coronavirus/usa/florida/" xr:uid="{A5E8C168-3797-4EE2-BD45-BCABD6EAF005}"/>
    <hyperlink ref="L5" r:id="rId4" display="https://covid19.healthdata.org/united-states-of-america/florida" xr:uid="{91375CFD-D183-4A1D-A87D-4958B15E206E}"/>
    <hyperlink ref="A5" r:id="rId5" display="https://www.worldometers.info/coronavirus/usa/texas/" xr:uid="{9FC88624-B049-45B3-BCE3-2299CE9FB66E}"/>
    <hyperlink ref="L6" r:id="rId6" display="https://covid19.healthdata.org/united-states-of-america/texas" xr:uid="{D431552E-5843-4CD8-93A9-FDF48834C637}"/>
    <hyperlink ref="A6" r:id="rId7" display="https://www.worldometers.info/coronavirus/usa/new-york/" xr:uid="{D165D1F8-EB03-4D80-97F4-2C8E5831AC9E}"/>
    <hyperlink ref="L7" r:id="rId8" display="https://covid19.healthdata.org/united-states-of-america/new-york" xr:uid="{4CCB563E-31E4-486F-982A-6427710834C6}"/>
    <hyperlink ref="A7" r:id="rId9" display="https://www.worldometers.info/coronavirus/usa/georgia/" xr:uid="{5BE3CB2C-E05C-4030-AAA9-0A38609DC84C}"/>
    <hyperlink ref="K8" r:id="rId10" display="https://dph.georgia.gov/covid-19-daily-status-report" xr:uid="{4FBD932B-1E0F-460D-A6C4-18A44DDB2E62}"/>
    <hyperlink ref="L8" r:id="rId11" display="https://covid19.healthdata.org/united-states-of-america/georgia" xr:uid="{ACB9C88F-A1B8-4E78-9953-133A8451D4C8}"/>
    <hyperlink ref="A8" r:id="rId12" display="https://www.worldometers.info/coronavirus/usa/illinois/" xr:uid="{E76882CF-D2F2-4EFB-BC67-A03A8C3C7152}"/>
    <hyperlink ref="L9" r:id="rId13" display="https://covid19.healthdata.org/united-states-of-america/illinois" xr:uid="{4CD44189-2351-4628-AC2B-C60C86738B69}"/>
    <hyperlink ref="A9" r:id="rId14" display="https://www.worldometers.info/coronavirus/usa/new-jersey/" xr:uid="{2AA5811D-09CB-4D2E-ACC3-09D8B8CFD7AC}"/>
    <hyperlink ref="L10" r:id="rId15" display="https://covid19.healthdata.org/united-states-of-america/new-jersey" xr:uid="{6A7DB8F2-749C-46BE-A3C7-8B5C9B413683}"/>
    <hyperlink ref="A10" r:id="rId16" display="https://www.worldometers.info/coronavirus/usa/arizona/" xr:uid="{E5D05517-749A-4D41-BFB2-D3A5F9EE8B14}"/>
    <hyperlink ref="K11" r:id="rId17" display="https://www.azdhs.gov/preparedness/epidemiology-disease-control/infectious-disease-epidemiology/covid-19/dashboards/index.php" xr:uid="{180BBE07-1260-4357-8CB6-3FF20BB51F1D}"/>
    <hyperlink ref="L11" r:id="rId18" display="https://covid19.healthdata.org/united-states-of-america/arizona" xr:uid="{ED566CDB-11C4-46BB-99B7-8D5F2E558DB0}"/>
    <hyperlink ref="A11" r:id="rId19" display="https://www.worldometers.info/coronavirus/usa/north-carolina/" xr:uid="{902DD266-2B69-421B-A839-A92B91F288B6}"/>
    <hyperlink ref="L12" r:id="rId20" display="https://covid19.healthdata.org/united-states-of-america/north-carolina" xr:uid="{2485F3BF-7C4C-4A06-947F-27B9F39AAFB5}"/>
    <hyperlink ref="A12" r:id="rId21" display="https://www.worldometers.info/coronavirus/usa/louisiana/" xr:uid="{F77C2B21-442E-4356-8491-D45ADC7608CC}"/>
    <hyperlink ref="L13" r:id="rId22" display="https://covid19.healthdata.org/united-states-of-america/louisiana" xr:uid="{8B37186C-9D0B-4814-AED3-5D78AB424C0A}"/>
    <hyperlink ref="A13" r:id="rId23" display="https://www.worldometers.info/coronavirus/usa/pennsylvania/" xr:uid="{24459416-F42E-464E-85C6-C515129D1C93}"/>
    <hyperlink ref="L14" r:id="rId24" display="https://covid19.healthdata.org/united-states-of-america/pennsylvania" xr:uid="{9FBE2B38-5E64-4EBB-85A6-CA7331F3F4E6}"/>
    <hyperlink ref="A14" r:id="rId25" display="https://www.worldometers.info/coronavirus/usa/tennessee/" xr:uid="{F199E09C-9FEA-47DB-95BE-192E7877AE3B}"/>
    <hyperlink ref="L15" r:id="rId26" display="https://covid19.healthdata.org/united-states-of-america/tennessee" xr:uid="{48E7196B-C2DE-4A7D-94D1-65835978F2BB}"/>
    <hyperlink ref="A15" r:id="rId27" display="https://www.worldometers.info/coronavirus/usa/massachusetts/" xr:uid="{7418000B-8633-454A-AA9C-E239172D2790}"/>
    <hyperlink ref="K16" r:id="rId28" display="https://www.mass.gov/doc/covid-19-dashboard-august-10-2020/download" xr:uid="{784E94E8-CC74-416A-BD30-A11BAA5CE0A2}"/>
    <hyperlink ref="L16" r:id="rId29" display="https://covid19.healthdata.org/united-states-of-america/massachusetts" xr:uid="{266ACA55-FFA0-41EA-89A8-0CBB84C0CC9B}"/>
    <hyperlink ref="A16" r:id="rId30" display="https://www.worldometers.info/coronavirus/usa/alabama/" xr:uid="{7743297E-3024-48F5-934D-B6D63C823D05}"/>
    <hyperlink ref="K17" r:id="rId31" location="/6d2771faa9da4a2786a509d82c8cf0f7" display="https://alpublichealth.maps.arcgis.com/apps/opsdashboard/index.html - /6d2771faa9da4a2786a509d82c8cf0f7" xr:uid="{326F2F4A-2F15-4986-8C98-143AC6C9F265}"/>
    <hyperlink ref="L17" r:id="rId32" display="https://covid19.healthdata.org/united-states-of-america/alabama" xr:uid="{25C31E27-EFE6-45B5-A8C9-7D53E30314FB}"/>
    <hyperlink ref="A17" r:id="rId33" display="https://www.worldometers.info/coronavirus/usa/ohio/" xr:uid="{C6DF101D-1479-4359-B48C-16E0DF538469}"/>
    <hyperlink ref="L18" r:id="rId34" display="https://covid19.healthdata.org/united-states-of-america/ohio" xr:uid="{1D7DC532-4F65-4469-870A-1863824663D8}"/>
    <hyperlink ref="A18" r:id="rId35" display="https://www.worldometers.info/coronavirus/usa/south-carolina/" xr:uid="{D84326B0-E2FB-4EF7-B2E5-4361E69833FC}"/>
    <hyperlink ref="L19" r:id="rId36" display="https://covid19.healthdata.org/united-states-of-america/south-carolina" xr:uid="{7E1D7964-714F-4DEB-A10D-56E05A068E32}"/>
    <hyperlink ref="A19" r:id="rId37" display="https://www.worldometers.info/coronavirus/usa/virginia/" xr:uid="{B1691F85-1D07-4C73-A81F-756FF231F60A}"/>
    <hyperlink ref="L20" r:id="rId38" display="https://covid19.healthdata.org/united-states-of-america/virginia" xr:uid="{66A12933-F4B9-4424-897A-EFE5881D5E5F}"/>
    <hyperlink ref="A20" r:id="rId39" display="https://www.worldometers.info/coronavirus/usa/michigan/" xr:uid="{834B67B9-3BE3-46EE-8503-6DEB054D1413}"/>
    <hyperlink ref="L21" r:id="rId40" display="https://covid19.healthdata.org/united-states-of-america/michigan" xr:uid="{BF1AEC5B-D747-4EEE-B1C1-518DFC40BBB8}"/>
    <hyperlink ref="A21" r:id="rId41" display="https://www.worldometers.info/coronavirus/usa/maryland/" xr:uid="{53E7B43A-5AEB-4932-BD3C-29AB8CF76A3E}"/>
    <hyperlink ref="K22" r:id="rId42" display="https://coronavirus.maryland.gov/" xr:uid="{9B52ACB3-B605-48C0-B823-319ABE3F0322}"/>
    <hyperlink ref="L22" r:id="rId43" display="https://covid19.healthdata.org/united-states-of-america/maryland" xr:uid="{70770803-0C52-45CB-9A88-18C1826D3ADA}"/>
    <hyperlink ref="A22" r:id="rId44" display="https://www.worldometers.info/coronavirus/usa/indiana/" xr:uid="{CCA1C615-D0C9-40F0-90B0-91EF7C2B053A}"/>
    <hyperlink ref="L23" r:id="rId45" display="https://covid19.healthdata.org/united-states-of-america/indiana" xr:uid="{9C9DBC84-F9A2-472C-9726-F4BCB1C1E3AD}"/>
    <hyperlink ref="A23" r:id="rId46" display="https://www.worldometers.info/coronavirus/usa/mississippi/" xr:uid="{45BD729B-86C3-4855-AFE9-0F85226D02A4}"/>
    <hyperlink ref="L24" r:id="rId47" display="https://covid19.healthdata.org/united-states-of-america/mississippi" xr:uid="{E07611BA-6BEB-4AE6-A86D-D7C31323B6AE}"/>
    <hyperlink ref="A24" r:id="rId48" display="https://www.worldometers.info/coronavirus/usa/washington/" xr:uid="{0DF34223-1F7C-46C2-BF34-285BE0902161}"/>
    <hyperlink ref="L25" r:id="rId49" display="https://covid19.healthdata.org/united-states-of-america/washington" xr:uid="{92BD6B42-761E-452B-B2D1-EC72156F9A0E}"/>
    <hyperlink ref="A25" r:id="rId50" display="https://www.worldometers.info/coronavirus/usa/minnesota/" xr:uid="{7936A100-FCF1-4D7E-80A0-17D64F76FE0F}"/>
    <hyperlink ref="L26" r:id="rId51" display="https://covid19.healthdata.org/united-states-of-america/minnesota" xr:uid="{E84DD2A4-6270-4D3A-95DA-042F1C3DDB0E}"/>
    <hyperlink ref="A26" r:id="rId52" display="https://www.worldometers.info/coronavirus/usa/wisconsin/" xr:uid="{47F98585-1099-4458-B8D7-BA5CE2392F5E}"/>
    <hyperlink ref="L27" r:id="rId53" display="https://covid19.healthdata.org/united-states-of-america/wisconsin" xr:uid="{3C6513A2-C069-40FD-907A-F73DF333D831}"/>
    <hyperlink ref="A27" r:id="rId54" display="https://www.worldometers.info/coronavirus/usa/missouri/" xr:uid="{8949B604-A14F-441B-BF6E-C2863DC15C85}"/>
    <hyperlink ref="L28" r:id="rId55" display="https://covid19.healthdata.org/united-states-of-america/missouri" xr:uid="{D6AC6D92-3D53-4822-AE9F-5861526D4638}"/>
    <hyperlink ref="A28" r:id="rId56" display="https://www.worldometers.info/coronavirus/usa/nevada/" xr:uid="{4393248B-E145-4234-B222-49234AE59073}"/>
    <hyperlink ref="L29" r:id="rId57" display="https://covid19.healthdata.org/united-states-of-america/nevada" xr:uid="{12FA0477-B17E-476E-9728-C1029D2B4A40}"/>
    <hyperlink ref="A29" r:id="rId58" display="https://www.worldometers.info/coronavirus/usa/colorado/" xr:uid="{CE967456-FC18-4FAC-AE97-9EFB1075C64C}"/>
    <hyperlink ref="K30" r:id="rId59" display="https://covid19.colorado.gov/case-data" xr:uid="{0CE37DCA-9F10-4AE8-A230-26954304C558}"/>
    <hyperlink ref="L30" r:id="rId60" display="https://covid19.healthdata.org/united-states-of-america/colorado" xr:uid="{CCA46F5F-FB2A-4C60-9C4E-251DA05D1796}"/>
    <hyperlink ref="A30" r:id="rId61" display="https://www.worldometers.info/coronavirus/usa/connecticut/" xr:uid="{F6A7C572-FAE6-4B3D-B162-A5F37933B2ED}"/>
    <hyperlink ref="L31" r:id="rId62" display="https://covid19.healthdata.org/united-states-of-america/connecticut" xr:uid="{B2F05C46-18D5-4D96-BDBD-ED0D9BD8F0A0}"/>
    <hyperlink ref="A31" r:id="rId63" display="https://www.worldometers.info/coronavirus/usa/arkansas/" xr:uid="{48640D50-3172-4BC8-B76D-AD3D730C18B2}"/>
    <hyperlink ref="L32" r:id="rId64" display="https://covid19.healthdata.org/united-states-of-america/arkansas" xr:uid="{F67CCA60-D9A6-4B4A-814C-E4CB3FA1D3C2}"/>
    <hyperlink ref="A32" r:id="rId65" display="https://www.worldometers.info/coronavirus/usa/iowa/" xr:uid="{7517A816-E0DA-4CC2-AA32-71E096A829F2}"/>
    <hyperlink ref="L33" r:id="rId66" display="https://covid19.healthdata.org/united-states-of-america/iowa" xr:uid="{B8055EF0-2AB5-477A-A8C9-61B8DF0C030B}"/>
    <hyperlink ref="A33" r:id="rId67" display="https://www.worldometers.info/coronavirus/usa/utah/" xr:uid="{54890169-4BAB-4E8E-A1CD-977231168DFD}"/>
    <hyperlink ref="K34" r:id="rId68" display="https://coronavirus.utah.gov/case-counts/" xr:uid="{EFD7E2C7-F023-4C70-89B2-86D9926405E2}"/>
    <hyperlink ref="L34" r:id="rId69" display="https://covid19.healthdata.org/united-states-of-america/utah" xr:uid="{117232FB-FF65-4A83-A55A-EFE5565A8DF8}"/>
    <hyperlink ref="A34" r:id="rId70" display="https://www.worldometers.info/coronavirus/usa/oklahoma/" xr:uid="{C1DCBB1A-EDD9-42C7-BC3C-689BD69B20F9}"/>
    <hyperlink ref="L35" r:id="rId71" display="https://covid19.healthdata.org/united-states-of-america/oklahoma" xr:uid="{AAE1584C-1B5D-4D15-A903-5DF3BF132DCB}"/>
    <hyperlink ref="A35" r:id="rId72" display="https://www.worldometers.info/coronavirus/usa/kentucky/" xr:uid="{0CAFB83C-C088-4748-8760-6B2701107B5B}"/>
    <hyperlink ref="L36" r:id="rId73" display="https://covid19.healthdata.org/united-states-of-america/kentucky" xr:uid="{0B0593B3-B9F0-47E4-9BE0-8AE06EB39206}"/>
    <hyperlink ref="A36" r:id="rId74" display="https://www.worldometers.info/coronavirus/usa/kansas/" xr:uid="{7C24AE20-F51D-4731-A76D-BA0FB76FBCDC}"/>
    <hyperlink ref="L37" r:id="rId75" display="https://covid19.healthdata.org/united-states-of-america/kansas" xr:uid="{EEF55DA3-898B-441B-8647-847250D99EE3}"/>
    <hyperlink ref="A37" r:id="rId76" display="https://www.worldometers.info/coronavirus/usa/nebraska/" xr:uid="{C66BA1B6-A286-484D-80AC-E106B2FE0738}"/>
    <hyperlink ref="L38" r:id="rId77" display="https://covid19.healthdata.org/united-states-of-america/nebraska" xr:uid="{8DD4AEAA-415D-475A-A9FC-B37C2DA0BA21}"/>
    <hyperlink ref="A38" r:id="rId78" display="https://www.worldometers.info/coronavirus/usa/idaho/" xr:uid="{99910D0D-B019-4A27-9456-2F2631B6E75C}"/>
    <hyperlink ref="L39" r:id="rId79" display="https://covid19.healthdata.org/united-states-of-america/idaho" xr:uid="{475E0616-EB4E-49B4-B05F-203B03EF3814}"/>
    <hyperlink ref="A39" r:id="rId80" display="https://www.worldometers.info/coronavirus/usa/new-mexico/" xr:uid="{7174D0E1-4E4F-4358-A4B7-AB224EBC273D}"/>
    <hyperlink ref="L40" r:id="rId81" display="https://covid19.healthdata.org/united-states-of-america/new-mexico" xr:uid="{1AFED837-092C-4C44-868D-7C95E5522E02}"/>
    <hyperlink ref="A40" r:id="rId82" display="https://www.worldometers.info/coronavirus/usa/oregon/" xr:uid="{8FD6C600-83E0-4EF1-9D37-F4DCD67E2567}"/>
    <hyperlink ref="L41" r:id="rId83" display="https://covid19.healthdata.org/united-states-of-america/oregon" xr:uid="{74C18760-1273-458B-87F2-E3FF70F596C6}"/>
    <hyperlink ref="A41" r:id="rId84" display="https://www.worldometers.info/coronavirus/usa/rhode-island/" xr:uid="{76CB7B53-4979-4FA7-B1E6-F6E08E5646B1}"/>
    <hyperlink ref="K42" r:id="rId85" location="gid=264100583" display="https://docs.google.com/spreadsheets/d/1c2QrNMz8pIbYEKzMJL7Uh2dtThOJa2j1sSMwiDo5Gz4/edit - gid=264100583" xr:uid="{2CD9C2C1-F044-4F52-A75A-ACA2B65AECA5}"/>
    <hyperlink ref="L42" r:id="rId86" display="https://covid19.healthdata.org/united-states-of-america/rhode-island" xr:uid="{FAE91B94-4E3B-4695-86D5-F987FF0FFD1D}"/>
    <hyperlink ref="A42" r:id="rId87" display="https://www.worldometers.info/coronavirus/usa/delaware/" xr:uid="{DFBA80A0-4068-4741-A33B-8F1B51367FD0}"/>
    <hyperlink ref="K43" r:id="rId88" display="https://coronavirus.delaware.gov/" xr:uid="{1AEC0875-DACE-4C90-A311-B6560FA263D9}"/>
    <hyperlink ref="L43" r:id="rId89" display="https://covid19.healthdata.org/united-states-of-america/delaware" xr:uid="{F3711389-D0DA-4576-BB6A-8D7CA35D9A80}"/>
    <hyperlink ref="A43" r:id="rId90" display="https://www.worldometers.info/coronavirus/usa/district-of-columbia/" xr:uid="{A34EE86E-2F4A-4681-9AB9-1C414703C81F}"/>
    <hyperlink ref="K44" r:id="rId91" display="https://coronavirus.dc.gov/page/coronavirus-data" xr:uid="{C61DA17A-E6B8-47D4-AF2B-A0337139A4C2}"/>
    <hyperlink ref="L44" r:id="rId92" display="https://covid19.healthdata.org/united-states-of-america/district-of-columbia" xr:uid="{7B67FFFB-79C4-42FA-B1CA-FEEEEE0FCE0E}"/>
    <hyperlink ref="A44" r:id="rId93" display="https://www.worldometers.info/coronavirus/usa/south-dakota/" xr:uid="{44A8E5CD-17A1-4AE8-A63B-560C69144E6B}"/>
    <hyperlink ref="K45" r:id="rId94" display="https://doh.sd.gov/news/Coronavirus.aspx" xr:uid="{5B33E1E1-7380-41CD-8EB3-16D1C23A19AA}"/>
    <hyperlink ref="L45" r:id="rId95" display="https://covid19.healthdata.org/united-states-of-america/south-dakota" xr:uid="{5A661893-F9ED-47E3-8ECE-AD2B69F15979}"/>
    <hyperlink ref="A45" r:id="rId96" display="https://www.worldometers.info/coronavirus/usa/west-virginia/" xr:uid="{32B1BE2C-429B-4632-BC1A-D63DD240E10B}"/>
    <hyperlink ref="K46" r:id="rId97" display="https://dhhr.wv.gov/COVID-19/Pages/default.aspx" xr:uid="{F2924F25-9D2A-4C44-A23D-E7FE16E6B6C8}"/>
    <hyperlink ref="L46" r:id="rId98" display="https://covid19.healthdata.org/united-states-of-america/west-virginia" xr:uid="{EF9D34DD-FCC7-4DBC-84F2-2BE26DD1C65A}"/>
    <hyperlink ref="A46" r:id="rId99" display="https://www.worldometers.info/coronavirus/usa/north-dakota/" xr:uid="{C36F6086-38FF-4C90-A885-877CA7B50433}"/>
    <hyperlink ref="L47" r:id="rId100" display="https://covid19.healthdata.org/united-states-of-america/north-dakota" xr:uid="{8DD1C287-384D-4C1B-872A-ED80E050F124}"/>
    <hyperlink ref="A47" r:id="rId101" display="https://www.worldometers.info/coronavirus/usa/new-hampshire/" xr:uid="{D107F056-C0AD-4322-8506-0F0656074B0F}"/>
    <hyperlink ref="K48" r:id="rId102" display="https://www.nh.gov/covid19/" xr:uid="{33DC1BBD-4EA4-4286-8FA3-DC42E51D76AF}"/>
    <hyperlink ref="L48" r:id="rId103" display="https://covid19.healthdata.org/united-states-of-america/new-hampshire" xr:uid="{5F620B44-B7BA-461F-AB1D-EC5BDB2847AC}"/>
    <hyperlink ref="A48" r:id="rId104" display="https://www.worldometers.info/coronavirus/usa/montana/" xr:uid="{EBAAC407-B8AF-43A9-83E6-66B5F5DA856F}"/>
    <hyperlink ref="L49" r:id="rId105" display="https://covid19.healthdata.org/united-states-of-america/montana" xr:uid="{8F280127-2859-4684-B5A1-7F2FD1A637EC}"/>
    <hyperlink ref="A49" r:id="rId106" display="https://www.worldometers.info/coronavirus/usa/maine/" xr:uid="{AE766CF9-3E34-45AD-8346-924551497F0A}"/>
    <hyperlink ref="L50" r:id="rId107" display="https://covid19.healthdata.org/united-states-of-america/maine" xr:uid="{682859C0-8C00-4084-8F45-B7C4819B631E}"/>
    <hyperlink ref="A50" r:id="rId108" display="https://www.worldometers.info/coronavirus/usa/alaska/" xr:uid="{A892DF19-CBA1-4CEA-BDC1-A47546F1E10A}"/>
    <hyperlink ref="K51" r:id="rId109" display="http://dhss.alaska.gov/dph/Epi/id/Pages/COVID-19/monitoring.aspx" xr:uid="{0FE1949C-F58F-4282-8D87-5263DE0DCA1E}"/>
    <hyperlink ref="L51" r:id="rId110" display="https://covid19.healthdata.org/united-states-of-america/alaska" xr:uid="{2C9EC517-309F-4566-99F8-F00531B16857}"/>
    <hyperlink ref="A51" r:id="rId111" display="https://www.worldometers.info/coronavirus/usa/hawaii/" xr:uid="{7C955A08-4A51-4B2A-8C11-6DE5ACC4D416}"/>
    <hyperlink ref="L52" r:id="rId112" display="https://covid19.healthdata.org/united-states-of-america/hawaii" xr:uid="{C076D3B8-5621-45BD-8C9A-6967F388B15C}"/>
    <hyperlink ref="A52" r:id="rId113" display="https://www.worldometers.info/coronavirus/usa/wyoming/" xr:uid="{2334C4DD-A438-4D27-B4DF-570D28D8231D}"/>
    <hyperlink ref="L53" r:id="rId114" display="https://covid19.healthdata.org/united-states-of-america/wyoming" xr:uid="{E314DE95-F518-4376-BE84-87DFDB901213}"/>
    <hyperlink ref="A53" r:id="rId115" display="https://www.worldometers.info/coronavirus/usa/vermont/" xr:uid="{EF8F5659-21C6-4352-8DD8-F1B07041F788}"/>
    <hyperlink ref="K54" r:id="rId116" display="https://www.healthvermont.gov/response/coronavirus-covid-19/current-activity-vermont" xr:uid="{66134BF2-2E53-4A55-85EE-C5714AE20D05}"/>
    <hyperlink ref="L54" r:id="rId117" display="https://covid19.healthdata.org/united-states-of-america/vermont" xr:uid="{50F67337-2517-4F96-ACE4-62B5BF22F70E}"/>
    <hyperlink ref="K55" r:id="rId118" display="http://dphss.guam.gov/covid-19/" xr:uid="{CBFB7719-A5BC-46CD-A675-057CF720F873}"/>
    <hyperlink ref="K58" r:id="rId119" display="https://www.covid19usvi.com/" xr:uid="{01BA957B-8981-46A8-9981-9367B376F638}"/>
    <hyperlink ref="K61" r:id="rId120" display="https://www.bop.gov/coronavirus/" xr:uid="{FDA7E8E6-77E0-4012-834B-77357A5B6830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1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24"/>
  <sheetViews>
    <sheetView topLeftCell="A160" zoomScaleNormal="100" workbookViewId="0">
      <selection activeCell="N126" sqref="N126"/>
    </sheetView>
  </sheetViews>
  <sheetFormatPr defaultColWidth="8.7109375" defaultRowHeight="15" x14ac:dyDescent="0.25"/>
  <cols>
    <col min="3" max="3" width="10.28515625" bestFit="1" customWidth="1"/>
    <col min="4" max="4" width="11.85546875" bestFit="1" customWidth="1"/>
    <col min="5" max="5" width="16.5703125" bestFit="1" customWidth="1"/>
    <col min="6" max="6" width="12.42578125" bestFit="1" customWidth="1"/>
    <col min="7" max="7" width="8.85546875" bestFit="1" customWidth="1"/>
    <col min="8" max="8" width="10" bestFit="1" customWidth="1"/>
    <col min="9" max="9" width="4" bestFit="1" customWidth="1"/>
    <col min="10" max="10" width="9.28515625" bestFit="1" customWidth="1"/>
    <col min="11" max="11" width="12.140625" bestFit="1" customWidth="1"/>
    <col min="12" max="12" width="12.5703125" bestFit="1" customWidth="1"/>
    <col min="13" max="13" width="13.140625" bestFit="1" customWidth="1"/>
    <col min="14" max="14" width="9.28515625" customWidth="1"/>
    <col min="15" max="15" width="13.28515625" customWidth="1"/>
    <col min="16" max="16" width="12.42578125" customWidth="1"/>
    <col min="17" max="17" width="13.140625" customWidth="1"/>
  </cols>
  <sheetData>
    <row r="1" spans="2:7" x14ac:dyDescent="0.25">
      <c r="B1" t="s">
        <v>300</v>
      </c>
      <c r="C1" t="s">
        <v>4</v>
      </c>
      <c r="D1" t="s">
        <v>2</v>
      </c>
      <c r="E1" t="s">
        <v>301</v>
      </c>
      <c r="F1" t="s">
        <v>302</v>
      </c>
    </row>
    <row r="2" spans="2:7" x14ac:dyDescent="0.25">
      <c r="B2" t="s">
        <v>303</v>
      </c>
      <c r="C2">
        <v>58</v>
      </c>
      <c r="D2" s="34">
        <f>2773</f>
        <v>2773</v>
      </c>
    </row>
    <row r="3" spans="2:7" x14ac:dyDescent="0.25">
      <c r="B3" s="35">
        <v>43905</v>
      </c>
      <c r="C3">
        <v>15</v>
      </c>
      <c r="D3" s="34">
        <v>848</v>
      </c>
      <c r="F3" t="s">
        <v>304</v>
      </c>
      <c r="G3" t="s">
        <v>305</v>
      </c>
    </row>
    <row r="4" spans="2:7" x14ac:dyDescent="0.25">
      <c r="B4" s="35">
        <v>43906</v>
      </c>
      <c r="C4">
        <v>22</v>
      </c>
      <c r="D4" s="34">
        <v>989</v>
      </c>
      <c r="E4" t="s">
        <v>307</v>
      </c>
      <c r="F4" s="36">
        <v>16682</v>
      </c>
      <c r="G4" s="36">
        <v>-12683</v>
      </c>
    </row>
    <row r="5" spans="2:7" x14ac:dyDescent="0.25">
      <c r="B5" s="35">
        <v>43907</v>
      </c>
      <c r="C5">
        <v>26</v>
      </c>
      <c r="D5" s="34">
        <v>1755</v>
      </c>
      <c r="E5" t="s">
        <v>313</v>
      </c>
      <c r="F5" s="36">
        <v>15321</v>
      </c>
      <c r="G5" s="36">
        <v>-14141</v>
      </c>
    </row>
    <row r="6" spans="2:7" x14ac:dyDescent="0.25">
      <c r="B6" s="35">
        <v>43908</v>
      </c>
      <c r="C6">
        <v>50</v>
      </c>
      <c r="D6" s="34">
        <v>2967</v>
      </c>
      <c r="E6" t="s">
        <v>314</v>
      </c>
      <c r="F6">
        <f>F4-F5</f>
        <v>1361</v>
      </c>
      <c r="G6">
        <f>G4-G5</f>
        <v>1458</v>
      </c>
    </row>
    <row r="7" spans="2:7" x14ac:dyDescent="0.25">
      <c r="B7" s="35">
        <v>43909</v>
      </c>
      <c r="C7">
        <v>69</v>
      </c>
      <c r="D7" s="34">
        <v>4602</v>
      </c>
      <c r="E7" t="s">
        <v>315</v>
      </c>
      <c r="F7">
        <f>291557</f>
        <v>291557</v>
      </c>
      <c r="G7">
        <f>140414+74524</f>
        <v>214938</v>
      </c>
    </row>
    <row r="8" spans="2:7" x14ac:dyDescent="0.25">
      <c r="B8" s="35">
        <v>43910</v>
      </c>
      <c r="C8">
        <v>70</v>
      </c>
      <c r="D8" s="34">
        <v>5673</v>
      </c>
      <c r="E8" t="s">
        <v>316</v>
      </c>
      <c r="F8" s="40">
        <f>F7/F6</f>
        <v>214.2226304188097</v>
      </c>
      <c r="G8" s="40">
        <f>G7/G6</f>
        <v>147.41975308641975</v>
      </c>
    </row>
    <row r="9" spans="2:7" x14ac:dyDescent="0.25">
      <c r="B9" s="35">
        <v>43911</v>
      </c>
      <c r="C9">
        <v>66</v>
      </c>
      <c r="D9" s="34">
        <v>4890</v>
      </c>
      <c r="E9" t="s">
        <v>317</v>
      </c>
      <c r="F9">
        <f>F7+113842</f>
        <v>405399</v>
      </c>
      <c r="G9">
        <f>G7+224097+59297</f>
        <v>498332</v>
      </c>
    </row>
    <row r="10" spans="2:7" x14ac:dyDescent="0.25">
      <c r="B10" s="35">
        <v>43912</v>
      </c>
      <c r="C10">
        <v>136</v>
      </c>
      <c r="D10" s="34">
        <v>9448</v>
      </c>
      <c r="E10" t="s">
        <v>318</v>
      </c>
      <c r="F10" s="40">
        <f>F9/F6</f>
        <v>297.86847905951504</v>
      </c>
      <c r="G10" s="40">
        <f>G9/G6</f>
        <v>341.79149519890262</v>
      </c>
    </row>
    <row r="11" spans="2:7" x14ac:dyDescent="0.25">
      <c r="B11" s="35">
        <v>43913</v>
      </c>
      <c r="C11">
        <v>181</v>
      </c>
      <c r="D11" s="34">
        <v>10379</v>
      </c>
      <c r="E11" s="34"/>
    </row>
    <row r="12" spans="2:7" x14ac:dyDescent="0.25">
      <c r="B12" s="35">
        <v>43914</v>
      </c>
      <c r="C12">
        <v>269</v>
      </c>
      <c r="D12" s="34">
        <v>11254</v>
      </c>
      <c r="E12" s="34"/>
    </row>
    <row r="13" spans="2:7" x14ac:dyDescent="0.25">
      <c r="B13" s="35">
        <v>43915</v>
      </c>
      <c r="C13">
        <v>307</v>
      </c>
      <c r="D13" s="34">
        <v>13557</v>
      </c>
      <c r="E13" s="34"/>
    </row>
    <row r="14" spans="2:7" x14ac:dyDescent="0.25">
      <c r="B14" s="35">
        <v>43916</v>
      </c>
      <c r="C14">
        <v>360</v>
      </c>
      <c r="D14" s="34">
        <v>17532</v>
      </c>
      <c r="E14" s="34"/>
      <c r="F14">
        <f t="shared" ref="F14:F45" si="0">D14/AVERAGE(D8:D14)</f>
        <v>1.6873221233827838</v>
      </c>
    </row>
    <row r="15" spans="2:7" x14ac:dyDescent="0.25">
      <c r="B15" s="35">
        <v>43917</v>
      </c>
      <c r="C15">
        <v>502</v>
      </c>
      <c r="D15" s="34">
        <v>18916</v>
      </c>
      <c r="E15" s="34">
        <f t="shared" ref="E15:E46" si="1">C16/D2</f>
        <v>0.23440317345834835</v>
      </c>
      <c r="F15">
        <f t="shared" si="0"/>
        <v>1.5401042151298037</v>
      </c>
    </row>
    <row r="16" spans="2:7" x14ac:dyDescent="0.25">
      <c r="B16" s="35">
        <v>43918</v>
      </c>
      <c r="C16">
        <v>650</v>
      </c>
      <c r="D16" s="34">
        <v>19666</v>
      </c>
      <c r="E16" s="34">
        <f t="shared" si="1"/>
        <v>0.59198113207547165</v>
      </c>
      <c r="F16">
        <f t="shared" si="0"/>
        <v>1.3663450849610925</v>
      </c>
    </row>
    <row r="17" spans="2:6" x14ac:dyDescent="0.25">
      <c r="B17" s="35">
        <v>43919</v>
      </c>
      <c r="C17">
        <v>502</v>
      </c>
      <c r="D17" s="34">
        <v>20276</v>
      </c>
      <c r="E17" s="34">
        <f t="shared" si="1"/>
        <v>0.83114256825075838</v>
      </c>
      <c r="F17">
        <f t="shared" si="0"/>
        <v>1.2720200752823088</v>
      </c>
    </row>
    <row r="18" spans="2:6" x14ac:dyDescent="0.25">
      <c r="B18" s="35">
        <v>43920</v>
      </c>
      <c r="C18">
        <v>822</v>
      </c>
      <c r="D18" s="34">
        <v>23296</v>
      </c>
      <c r="E18" s="34">
        <f t="shared" si="1"/>
        <v>0.62735042735042734</v>
      </c>
      <c r="F18">
        <f t="shared" si="0"/>
        <v>1.3098468236182399</v>
      </c>
    </row>
    <row r="19" spans="2:6" x14ac:dyDescent="0.25">
      <c r="B19" s="35">
        <v>43921</v>
      </c>
      <c r="C19">
        <v>1101</v>
      </c>
      <c r="D19" s="34">
        <v>25292</v>
      </c>
      <c r="E19" s="34">
        <f t="shared" si="1"/>
        <v>0.42433434445567914</v>
      </c>
      <c r="F19">
        <f t="shared" si="0"/>
        <v>1.2779730753961092</v>
      </c>
    </row>
    <row r="20" spans="2:6" x14ac:dyDescent="0.25">
      <c r="B20" s="35">
        <v>43922</v>
      </c>
      <c r="C20">
        <v>1259</v>
      </c>
      <c r="D20" s="34">
        <v>27111</v>
      </c>
      <c r="E20" s="34">
        <f t="shared" si="1"/>
        <v>0.26336375488917863</v>
      </c>
      <c r="F20">
        <f t="shared" si="0"/>
        <v>1.2478022736687071</v>
      </c>
    </row>
    <row r="21" spans="2:6" x14ac:dyDescent="0.25">
      <c r="B21" s="35">
        <v>43923</v>
      </c>
      <c r="C21">
        <v>1212</v>
      </c>
      <c r="D21" s="34">
        <v>30571</v>
      </c>
      <c r="E21" s="34">
        <f t="shared" si="1"/>
        <v>0.22633527234267584</v>
      </c>
      <c r="F21">
        <f t="shared" si="0"/>
        <v>1.2959461750884163</v>
      </c>
    </row>
    <row r="22" spans="2:6" x14ac:dyDescent="0.25">
      <c r="B22" s="35">
        <v>43924</v>
      </c>
      <c r="C22">
        <v>1284</v>
      </c>
      <c r="D22" s="34">
        <v>32963</v>
      </c>
      <c r="E22" s="34">
        <f t="shared" si="1"/>
        <v>0.32269938650306751</v>
      </c>
      <c r="F22">
        <f t="shared" si="0"/>
        <v>1.287796846658295</v>
      </c>
    </row>
    <row r="23" spans="2:6" x14ac:dyDescent="0.25">
      <c r="B23" s="35">
        <v>43925</v>
      </c>
      <c r="C23">
        <v>1578</v>
      </c>
      <c r="D23" s="34">
        <v>34685</v>
      </c>
      <c r="E23" s="34">
        <f t="shared" si="1"/>
        <v>0.15093141405588484</v>
      </c>
      <c r="F23">
        <f t="shared" si="0"/>
        <v>1.2502703482084925</v>
      </c>
    </row>
    <row r="24" spans="2:6" x14ac:dyDescent="0.25">
      <c r="B24" s="35">
        <v>43926</v>
      </c>
      <c r="C24" s="40">
        <v>1426</v>
      </c>
      <c r="D24" s="34">
        <v>25901</v>
      </c>
      <c r="E24" s="34">
        <f t="shared" si="1"/>
        <v>0.14693130359379517</v>
      </c>
      <c r="F24">
        <f t="shared" si="0"/>
        <v>0.90735615732237673</v>
      </c>
    </row>
    <row r="25" spans="2:6" x14ac:dyDescent="0.25">
      <c r="B25" s="35">
        <v>43927</v>
      </c>
      <c r="C25" s="40">
        <v>1525</v>
      </c>
      <c r="D25" s="34">
        <v>31750</v>
      </c>
      <c r="E25" s="34">
        <f t="shared" si="1"/>
        <v>0.20152834547716367</v>
      </c>
      <c r="F25">
        <f t="shared" si="0"/>
        <v>1.0671090347764713</v>
      </c>
    </row>
    <row r="26" spans="2:6" x14ac:dyDescent="0.25">
      <c r="B26" s="35">
        <v>43928</v>
      </c>
      <c r="C26" s="40">
        <v>2268</v>
      </c>
      <c r="D26" s="34">
        <v>34071</v>
      </c>
      <c r="E26" s="34">
        <f t="shared" si="1"/>
        <v>0.16316294165375819</v>
      </c>
      <c r="F26">
        <f t="shared" si="0"/>
        <v>1.098801208926893</v>
      </c>
    </row>
    <row r="27" spans="2:6" x14ac:dyDescent="0.25">
      <c r="B27" s="35">
        <v>43929</v>
      </c>
      <c r="C27" s="40">
        <v>2212</v>
      </c>
      <c r="D27" s="34">
        <v>32514</v>
      </c>
      <c r="E27" s="34">
        <f t="shared" si="1"/>
        <v>0.12251882272416154</v>
      </c>
      <c r="F27">
        <f t="shared" si="0"/>
        <v>1.0231192825515274</v>
      </c>
    </row>
    <row r="28" spans="2:6" x14ac:dyDescent="0.25">
      <c r="B28" s="35">
        <v>43930</v>
      </c>
      <c r="C28" s="40">
        <v>2148</v>
      </c>
      <c r="D28" s="34">
        <v>34086</v>
      </c>
      <c r="E28" s="34">
        <f t="shared" si="1"/>
        <v>0.12063861281454853</v>
      </c>
      <c r="F28">
        <f t="shared" si="0"/>
        <v>1.0559012258264371</v>
      </c>
    </row>
    <row r="29" spans="2:6" x14ac:dyDescent="0.25">
      <c r="B29" s="35">
        <v>43931</v>
      </c>
      <c r="C29" s="40">
        <v>2282</v>
      </c>
      <c r="D29" s="41">
        <v>34244</v>
      </c>
      <c r="E29" s="34">
        <f t="shared" si="1"/>
        <v>0.10510525780534934</v>
      </c>
      <c r="F29">
        <f t="shared" si="0"/>
        <v>1.0548160404134634</v>
      </c>
    </row>
    <row r="30" spans="2:6" x14ac:dyDescent="0.25">
      <c r="B30" s="35">
        <v>43932</v>
      </c>
      <c r="C30" s="40">
        <v>2067</v>
      </c>
      <c r="D30" s="40">
        <v>30488</v>
      </c>
      <c r="E30" s="34">
        <f t="shared" si="1"/>
        <v>8.6604853028210693E-2</v>
      </c>
      <c r="F30">
        <f t="shared" si="0"/>
        <v>0.95679073228904221</v>
      </c>
    </row>
    <row r="31" spans="2:6" x14ac:dyDescent="0.25">
      <c r="B31" s="35">
        <v>43933</v>
      </c>
      <c r="C31" s="40">
        <v>1756</v>
      </c>
      <c r="D31" s="40">
        <v>27860</v>
      </c>
      <c r="E31" s="34">
        <f t="shared" si="1"/>
        <v>7.5034340659340656E-2</v>
      </c>
      <c r="F31">
        <f t="shared" si="0"/>
        <v>0.86670547923897734</v>
      </c>
    </row>
    <row r="32" spans="2:6" x14ac:dyDescent="0.25">
      <c r="B32" s="35">
        <v>43934</v>
      </c>
      <c r="C32" s="40">
        <v>1748</v>
      </c>
      <c r="D32" s="40">
        <v>27094</v>
      </c>
      <c r="E32" s="34">
        <f t="shared" si="1"/>
        <v>0.10398544994464654</v>
      </c>
      <c r="F32">
        <f t="shared" si="0"/>
        <v>0.8606851608979974</v>
      </c>
    </row>
    <row r="33" spans="2:6" x14ac:dyDescent="0.25">
      <c r="B33" s="35">
        <v>43935</v>
      </c>
      <c r="C33" s="40">
        <v>2630</v>
      </c>
      <c r="D33" s="40">
        <v>27441</v>
      </c>
      <c r="E33" s="34">
        <f t="shared" si="1"/>
        <v>9.9295488915938174E-2</v>
      </c>
      <c r="F33">
        <f t="shared" si="0"/>
        <v>0.89874933911017318</v>
      </c>
    </row>
    <row r="34" spans="2:6" x14ac:dyDescent="0.25">
      <c r="B34" s="35">
        <v>43936</v>
      </c>
      <c r="C34" s="40">
        <v>2692</v>
      </c>
      <c r="D34" s="40">
        <v>30676</v>
      </c>
      <c r="E34" s="34">
        <f t="shared" si="1"/>
        <v>7.3762716299761208E-2</v>
      </c>
      <c r="F34">
        <f t="shared" si="0"/>
        <v>1.013417402507917</v>
      </c>
    </row>
    <row r="35" spans="2:6" x14ac:dyDescent="0.25">
      <c r="B35" s="35">
        <v>43937</v>
      </c>
      <c r="C35" s="40">
        <v>2255</v>
      </c>
      <c r="D35" s="40">
        <v>30143</v>
      </c>
      <c r="E35" s="34">
        <f t="shared" si="1"/>
        <v>7.8815641780177775E-2</v>
      </c>
      <c r="F35">
        <f t="shared" si="0"/>
        <v>1.0146913140911584</v>
      </c>
    </row>
    <row r="36" spans="2:6" x14ac:dyDescent="0.25">
      <c r="B36" s="35">
        <v>43938</v>
      </c>
      <c r="C36" s="40">
        <v>2598</v>
      </c>
      <c r="D36" s="40">
        <v>32496</v>
      </c>
      <c r="E36" s="34">
        <f t="shared" si="1"/>
        <v>5.5441833645668154E-2</v>
      </c>
      <c r="F36">
        <f t="shared" si="0"/>
        <v>1.1031726786874752</v>
      </c>
    </row>
    <row r="37" spans="2:6" x14ac:dyDescent="0.25">
      <c r="B37" s="35">
        <v>43939</v>
      </c>
      <c r="C37" s="40">
        <v>1923</v>
      </c>
      <c r="D37" s="40">
        <v>29193</v>
      </c>
      <c r="E37" s="34">
        <f t="shared" si="1"/>
        <v>6.1657851048222079E-2</v>
      </c>
      <c r="F37">
        <f t="shared" si="0"/>
        <v>0.99730604237126841</v>
      </c>
    </row>
    <row r="38" spans="2:6" x14ac:dyDescent="0.25">
      <c r="B38" s="35">
        <v>43940</v>
      </c>
      <c r="C38" s="40">
        <v>1597</v>
      </c>
      <c r="D38" s="40">
        <v>26197</v>
      </c>
      <c r="E38" s="34">
        <f t="shared" si="1"/>
        <v>6.2362204724409447E-2</v>
      </c>
      <c r="F38">
        <f t="shared" si="0"/>
        <v>0.90227809486321597</v>
      </c>
    </row>
    <row r="39" spans="2:6" x14ac:dyDescent="0.25">
      <c r="B39" s="35">
        <v>43941</v>
      </c>
      <c r="C39" s="40">
        <v>1980</v>
      </c>
      <c r="D39" s="40">
        <v>28222</v>
      </c>
      <c r="E39" s="34">
        <f t="shared" si="1"/>
        <v>8.0684453053916819E-2</v>
      </c>
      <c r="F39">
        <f t="shared" si="0"/>
        <v>0.96665818523447899</v>
      </c>
    </row>
    <row r="40" spans="2:6" x14ac:dyDescent="0.25">
      <c r="B40" s="35">
        <v>43942</v>
      </c>
      <c r="C40" s="40">
        <v>2749</v>
      </c>
      <c r="D40" s="40">
        <v>26238</v>
      </c>
      <c r="E40" s="34">
        <f t="shared" si="1"/>
        <v>7.4152672694839147E-2</v>
      </c>
      <c r="F40">
        <f t="shared" si="0"/>
        <v>0.90402382300100903</v>
      </c>
    </row>
    <row r="41" spans="2:6" x14ac:dyDescent="0.25">
      <c r="B41" s="35">
        <v>43943</v>
      </c>
      <c r="C41" s="40">
        <v>2411</v>
      </c>
      <c r="D41" s="40">
        <v>30305</v>
      </c>
      <c r="E41" s="34">
        <f t="shared" si="1"/>
        <v>7.0468814175908001E-2</v>
      </c>
      <c r="F41">
        <f t="shared" si="0"/>
        <v>1.0460615205578074</v>
      </c>
    </row>
    <row r="42" spans="2:6" x14ac:dyDescent="0.25">
      <c r="B42" s="35">
        <v>43944</v>
      </c>
      <c r="C42" s="40">
        <v>2402</v>
      </c>
      <c r="D42" s="40">
        <v>32073</v>
      </c>
      <c r="E42" s="34">
        <f t="shared" si="1"/>
        <v>5.8199976638243195E-2</v>
      </c>
      <c r="F42">
        <f t="shared" si="0"/>
        <v>1.0966520779195406</v>
      </c>
    </row>
    <row r="43" spans="2:6" x14ac:dyDescent="0.25">
      <c r="B43" s="35">
        <v>43945</v>
      </c>
      <c r="C43" s="40">
        <v>1993</v>
      </c>
      <c r="D43" s="40">
        <v>39123</v>
      </c>
      <c r="E43" s="34">
        <f t="shared" si="1"/>
        <v>6.9305956441878772E-2</v>
      </c>
      <c r="F43">
        <f t="shared" si="0"/>
        <v>1.2957639187891232</v>
      </c>
    </row>
    <row r="44" spans="2:6" x14ac:dyDescent="0.25">
      <c r="B44" s="35">
        <v>43946</v>
      </c>
      <c r="C44" s="40">
        <v>2113</v>
      </c>
      <c r="D44" s="40">
        <v>35523</v>
      </c>
      <c r="E44" s="34">
        <f t="shared" si="1"/>
        <v>4.2067480258435035E-2</v>
      </c>
      <c r="F44">
        <f t="shared" si="0"/>
        <v>1.1423183465713591</v>
      </c>
    </row>
    <row r="45" spans="2:6" x14ac:dyDescent="0.25">
      <c r="B45" s="35">
        <v>43947</v>
      </c>
      <c r="C45" s="40">
        <v>1172</v>
      </c>
      <c r="D45" s="40">
        <v>26588</v>
      </c>
      <c r="E45" s="34">
        <f t="shared" si="1"/>
        <v>5.1819591053369751E-2</v>
      </c>
      <c r="F45">
        <f t="shared" si="0"/>
        <v>0.85346124215855312</v>
      </c>
    </row>
    <row r="46" spans="2:6" x14ac:dyDescent="0.25">
      <c r="B46" s="35">
        <v>43948</v>
      </c>
      <c r="C46" s="40">
        <v>1404</v>
      </c>
      <c r="D46" s="40">
        <v>23267</v>
      </c>
      <c r="E46" s="34">
        <f t="shared" si="1"/>
        <v>9.2416457126198032E-2</v>
      </c>
      <c r="F46">
        <f t="shared" ref="F46:F77" si="2">D46/AVERAGE(D40:D46)</f>
        <v>0.76422340779947162</v>
      </c>
    </row>
    <row r="47" spans="2:6" x14ac:dyDescent="0.25">
      <c r="B47" s="35">
        <v>43949</v>
      </c>
      <c r="C47" s="40">
        <v>2536</v>
      </c>
      <c r="D47" s="40">
        <v>25573</v>
      </c>
      <c r="E47" s="34">
        <f t="shared" ref="E47:E78" si="3">C48/D34</f>
        <v>7.97692006780545E-2</v>
      </c>
      <c r="F47">
        <f t="shared" si="2"/>
        <v>0.84259503323103568</v>
      </c>
    </row>
    <row r="48" spans="2:6" x14ac:dyDescent="0.25">
      <c r="B48" s="35">
        <v>43950</v>
      </c>
      <c r="C48" s="40">
        <v>2447</v>
      </c>
      <c r="D48" s="40">
        <v>28595</v>
      </c>
      <c r="E48" s="34">
        <f t="shared" si="3"/>
        <v>7.5539926351059952E-2</v>
      </c>
      <c r="F48">
        <f t="shared" si="2"/>
        <v>0.94981066896964061</v>
      </c>
    </row>
    <row r="49" spans="2:6" x14ac:dyDescent="0.25">
      <c r="B49" s="35">
        <v>43951</v>
      </c>
      <c r="C49" s="40">
        <v>2277</v>
      </c>
      <c r="D49" s="40">
        <v>31000</v>
      </c>
      <c r="E49" s="34">
        <f t="shared" si="3"/>
        <v>6.0038158542589856E-2</v>
      </c>
      <c r="F49">
        <f t="shared" si="2"/>
        <v>1.0349646347337946</v>
      </c>
    </row>
    <row r="50" spans="2:6" x14ac:dyDescent="0.25">
      <c r="B50" s="35">
        <v>43952</v>
      </c>
      <c r="C50" s="40">
        <v>1951</v>
      </c>
      <c r="D50" s="40">
        <v>36161</v>
      </c>
      <c r="E50" s="34">
        <f t="shared" si="3"/>
        <v>5.9329291268454765E-2</v>
      </c>
      <c r="F50">
        <f t="shared" si="2"/>
        <v>1.2245690760351609</v>
      </c>
    </row>
    <row r="51" spans="2:6" x14ac:dyDescent="0.25">
      <c r="B51" s="35">
        <v>43953</v>
      </c>
      <c r="C51" s="40">
        <v>1732</v>
      </c>
      <c r="D51" s="40">
        <v>29869</v>
      </c>
      <c r="E51" s="34">
        <f t="shared" si="3"/>
        <v>4.4890636332404477E-2</v>
      </c>
      <c r="F51">
        <f t="shared" si="2"/>
        <v>1.0399397173879525</v>
      </c>
    </row>
    <row r="52" spans="2:6" x14ac:dyDescent="0.25">
      <c r="B52" s="35">
        <v>43954</v>
      </c>
      <c r="C52" s="40">
        <v>1176</v>
      </c>
      <c r="D52" s="40">
        <v>27438</v>
      </c>
      <c r="E52" s="34">
        <f t="shared" si="3"/>
        <v>4.7516122174190351E-2</v>
      </c>
      <c r="F52">
        <f t="shared" si="2"/>
        <v>0.9512785842706647</v>
      </c>
    </row>
    <row r="53" spans="2:6" x14ac:dyDescent="0.25">
      <c r="B53" s="35">
        <v>43955</v>
      </c>
      <c r="C53" s="40">
        <v>1341</v>
      </c>
      <c r="D53" s="40">
        <v>24759</v>
      </c>
      <c r="E53" s="34">
        <f t="shared" si="3"/>
        <v>9.1737175089564749E-2</v>
      </c>
      <c r="F53">
        <f t="shared" si="2"/>
        <v>0.85210059244327541</v>
      </c>
    </row>
    <row r="54" spans="2:6" x14ac:dyDescent="0.25">
      <c r="B54" s="35">
        <v>43956</v>
      </c>
      <c r="C54" s="40">
        <v>2407</v>
      </c>
      <c r="D54" s="40">
        <v>24909</v>
      </c>
      <c r="E54" s="34">
        <f t="shared" si="3"/>
        <v>8.510146840455371E-2</v>
      </c>
      <c r="F54">
        <f t="shared" si="2"/>
        <v>0.86007073412551616</v>
      </c>
    </row>
    <row r="55" spans="2:6" x14ac:dyDescent="0.25">
      <c r="B55" s="35">
        <v>43957</v>
      </c>
      <c r="C55" s="40">
        <v>2579</v>
      </c>
      <c r="D55" s="40">
        <v>25578</v>
      </c>
      <c r="E55" s="34">
        <f t="shared" si="3"/>
        <v>6.7782870327066383E-2</v>
      </c>
      <c r="F55">
        <f t="shared" si="2"/>
        <v>0.89651201217741372</v>
      </c>
    </row>
    <row r="56" spans="2:6" x14ac:dyDescent="0.25">
      <c r="B56" s="35">
        <v>43958</v>
      </c>
      <c r="C56" s="40">
        <v>2174</v>
      </c>
      <c r="D56" s="40">
        <v>29643</v>
      </c>
      <c r="E56" s="34">
        <f t="shared" si="3"/>
        <v>4.3912787874140533E-2</v>
      </c>
      <c r="F56">
        <f t="shared" si="2"/>
        <v>1.0460987008272962</v>
      </c>
    </row>
    <row r="57" spans="2:6" x14ac:dyDescent="0.25">
      <c r="B57" s="35">
        <v>43959</v>
      </c>
      <c r="C57" s="40">
        <v>1718</v>
      </c>
      <c r="D57" s="40">
        <v>29292</v>
      </c>
      <c r="E57" s="34">
        <f t="shared" si="3"/>
        <v>4.0931227655321901E-2</v>
      </c>
      <c r="F57">
        <f t="shared" si="2"/>
        <v>1.0707929478609626</v>
      </c>
    </row>
    <row r="58" spans="2:6" x14ac:dyDescent="0.25">
      <c r="B58" s="35">
        <v>43960</v>
      </c>
      <c r="C58" s="40">
        <v>1454</v>
      </c>
      <c r="D58" s="40">
        <v>26235</v>
      </c>
      <c r="E58" s="34">
        <f t="shared" si="3"/>
        <v>4.5772528960433281E-2</v>
      </c>
      <c r="F58">
        <f t="shared" si="2"/>
        <v>0.97759430195790353</v>
      </c>
    </row>
    <row r="59" spans="2:6" x14ac:dyDescent="0.25">
      <c r="B59" s="35">
        <v>43961</v>
      </c>
      <c r="C59" s="40">
        <v>1217</v>
      </c>
      <c r="D59" s="40">
        <v>20818</v>
      </c>
      <c r="E59" s="34">
        <f t="shared" si="3"/>
        <v>4.6245755791464303E-2</v>
      </c>
      <c r="F59">
        <f t="shared" si="2"/>
        <v>0.80407649778739088</v>
      </c>
    </row>
    <row r="60" spans="2:6" x14ac:dyDescent="0.25">
      <c r="B60" s="35">
        <v>43962</v>
      </c>
      <c r="C60" s="40">
        <v>1076</v>
      </c>
      <c r="D60" s="40">
        <v>18706</v>
      </c>
      <c r="E60" s="34">
        <f t="shared" si="3"/>
        <v>7.4844562624643174E-2</v>
      </c>
      <c r="F60">
        <f t="shared" si="2"/>
        <v>0.74746690565757712</v>
      </c>
    </row>
    <row r="61" spans="2:6" x14ac:dyDescent="0.25">
      <c r="B61" s="35">
        <v>43963</v>
      </c>
      <c r="C61" s="40">
        <v>1914</v>
      </c>
      <c r="D61" s="40">
        <v>23024</v>
      </c>
      <c r="E61" s="34">
        <f t="shared" si="3"/>
        <v>6.5081307920965198E-2</v>
      </c>
      <c r="F61">
        <f t="shared" si="2"/>
        <v>0.93001569568830211</v>
      </c>
    </row>
    <row r="62" spans="2:6" x14ac:dyDescent="0.25">
      <c r="B62" s="35">
        <v>43964</v>
      </c>
      <c r="C62" s="40">
        <v>1861</v>
      </c>
      <c r="D62" s="40">
        <v>22390</v>
      </c>
      <c r="E62" s="34">
        <f t="shared" si="3"/>
        <v>5.7870967741935481E-2</v>
      </c>
      <c r="F62">
        <f t="shared" si="2"/>
        <v>0.92135584452230346</v>
      </c>
    </row>
    <row r="63" spans="2:6" x14ac:dyDescent="0.25">
      <c r="B63" s="35">
        <v>43965</v>
      </c>
      <c r="C63" s="40">
        <v>1794</v>
      </c>
      <c r="D63" s="40">
        <v>28095</v>
      </c>
      <c r="E63" s="34">
        <f t="shared" si="3"/>
        <v>4.5380382179696359E-2</v>
      </c>
      <c r="F63">
        <f t="shared" si="2"/>
        <v>1.1667358803986712</v>
      </c>
    </row>
    <row r="64" spans="2:6" x14ac:dyDescent="0.25">
      <c r="B64" s="35">
        <v>43966</v>
      </c>
      <c r="C64" s="40">
        <v>1641</v>
      </c>
      <c r="D64" s="40">
        <v>27624</v>
      </c>
      <c r="E64" s="34">
        <f t="shared" si="3"/>
        <v>4.15815728681911E-2</v>
      </c>
      <c r="F64">
        <f t="shared" si="2"/>
        <v>1.1586415166694628</v>
      </c>
    </row>
    <row r="65" spans="2:6" x14ac:dyDescent="0.25">
      <c r="B65" s="35">
        <v>43967</v>
      </c>
      <c r="C65" s="40">
        <v>1242</v>
      </c>
      <c r="D65" s="40">
        <v>24332</v>
      </c>
      <c r="E65" s="34">
        <f t="shared" si="3"/>
        <v>3.2218091697645598E-2</v>
      </c>
      <c r="F65">
        <f t="shared" si="2"/>
        <v>1.0323354890326022</v>
      </c>
    </row>
    <row r="66" spans="2:6" x14ac:dyDescent="0.25">
      <c r="B66" s="35">
        <v>43968</v>
      </c>
      <c r="C66" s="40">
        <v>884</v>
      </c>
      <c r="D66" s="40">
        <v>20201</v>
      </c>
      <c r="E66" s="34">
        <f t="shared" si="3"/>
        <v>4.1156751080415201E-2</v>
      </c>
      <c r="F66">
        <f t="shared" si="2"/>
        <v>0.8602864234784513</v>
      </c>
    </row>
    <row r="67" spans="2:6" x14ac:dyDescent="0.25">
      <c r="B67" s="35">
        <v>43969</v>
      </c>
      <c r="C67" s="40">
        <v>1019</v>
      </c>
      <c r="D67" s="40">
        <v>23543</v>
      </c>
      <c r="E67" s="34">
        <f t="shared" si="3"/>
        <v>6.3591472961580145E-2</v>
      </c>
      <c r="F67">
        <f t="shared" si="2"/>
        <v>0.97394937621521316</v>
      </c>
    </row>
    <row r="68" spans="2:6" x14ac:dyDescent="0.25">
      <c r="B68" s="35">
        <v>43970</v>
      </c>
      <c r="C68" s="40">
        <v>1584</v>
      </c>
      <c r="D68" s="40">
        <v>20801</v>
      </c>
      <c r="E68" s="34">
        <f t="shared" si="3"/>
        <v>5.6063804832277742E-2</v>
      </c>
      <c r="F68">
        <f t="shared" si="2"/>
        <v>0.87197130298348358</v>
      </c>
    </row>
    <row r="69" spans="2:6" x14ac:dyDescent="0.25">
      <c r="B69" s="35">
        <v>43971</v>
      </c>
      <c r="C69" s="40">
        <v>1434</v>
      </c>
      <c r="D69" s="40">
        <v>22672</v>
      </c>
      <c r="E69" s="34">
        <f t="shared" si="3"/>
        <v>4.8510609587423675E-2</v>
      </c>
      <c r="F69">
        <f t="shared" si="2"/>
        <v>0.94880072697706674</v>
      </c>
    </row>
    <row r="70" spans="2:6" x14ac:dyDescent="0.25">
      <c r="B70" s="35">
        <v>43972</v>
      </c>
      <c r="C70" s="40">
        <v>1438</v>
      </c>
      <c r="D70" s="40">
        <v>28844</v>
      </c>
      <c r="E70" s="34">
        <f t="shared" si="3"/>
        <v>4.5200054622422506E-2</v>
      </c>
      <c r="F70">
        <f t="shared" si="2"/>
        <v>1.201711731550974</v>
      </c>
    </row>
    <row r="71" spans="2:6" x14ac:dyDescent="0.25">
      <c r="B71" s="35">
        <v>43973</v>
      </c>
      <c r="C71" s="40">
        <v>1324</v>
      </c>
      <c r="D71" s="40">
        <v>24666</v>
      </c>
      <c r="E71" s="34">
        <f t="shared" si="3"/>
        <v>4.0213455307794931E-2</v>
      </c>
      <c r="F71">
        <f t="shared" si="2"/>
        <v>1.0460623171108514</v>
      </c>
    </row>
    <row r="72" spans="2:6" x14ac:dyDescent="0.25">
      <c r="B72" s="35">
        <v>43974</v>
      </c>
      <c r="C72" s="40">
        <v>1055</v>
      </c>
      <c r="D72" s="40">
        <v>21939</v>
      </c>
      <c r="E72" s="34">
        <f t="shared" si="3"/>
        <v>3.0118166970890575E-2</v>
      </c>
      <c r="F72">
        <f t="shared" si="2"/>
        <v>0.9441001807384457</v>
      </c>
    </row>
    <row r="73" spans="2:6" x14ac:dyDescent="0.25">
      <c r="B73" s="35">
        <v>43975</v>
      </c>
      <c r="C73" s="40">
        <v>627</v>
      </c>
      <c r="D73" s="40">
        <v>19930</v>
      </c>
      <c r="E73" s="34">
        <f t="shared" si="3"/>
        <v>3.4053244948144983E-2</v>
      </c>
      <c r="F73">
        <f t="shared" si="2"/>
        <v>0.85907817358908833</v>
      </c>
    </row>
    <row r="74" spans="2:6" x14ac:dyDescent="0.25">
      <c r="B74" s="35">
        <v>43976</v>
      </c>
      <c r="C74" s="40">
        <v>637</v>
      </c>
      <c r="D74" s="40">
        <v>19920</v>
      </c>
      <c r="E74" s="34">
        <f t="shared" si="3"/>
        <v>3.413829047949965E-2</v>
      </c>
      <c r="F74" s="34">
        <f t="shared" si="2"/>
        <v>0.87824049580530572</v>
      </c>
    </row>
    <row r="75" spans="2:6" x14ac:dyDescent="0.25">
      <c r="B75" s="35">
        <v>43977</v>
      </c>
      <c r="C75" s="40">
        <v>786</v>
      </c>
      <c r="D75" s="40">
        <v>19400</v>
      </c>
      <c r="E75" s="34">
        <f t="shared" si="3"/>
        <v>6.9986601161232689E-2</v>
      </c>
      <c r="F75" s="34">
        <f t="shared" si="2"/>
        <v>0.8629290021668542</v>
      </c>
    </row>
    <row r="76" spans="2:6" x14ac:dyDescent="0.25">
      <c r="B76" s="35">
        <v>43978</v>
      </c>
      <c r="C76" s="40">
        <v>1567</v>
      </c>
      <c r="D76" s="40">
        <v>20754</v>
      </c>
      <c r="E76" s="34">
        <f t="shared" si="3"/>
        <v>4.4171560775938777E-2</v>
      </c>
      <c r="F76" s="34">
        <f t="shared" si="2"/>
        <v>0.93454613291477173</v>
      </c>
    </row>
    <row r="77" spans="2:6" x14ac:dyDescent="0.25">
      <c r="B77" s="35">
        <v>43979</v>
      </c>
      <c r="C77" s="40">
        <v>1241</v>
      </c>
      <c r="D77" s="40">
        <v>23085</v>
      </c>
      <c r="E77" s="34">
        <f t="shared" si="3"/>
        <v>4.4743701129452647E-2</v>
      </c>
      <c r="F77" s="34">
        <f t="shared" si="2"/>
        <v>1.0795021844562909</v>
      </c>
    </row>
    <row r="78" spans="2:6" x14ac:dyDescent="0.25">
      <c r="B78" s="35">
        <v>43980</v>
      </c>
      <c r="C78" s="40">
        <v>1236</v>
      </c>
      <c r="D78" s="40">
        <v>25697</v>
      </c>
      <c r="E78" s="34">
        <f t="shared" si="3"/>
        <v>4.2577675489067893E-2</v>
      </c>
      <c r="F78" s="34">
        <f t="shared" ref="F78:F109" si="4">D78/AVERAGE(D72:D78)</f>
        <v>1.1934251119588655</v>
      </c>
    </row>
    <row r="79" spans="2:6" x14ac:dyDescent="0.25">
      <c r="B79" s="35">
        <v>43981</v>
      </c>
      <c r="C79" s="40">
        <v>1036</v>
      </c>
      <c r="D79" s="40">
        <v>23763</v>
      </c>
      <c r="E79" s="34">
        <f t="shared" ref="E79:E110" si="5">C80/D66</f>
        <v>3.2275629919310926E-2</v>
      </c>
      <c r="F79" s="34">
        <f t="shared" si="4"/>
        <v>1.09041029439721</v>
      </c>
    </row>
    <row r="80" spans="2:6" x14ac:dyDescent="0.25">
      <c r="B80" s="35">
        <v>43982</v>
      </c>
      <c r="C80" s="40">
        <v>652</v>
      </c>
      <c r="D80" s="40">
        <v>20755</v>
      </c>
      <c r="E80" s="34">
        <f t="shared" si="5"/>
        <v>2.9605402879836894E-2</v>
      </c>
      <c r="F80" s="34">
        <f t="shared" si="4"/>
        <v>0.94725963983465256</v>
      </c>
    </row>
    <row r="81" spans="2:7" x14ac:dyDescent="0.25">
      <c r="B81" s="35">
        <v>43983</v>
      </c>
      <c r="C81" s="40">
        <v>697</v>
      </c>
      <c r="D81" s="40">
        <v>22431</v>
      </c>
      <c r="E81" s="34">
        <f t="shared" si="5"/>
        <v>5.5333878178933704E-2</v>
      </c>
      <c r="F81" s="34">
        <f t="shared" si="4"/>
        <v>1.007261763479488</v>
      </c>
    </row>
    <row r="82" spans="2:7" x14ac:dyDescent="0.25">
      <c r="B82" s="35">
        <v>43984</v>
      </c>
      <c r="C82" s="40">
        <v>1151</v>
      </c>
      <c r="D82" s="40">
        <v>22287</v>
      </c>
      <c r="E82" s="34">
        <f t="shared" si="5"/>
        <v>4.8826746647847565E-2</v>
      </c>
      <c r="F82" s="34">
        <f t="shared" si="4"/>
        <v>0.98259768724964103</v>
      </c>
    </row>
    <row r="83" spans="2:7" x14ac:dyDescent="0.25">
      <c r="B83" s="35">
        <v>43985</v>
      </c>
      <c r="C83" s="40">
        <v>1107</v>
      </c>
      <c r="D83" s="40">
        <v>20831</v>
      </c>
      <c r="E83" s="34">
        <f t="shared" si="5"/>
        <v>3.6541395090833449E-2</v>
      </c>
      <c r="F83" s="34">
        <f t="shared" si="4"/>
        <v>0.91795982348016036</v>
      </c>
    </row>
    <row r="84" spans="2:7" x14ac:dyDescent="0.25">
      <c r="B84" s="35">
        <v>43986</v>
      </c>
      <c r="C84" s="40">
        <v>1054</v>
      </c>
      <c r="D84" s="40">
        <v>22850</v>
      </c>
      <c r="E84" s="34">
        <f t="shared" si="5"/>
        <v>4.0136219897835078E-2</v>
      </c>
      <c r="F84" s="34">
        <f t="shared" si="4"/>
        <v>1.0084229639250002</v>
      </c>
    </row>
    <row r="85" spans="2:7" x14ac:dyDescent="0.25">
      <c r="B85" s="35">
        <v>43987</v>
      </c>
      <c r="C85" s="40">
        <v>990</v>
      </c>
      <c r="D85" s="40">
        <v>25427</v>
      </c>
      <c r="E85" s="34">
        <f t="shared" si="5"/>
        <v>3.2772687907379555E-2</v>
      </c>
      <c r="F85" s="34">
        <f t="shared" si="4"/>
        <v>1.1240653261253979</v>
      </c>
    </row>
    <row r="86" spans="2:7" x14ac:dyDescent="0.25">
      <c r="B86" s="35">
        <v>43988</v>
      </c>
      <c r="C86" s="40">
        <v>719</v>
      </c>
      <c r="D86" s="40">
        <v>22862</v>
      </c>
      <c r="E86" s="34">
        <f t="shared" si="5"/>
        <v>1.93176116407426E-2</v>
      </c>
      <c r="F86" s="34">
        <f t="shared" si="4"/>
        <v>1.0164567494267767</v>
      </c>
    </row>
    <row r="87" spans="2:7" x14ac:dyDescent="0.25">
      <c r="B87" s="35">
        <v>43989</v>
      </c>
      <c r="C87" s="40">
        <v>385</v>
      </c>
      <c r="D87" s="40">
        <v>18933</v>
      </c>
      <c r="E87" s="34">
        <f t="shared" si="5"/>
        <v>3.0120481927710843E-2</v>
      </c>
      <c r="F87" s="34">
        <f t="shared" si="4"/>
        <v>0.85162670847764765</v>
      </c>
    </row>
    <row r="88" spans="2:7" x14ac:dyDescent="0.25">
      <c r="B88" s="35">
        <v>43990</v>
      </c>
      <c r="C88" s="40">
        <v>600</v>
      </c>
      <c r="D88" s="40">
        <v>19069</v>
      </c>
      <c r="E88" s="34">
        <f t="shared" si="5"/>
        <v>5.7061855670103093E-2</v>
      </c>
      <c r="F88" s="34">
        <f t="shared" si="4"/>
        <v>0.87668380851049854</v>
      </c>
    </row>
    <row r="89" spans="2:7" x14ac:dyDescent="0.25">
      <c r="B89" s="35">
        <v>43991</v>
      </c>
      <c r="C89" s="40">
        <v>1107</v>
      </c>
      <c r="D89" s="40">
        <v>19085</v>
      </c>
      <c r="E89" s="34">
        <f t="shared" si="5"/>
        <v>4.8231666184831837E-2</v>
      </c>
      <c r="F89" s="34">
        <f t="shared" si="4"/>
        <v>0.89626787068034386</v>
      </c>
    </row>
    <row r="90" spans="2:7" x14ac:dyDescent="0.25">
      <c r="B90" s="35">
        <v>43992</v>
      </c>
      <c r="C90" s="40">
        <v>1001</v>
      </c>
      <c r="D90" s="40">
        <v>21040</v>
      </c>
      <c r="E90" s="34">
        <f t="shared" si="5"/>
        <v>3.980940004331817E-2</v>
      </c>
      <c r="F90" s="34">
        <f t="shared" si="4"/>
        <v>0.9866948936797395</v>
      </c>
    </row>
    <row r="91" spans="2:7" x14ac:dyDescent="0.25">
      <c r="B91" s="35">
        <v>43993</v>
      </c>
      <c r="C91" s="40">
        <v>919</v>
      </c>
      <c r="D91" s="40">
        <v>23490</v>
      </c>
      <c r="E91" s="34">
        <f t="shared" si="5"/>
        <v>3.1248783904735962E-2</v>
      </c>
      <c r="F91" s="34">
        <f t="shared" si="4"/>
        <v>1.0968873827598629</v>
      </c>
      <c r="G91" s="40"/>
    </row>
    <row r="92" spans="2:7" x14ac:dyDescent="0.25">
      <c r="B92" s="35">
        <v>43994</v>
      </c>
      <c r="C92" s="40">
        <v>803</v>
      </c>
      <c r="D92" s="40">
        <v>27405</v>
      </c>
      <c r="E92" s="34">
        <f t="shared" si="5"/>
        <v>3.0172957959853555E-2</v>
      </c>
      <c r="F92" s="34">
        <f t="shared" si="4"/>
        <v>1.2630362645176583</v>
      </c>
    </row>
    <row r="93" spans="2:7" x14ac:dyDescent="0.25">
      <c r="B93" s="35">
        <v>43995</v>
      </c>
      <c r="C93" s="40">
        <v>717</v>
      </c>
      <c r="D93" s="40">
        <v>25490</v>
      </c>
      <c r="E93" s="34">
        <f t="shared" si="5"/>
        <v>1.6237051312936641E-2</v>
      </c>
      <c r="F93" s="34">
        <f t="shared" si="4"/>
        <v>1.154797038417728</v>
      </c>
    </row>
    <row r="94" spans="2:7" x14ac:dyDescent="0.25">
      <c r="B94" s="35">
        <v>43996</v>
      </c>
      <c r="C94" s="40">
        <v>337</v>
      </c>
      <c r="D94" s="40">
        <v>20181</v>
      </c>
      <c r="E94" s="34">
        <f t="shared" si="5"/>
        <v>1.9348223440773929E-2</v>
      </c>
      <c r="F94" s="34">
        <f t="shared" si="4"/>
        <v>0.90695300462249606</v>
      </c>
    </row>
    <row r="95" spans="2:7" x14ac:dyDescent="0.25">
      <c r="B95" s="35">
        <v>43997</v>
      </c>
      <c r="C95" s="40">
        <v>434</v>
      </c>
      <c r="D95" s="40">
        <v>20901</v>
      </c>
      <c r="E95" s="34">
        <f t="shared" si="5"/>
        <v>3.8766994211872394E-2</v>
      </c>
      <c r="F95" s="34">
        <f t="shared" si="4"/>
        <v>0.92839103507792264</v>
      </c>
    </row>
    <row r="96" spans="2:7" x14ac:dyDescent="0.25">
      <c r="B96" s="35">
        <v>43998</v>
      </c>
      <c r="C96" s="40">
        <v>864</v>
      </c>
      <c r="D96" s="40">
        <v>25634</v>
      </c>
      <c r="E96" s="34">
        <f t="shared" si="5"/>
        <v>3.9556430320195859E-2</v>
      </c>
      <c r="F96" s="34">
        <f t="shared" si="4"/>
        <v>1.0931942659055325</v>
      </c>
    </row>
    <row r="97" spans="2:6" x14ac:dyDescent="0.25">
      <c r="B97" s="35">
        <v>43999</v>
      </c>
      <c r="C97" s="40">
        <v>824</v>
      </c>
      <c r="D97" s="40">
        <v>26257</v>
      </c>
      <c r="E97" s="34">
        <f t="shared" si="5"/>
        <v>3.3304157549234138E-2</v>
      </c>
      <c r="F97" s="34">
        <f t="shared" si="4"/>
        <v>1.0852690749772671</v>
      </c>
    </row>
    <row r="98" spans="2:6" x14ac:dyDescent="0.25">
      <c r="B98" s="35">
        <v>44000</v>
      </c>
      <c r="C98" s="40">
        <v>761</v>
      </c>
      <c r="D98" s="40">
        <v>27964</v>
      </c>
      <c r="E98" s="34">
        <f t="shared" si="5"/>
        <v>2.88276241790223E-2</v>
      </c>
      <c r="F98" s="34">
        <f t="shared" si="4"/>
        <v>1.1260757513001058</v>
      </c>
    </row>
    <row r="99" spans="2:6" x14ac:dyDescent="0.25">
      <c r="B99" s="35">
        <v>44001</v>
      </c>
      <c r="C99" s="40">
        <v>733</v>
      </c>
      <c r="D99" s="40">
        <v>33582</v>
      </c>
      <c r="E99" s="34">
        <f t="shared" si="5"/>
        <v>2.5544571778497071E-2</v>
      </c>
      <c r="F99" s="34">
        <f t="shared" si="4"/>
        <v>1.3059013715980867</v>
      </c>
    </row>
    <row r="100" spans="2:6" x14ac:dyDescent="0.25">
      <c r="B100" s="35">
        <v>44002</v>
      </c>
      <c r="C100" s="40">
        <v>584</v>
      </c>
      <c r="D100" s="40">
        <v>33431</v>
      </c>
      <c r="E100" s="34">
        <f t="shared" si="5"/>
        <v>1.4313632282258491E-2</v>
      </c>
      <c r="F100" s="34">
        <f t="shared" si="4"/>
        <v>1.2451024208566108</v>
      </c>
    </row>
    <row r="101" spans="2:6" x14ac:dyDescent="0.25">
      <c r="B101" s="35">
        <v>44003</v>
      </c>
      <c r="C101" s="40">
        <v>271</v>
      </c>
      <c r="D101" s="40">
        <v>26118</v>
      </c>
      <c r="E101" s="34">
        <f t="shared" si="5"/>
        <v>1.9455661020504483E-2</v>
      </c>
      <c r="F101" s="34">
        <f t="shared" si="4"/>
        <v>0.94295130668894767</v>
      </c>
    </row>
    <row r="102" spans="2:6" x14ac:dyDescent="0.25">
      <c r="B102" s="35">
        <v>44004</v>
      </c>
      <c r="C102" s="40">
        <v>371</v>
      </c>
      <c r="D102" s="40">
        <v>31538</v>
      </c>
      <c r="E102" s="34">
        <f t="shared" si="5"/>
        <v>4.5847524233691379E-2</v>
      </c>
      <c r="F102" s="34">
        <f t="shared" si="4"/>
        <v>1.0794136629442022</v>
      </c>
    </row>
    <row r="103" spans="2:6" x14ac:dyDescent="0.25">
      <c r="B103" s="35">
        <v>44005</v>
      </c>
      <c r="C103" s="40">
        <v>875</v>
      </c>
      <c r="D103" s="40">
        <v>36066</v>
      </c>
      <c r="E103" s="34">
        <f t="shared" si="5"/>
        <v>3.9163498098859315E-2</v>
      </c>
      <c r="F103" s="34">
        <f t="shared" si="4"/>
        <v>1.1744822196170379</v>
      </c>
    </row>
    <row r="104" spans="2:6" x14ac:dyDescent="0.25">
      <c r="B104" s="35">
        <v>44006</v>
      </c>
      <c r="C104" s="40">
        <v>824</v>
      </c>
      <c r="D104" s="40">
        <v>38434</v>
      </c>
      <c r="E104" s="34">
        <f t="shared" si="5"/>
        <v>2.8011919965942954E-2</v>
      </c>
      <c r="F104" s="34">
        <f t="shared" si="4"/>
        <v>1.1844954277890047</v>
      </c>
    </row>
    <row r="105" spans="2:6" x14ac:dyDescent="0.25">
      <c r="B105" s="35">
        <v>44007</v>
      </c>
      <c r="C105" s="40">
        <v>658</v>
      </c>
      <c r="D105" s="40">
        <v>40236</v>
      </c>
      <c r="E105" s="34">
        <f t="shared" si="5"/>
        <v>2.433862433862434E-2</v>
      </c>
      <c r="F105" s="34">
        <f t="shared" si="4"/>
        <v>1.1764666569202817</v>
      </c>
    </row>
    <row r="106" spans="2:6" x14ac:dyDescent="0.25">
      <c r="B106" s="35">
        <v>44008</v>
      </c>
      <c r="C106" s="40">
        <v>667</v>
      </c>
      <c r="D106" s="40">
        <v>47365</v>
      </c>
      <c r="E106" s="34">
        <f t="shared" si="5"/>
        <v>2.0282463711259316E-2</v>
      </c>
      <c r="F106" s="34">
        <f t="shared" si="4"/>
        <v>1.3095209883564782</v>
      </c>
    </row>
    <row r="107" spans="2:6" x14ac:dyDescent="0.25">
      <c r="B107" s="35">
        <v>44009</v>
      </c>
      <c r="C107" s="40">
        <v>517</v>
      </c>
      <c r="D107" s="40">
        <v>43599</v>
      </c>
      <c r="E107" s="34">
        <f t="shared" si="5"/>
        <v>1.4171745701402309E-2</v>
      </c>
      <c r="F107" s="34">
        <f t="shared" si="4"/>
        <v>1.1588610094320995</v>
      </c>
    </row>
    <row r="108" spans="2:6" x14ac:dyDescent="0.25">
      <c r="B108" s="35">
        <v>44010</v>
      </c>
      <c r="C108" s="40">
        <v>286</v>
      </c>
      <c r="D108" s="40">
        <v>40563</v>
      </c>
      <c r="E108" s="34">
        <f t="shared" si="5"/>
        <v>1.7654657671881728E-2</v>
      </c>
      <c r="F108" s="34">
        <f t="shared" si="4"/>
        <v>1.0221021522600711</v>
      </c>
    </row>
    <row r="109" spans="2:6" x14ac:dyDescent="0.25">
      <c r="B109" s="35">
        <v>44011</v>
      </c>
      <c r="C109" s="40">
        <v>369</v>
      </c>
      <c r="D109" s="40">
        <v>44764</v>
      </c>
      <c r="E109" s="34">
        <f t="shared" si="5"/>
        <v>2.8594834984785832E-2</v>
      </c>
      <c r="F109" s="34">
        <f t="shared" si="4"/>
        <v>1.0766973511048803</v>
      </c>
    </row>
    <row r="110" spans="2:6" x14ac:dyDescent="0.25">
      <c r="B110" s="35">
        <v>44012</v>
      </c>
      <c r="C110" s="40">
        <v>733</v>
      </c>
      <c r="D110" s="40">
        <v>46075</v>
      </c>
      <c r="E110" s="34">
        <f t="shared" si="5"/>
        <v>2.5974025974025976E-2</v>
      </c>
      <c r="F110" s="34">
        <f t="shared" ref="F110:F119" si="6">D110/AVERAGE(D104:D110)</f>
        <v>1.0713834890179248</v>
      </c>
    </row>
    <row r="111" spans="2:6" x14ac:dyDescent="0.25">
      <c r="B111" s="35">
        <v>44013</v>
      </c>
      <c r="C111" s="40">
        <v>682</v>
      </c>
      <c r="D111" s="40">
        <v>52361</v>
      </c>
      <c r="E111" s="34">
        <f t="shared" ref="E111:E118" si="7">C112/D98</f>
        <v>2.4746102131311686E-2</v>
      </c>
      <c r="F111" s="34">
        <f t="shared" si="6"/>
        <v>1.163714468048628</v>
      </c>
    </row>
    <row r="112" spans="2:6" x14ac:dyDescent="0.25">
      <c r="B112" s="35">
        <v>44014</v>
      </c>
      <c r="C112" s="40">
        <v>692</v>
      </c>
      <c r="D112" s="40">
        <v>57522</v>
      </c>
      <c r="E112" s="34">
        <f t="shared" si="7"/>
        <v>1.8760050026800073E-2</v>
      </c>
      <c r="F112" s="34">
        <f t="shared" si="6"/>
        <v>1.211904324768472</v>
      </c>
    </row>
    <row r="113" spans="2:6" x14ac:dyDescent="0.25">
      <c r="B113" s="35">
        <v>44015</v>
      </c>
      <c r="C113" s="40">
        <v>630</v>
      </c>
      <c r="D113" s="40">
        <v>59619</v>
      </c>
      <c r="E113" s="34">
        <f t="shared" si="7"/>
        <v>8.0464239777452064E-3</v>
      </c>
      <c r="F113" s="34">
        <f t="shared" si="6"/>
        <v>1.2114059964644721</v>
      </c>
    </row>
    <row r="114" spans="2:6" x14ac:dyDescent="0.25">
      <c r="B114" s="35">
        <v>44016</v>
      </c>
      <c r="C114" s="40">
        <v>269</v>
      </c>
      <c r="D114" s="40">
        <v>49999</v>
      </c>
      <c r="E114" s="34">
        <f t="shared" si="7"/>
        <v>1.0184547055670418E-2</v>
      </c>
      <c r="F114" s="34">
        <f t="shared" si="6"/>
        <v>0.99740669073789623</v>
      </c>
    </row>
    <row r="115" spans="2:6" x14ac:dyDescent="0.25">
      <c r="B115" s="35">
        <v>44017</v>
      </c>
      <c r="C115" s="40">
        <v>266</v>
      </c>
      <c r="D115" s="40">
        <v>46036</v>
      </c>
      <c r="E115" s="34">
        <f t="shared" si="7"/>
        <v>1.2239203500539033E-2</v>
      </c>
      <c r="F115" s="34">
        <f t="shared" si="6"/>
        <v>0.9042471995869531</v>
      </c>
    </row>
    <row r="116" spans="2:6" x14ac:dyDescent="0.25">
      <c r="B116" s="35">
        <v>44018</v>
      </c>
      <c r="C116" s="40">
        <v>386</v>
      </c>
      <c r="D116" s="40">
        <v>50771</v>
      </c>
      <c r="E116" s="34">
        <f t="shared" si="7"/>
        <v>2.7837852825375702E-2</v>
      </c>
      <c r="F116" s="34">
        <f t="shared" si="6"/>
        <v>0.9807220537387239</v>
      </c>
    </row>
    <row r="117" spans="2:6" x14ac:dyDescent="0.25">
      <c r="B117" s="35">
        <v>44019</v>
      </c>
      <c r="C117" s="40">
        <v>1004</v>
      </c>
      <c r="D117" s="40">
        <v>55856</v>
      </c>
      <c r="E117" s="34">
        <f t="shared" si="7"/>
        <v>2.3572878180777437E-2</v>
      </c>
      <c r="F117" s="34">
        <f t="shared" si="6"/>
        <v>1.0505905998430798</v>
      </c>
    </row>
    <row r="118" spans="2:6" x14ac:dyDescent="0.25">
      <c r="B118" s="35">
        <v>44020</v>
      </c>
      <c r="C118" s="40">
        <v>906</v>
      </c>
      <c r="D118" s="40">
        <v>62298</v>
      </c>
      <c r="E118" s="34">
        <f t="shared" si="7"/>
        <v>2.420717765185406E-2</v>
      </c>
      <c r="F118" s="34">
        <f t="shared" si="6"/>
        <v>1.1412846341674059</v>
      </c>
    </row>
    <row r="119" spans="2:6" x14ac:dyDescent="0.25">
      <c r="B119" s="35">
        <v>44021</v>
      </c>
      <c r="C119" s="40">
        <v>974</v>
      </c>
      <c r="D119" s="40">
        <v>61574</v>
      </c>
      <c r="E119" s="34">
        <f t="shared" ref="E119:E149" si="8">C120/D106</f>
        <v>1.8177979520743164E-2</v>
      </c>
      <c r="F119" s="34">
        <f t="shared" si="6"/>
        <v>1.1161845175357954</v>
      </c>
    </row>
    <row r="120" spans="2:6" x14ac:dyDescent="0.25">
      <c r="B120" s="35">
        <v>44022</v>
      </c>
      <c r="C120" s="40">
        <v>861</v>
      </c>
      <c r="D120" s="40">
        <v>72278</v>
      </c>
      <c r="E120" s="34">
        <f t="shared" si="8"/>
        <v>1.7018738961902796E-2</v>
      </c>
      <c r="F120" s="34">
        <f t="shared" ref="F120:F150" si="9">D120/AVERAGE(D114:D120)</f>
        <v>1.2686328395334143</v>
      </c>
    </row>
    <row r="121" spans="2:6" x14ac:dyDescent="0.25">
      <c r="B121" s="35">
        <v>44023</v>
      </c>
      <c r="C121" s="40">
        <v>742</v>
      </c>
      <c r="D121" s="40">
        <v>62004</v>
      </c>
      <c r="E121" s="34">
        <f t="shared" si="8"/>
        <v>9.4914084263984424E-3</v>
      </c>
      <c r="F121" s="34">
        <f t="shared" si="9"/>
        <v>1.0564996093150965</v>
      </c>
    </row>
    <row r="122" spans="2:6" x14ac:dyDescent="0.25">
      <c r="B122" s="35">
        <v>44024</v>
      </c>
      <c r="C122" s="40">
        <v>385</v>
      </c>
      <c r="D122" s="40">
        <v>58621</v>
      </c>
      <c r="E122" s="34">
        <f t="shared" si="8"/>
        <v>1.0611205432937181E-2</v>
      </c>
      <c r="F122" s="34">
        <f t="shared" si="9"/>
        <v>0.96916641867539599</v>
      </c>
    </row>
    <row r="123" spans="2:6" x14ac:dyDescent="0.25">
      <c r="B123" s="35">
        <v>44025</v>
      </c>
      <c r="C123" s="40">
        <v>475</v>
      </c>
      <c r="D123" s="40">
        <v>65789</v>
      </c>
      <c r="E123" s="34">
        <f t="shared" si="8"/>
        <v>2.0661964188822574E-2</v>
      </c>
      <c r="F123" s="34">
        <f t="shared" si="9"/>
        <v>1.0504151270471238</v>
      </c>
    </row>
    <row r="124" spans="2:6" x14ac:dyDescent="0.25">
      <c r="B124" s="35">
        <v>44026</v>
      </c>
      <c r="C124" s="40">
        <v>952</v>
      </c>
      <c r="D124" s="40">
        <v>66048</v>
      </c>
      <c r="E124" s="34">
        <f t="shared" si="8"/>
        <v>1.9499245621741372E-2</v>
      </c>
      <c r="F124" s="34">
        <f t="shared" si="9"/>
        <v>1.0305921375264149</v>
      </c>
    </row>
    <row r="125" spans="2:6" x14ac:dyDescent="0.25">
      <c r="B125" s="35">
        <v>44027</v>
      </c>
      <c r="C125" s="40">
        <v>1021</v>
      </c>
      <c r="D125" s="40">
        <v>72005</v>
      </c>
      <c r="E125" s="34">
        <f t="shared" si="8"/>
        <v>1.7019575119084872E-2</v>
      </c>
      <c r="F125" s="34">
        <f t="shared" si="9"/>
        <v>1.0997471193644601</v>
      </c>
    </row>
    <row r="126" spans="2:6" x14ac:dyDescent="0.25">
      <c r="B126" s="35">
        <v>44028</v>
      </c>
      <c r="C126" s="40">
        <v>979</v>
      </c>
      <c r="D126" s="40">
        <v>73388</v>
      </c>
      <c r="E126" s="34">
        <f t="shared" si="8"/>
        <v>1.620288834096513E-2</v>
      </c>
      <c r="F126" s="34">
        <f t="shared" si="9"/>
        <v>1.092703554100648</v>
      </c>
    </row>
    <row r="127" spans="2:6" x14ac:dyDescent="0.25">
      <c r="B127" s="35">
        <v>44029</v>
      </c>
      <c r="C127" s="40">
        <v>966</v>
      </c>
      <c r="D127" s="40">
        <v>74987</v>
      </c>
      <c r="E127" s="34">
        <f t="shared" si="8"/>
        <v>1.6440328806576133E-2</v>
      </c>
      <c r="F127" s="34">
        <f t="shared" si="9"/>
        <v>1.1101150067041421</v>
      </c>
    </row>
    <row r="128" spans="2:6" x14ac:dyDescent="0.25">
      <c r="B128" s="35">
        <v>44030</v>
      </c>
      <c r="C128" s="40">
        <v>822</v>
      </c>
      <c r="D128" s="40">
        <v>63259</v>
      </c>
      <c r="E128" s="34">
        <f t="shared" si="8"/>
        <v>9.1015726822486747E-3</v>
      </c>
      <c r="F128" s="34">
        <f t="shared" si="9"/>
        <v>0.93401350356572599</v>
      </c>
    </row>
    <row r="129" spans="2:6" x14ac:dyDescent="0.25">
      <c r="B129" s="35">
        <v>44031</v>
      </c>
      <c r="C129" s="40">
        <v>419</v>
      </c>
      <c r="D129" s="40">
        <v>65279</v>
      </c>
      <c r="E129" s="34">
        <f t="shared" si="8"/>
        <v>1.0596600421500462E-2</v>
      </c>
      <c r="F129" s="34">
        <f t="shared" si="9"/>
        <v>0.95049037451508567</v>
      </c>
    </row>
    <row r="130" spans="2:6" x14ac:dyDescent="0.25">
      <c r="B130" s="35">
        <v>44032</v>
      </c>
      <c r="C130" s="40">
        <v>538</v>
      </c>
      <c r="D130" s="40">
        <v>62879</v>
      </c>
      <c r="E130" s="34">
        <f t="shared" si="8"/>
        <v>2.1215267831566888E-2</v>
      </c>
      <c r="F130" s="34">
        <f t="shared" si="9"/>
        <v>0.92112086555263728</v>
      </c>
    </row>
    <row r="131" spans="2:6" x14ac:dyDescent="0.25">
      <c r="B131" s="35">
        <v>44033</v>
      </c>
      <c r="C131" s="40">
        <v>1185</v>
      </c>
      <c r="D131" s="40">
        <v>67479</v>
      </c>
      <c r="E131" s="34">
        <f t="shared" si="8"/>
        <v>1.9743812000385243E-2</v>
      </c>
      <c r="F131" s="34">
        <f t="shared" si="9"/>
        <v>0.98555529590465618</v>
      </c>
    </row>
    <row r="132" spans="2:6" x14ac:dyDescent="0.25">
      <c r="B132" s="35">
        <v>44034</v>
      </c>
      <c r="C132" s="40">
        <v>1230</v>
      </c>
      <c r="D132" s="40">
        <v>71967</v>
      </c>
      <c r="E132" s="34">
        <f t="shared" si="8"/>
        <v>1.9358820281287558E-2</v>
      </c>
      <c r="F132" s="34">
        <f t="shared" si="9"/>
        <v>1.0511875101723986</v>
      </c>
    </row>
    <row r="133" spans="2:6" x14ac:dyDescent="0.25">
      <c r="B133" s="35">
        <v>44035</v>
      </c>
      <c r="C133" s="40">
        <v>1192</v>
      </c>
      <c r="D133" s="40">
        <v>69887</v>
      </c>
      <c r="E133" s="34">
        <f t="shared" si="8"/>
        <v>1.6076814521707849E-2</v>
      </c>
      <c r="F133" s="34">
        <f t="shared" si="9"/>
        <v>1.0283181673908064</v>
      </c>
    </row>
    <row r="134" spans="2:6" x14ac:dyDescent="0.25">
      <c r="B134" s="35">
        <v>44036</v>
      </c>
      <c r="C134" s="40">
        <v>1162</v>
      </c>
      <c r="D134" s="40">
        <v>78407</v>
      </c>
      <c r="E134" s="34">
        <f t="shared" si="8"/>
        <v>1.4934520353525578E-2</v>
      </c>
      <c r="F134" s="34">
        <f t="shared" si="9"/>
        <v>1.1454471081503557</v>
      </c>
    </row>
    <row r="135" spans="2:6" x14ac:dyDescent="0.25">
      <c r="B135" s="35">
        <v>44037</v>
      </c>
      <c r="C135" s="40">
        <v>926</v>
      </c>
      <c r="D135" s="40">
        <v>68215</v>
      </c>
      <c r="E135" s="34">
        <f t="shared" si="8"/>
        <v>7.8811347469336934E-3</v>
      </c>
      <c r="F135" s="34">
        <f t="shared" si="9"/>
        <v>0.98635029424948306</v>
      </c>
    </row>
    <row r="136" spans="2:6" x14ac:dyDescent="0.25">
      <c r="B136" s="35">
        <v>44038</v>
      </c>
      <c r="C136" s="40">
        <v>462</v>
      </c>
      <c r="D136" s="40">
        <v>56505</v>
      </c>
      <c r="E136" s="34">
        <f t="shared" si="8"/>
        <v>9.0744653361504203E-3</v>
      </c>
      <c r="F136" s="34">
        <f t="shared" si="9"/>
        <v>0.83211139839146375</v>
      </c>
    </row>
    <row r="137" spans="2:6" x14ac:dyDescent="0.25">
      <c r="B137" s="35">
        <v>44039</v>
      </c>
      <c r="C137" s="40">
        <v>597</v>
      </c>
      <c r="D137" s="40">
        <v>61775</v>
      </c>
      <c r="E137" s="34">
        <f t="shared" si="8"/>
        <v>2.0136870155038761E-2</v>
      </c>
      <c r="F137" s="34">
        <f t="shared" si="9"/>
        <v>0.91183695846995683</v>
      </c>
    </row>
    <row r="138" spans="2:6" x14ac:dyDescent="0.25">
      <c r="B138" s="35">
        <v>44040</v>
      </c>
      <c r="C138" s="40">
        <v>1330</v>
      </c>
      <c r="D138" s="40">
        <v>65068</v>
      </c>
      <c r="E138" s="34">
        <f t="shared" si="8"/>
        <v>2.0345809318797307E-2</v>
      </c>
      <c r="F138" s="34">
        <f t="shared" si="9"/>
        <v>0.96535148699515083</v>
      </c>
    </row>
    <row r="139" spans="2:6" x14ac:dyDescent="0.25">
      <c r="B139" s="35">
        <v>44041</v>
      </c>
      <c r="C139" s="40">
        <v>1465</v>
      </c>
      <c r="D139" s="40">
        <v>65323</v>
      </c>
      <c r="E139" s="34">
        <f t="shared" si="8"/>
        <v>1.9962391671662943E-2</v>
      </c>
      <c r="F139" s="34">
        <f t="shared" si="9"/>
        <v>0.98297648222193568</v>
      </c>
    </row>
    <row r="140" spans="2:6" x14ac:dyDescent="0.25">
      <c r="B140" s="35">
        <v>44042</v>
      </c>
      <c r="C140" s="40">
        <v>1465</v>
      </c>
      <c r="D140" s="40">
        <v>68585</v>
      </c>
      <c r="E140" s="34">
        <f t="shared" si="8"/>
        <v>1.9443370184165254E-2</v>
      </c>
      <c r="F140" s="34">
        <f t="shared" si="9"/>
        <v>1.0349596230043245</v>
      </c>
    </row>
    <row r="141" spans="2:6" x14ac:dyDescent="0.25">
      <c r="B141" s="35">
        <v>44043</v>
      </c>
      <c r="C141" s="40">
        <v>1458</v>
      </c>
      <c r="D141" s="40">
        <v>71113</v>
      </c>
      <c r="E141" s="34">
        <f t="shared" si="8"/>
        <v>1.775241467617256E-2</v>
      </c>
      <c r="F141" s="34">
        <f t="shared" si="9"/>
        <v>1.0902506439121826</v>
      </c>
    </row>
    <row r="142" spans="2:6" x14ac:dyDescent="0.25">
      <c r="B142" s="35">
        <v>44044</v>
      </c>
      <c r="C142" s="40">
        <v>1123</v>
      </c>
      <c r="D142" s="40">
        <v>58535</v>
      </c>
      <c r="E142" s="34">
        <f t="shared" si="8"/>
        <v>7.1539086076686225E-3</v>
      </c>
      <c r="F142" s="34">
        <f t="shared" si="9"/>
        <v>0.91685238887993836</v>
      </c>
    </row>
    <row r="143" spans="2:6" x14ac:dyDescent="0.25">
      <c r="B143" s="35">
        <v>44045</v>
      </c>
      <c r="C143" s="40">
        <v>467</v>
      </c>
      <c r="D143" s="40">
        <v>49636</v>
      </c>
      <c r="E143" s="34">
        <f t="shared" si="8"/>
        <v>8.9378011736827873E-3</v>
      </c>
      <c r="F143" s="34">
        <f t="shared" si="9"/>
        <v>0.7896008272069267</v>
      </c>
    </row>
    <row r="144" spans="2:6" x14ac:dyDescent="0.25">
      <c r="B144" s="35">
        <v>44046</v>
      </c>
      <c r="C144" s="40">
        <v>562</v>
      </c>
      <c r="D144" s="40">
        <v>48646</v>
      </c>
      <c r="E144" s="34">
        <f t="shared" si="8"/>
        <v>2.0139598986351308E-2</v>
      </c>
      <c r="F144" s="34">
        <f t="shared" si="9"/>
        <v>0.79765100513930465</v>
      </c>
    </row>
    <row r="145" spans="2:13" x14ac:dyDescent="0.25">
      <c r="B145" s="35">
        <v>44047</v>
      </c>
      <c r="C145" s="40">
        <v>1359</v>
      </c>
      <c r="D145" s="40">
        <v>54504</v>
      </c>
      <c r="E145" s="34">
        <f t="shared" si="8"/>
        <v>1.8327844706601638E-2</v>
      </c>
      <c r="F145" s="34">
        <f t="shared" si="9"/>
        <v>0.91638124426553169</v>
      </c>
    </row>
    <row r="146" spans="2:13" x14ac:dyDescent="0.25">
      <c r="B146" s="35">
        <v>44048</v>
      </c>
      <c r="C146" s="40">
        <v>1319</v>
      </c>
      <c r="D146" s="40">
        <v>55148</v>
      </c>
      <c r="E146" s="34">
        <f t="shared" si="8"/>
        <v>1.7213501795756005E-2</v>
      </c>
      <c r="F146" s="34">
        <f t="shared" si="9"/>
        <v>0.95043664305568887</v>
      </c>
    </row>
    <row r="147" spans="2:13" x14ac:dyDescent="0.25">
      <c r="B147" s="35">
        <v>44049</v>
      </c>
      <c r="C147" s="40">
        <v>1203</v>
      </c>
      <c r="D147" s="40">
        <v>58710</v>
      </c>
      <c r="E147" s="34">
        <f t="shared" si="8"/>
        <v>1.6452612649380794E-2</v>
      </c>
      <c r="F147" s="34">
        <f t="shared" si="9"/>
        <v>1.0370383454624368</v>
      </c>
      <c r="H147" s="84" t="s">
        <v>306</v>
      </c>
      <c r="I147" s="84"/>
      <c r="J147" s="84"/>
      <c r="K147" s="84"/>
      <c r="L147" s="84"/>
      <c r="M147" s="84"/>
    </row>
    <row r="148" spans="2:13" x14ac:dyDescent="0.25">
      <c r="B148" s="35">
        <v>44050</v>
      </c>
      <c r="C148" s="40">
        <v>1290</v>
      </c>
      <c r="D148" s="40">
        <v>63246</v>
      </c>
      <c r="E148" s="34">
        <f t="shared" si="8"/>
        <v>1.4498277504947593E-2</v>
      </c>
      <c r="F148" s="34">
        <f t="shared" si="9"/>
        <v>1.1397876037845143</v>
      </c>
      <c r="H148" s="83" t="s">
        <v>308</v>
      </c>
      <c r="I148" s="83"/>
      <c r="J148" t="s">
        <v>309</v>
      </c>
      <c r="K148" t="s">
        <v>310</v>
      </c>
      <c r="L148" t="s">
        <v>311</v>
      </c>
      <c r="M148" t="s">
        <v>312</v>
      </c>
    </row>
    <row r="149" spans="2:13" x14ac:dyDescent="0.25">
      <c r="B149" s="35">
        <v>44051</v>
      </c>
      <c r="C149" s="40">
        <v>989</v>
      </c>
      <c r="D149" s="40">
        <v>56071</v>
      </c>
      <c r="E149" s="34">
        <f t="shared" si="8"/>
        <v>9.4504911069816823E-3</v>
      </c>
      <c r="F149" s="34">
        <f t="shared" si="9"/>
        <v>1.0169343534709465</v>
      </c>
      <c r="I149">
        <v>365</v>
      </c>
      <c r="J149" s="37">
        <f>SUM(C2:C150)/365</f>
        <v>453.67671232876711</v>
      </c>
      <c r="K149" s="38">
        <f>J149*365</f>
        <v>165592</v>
      </c>
      <c r="L149" s="39">
        <f>328000000/J149/100</f>
        <v>7229.8178655973716</v>
      </c>
      <c r="M149" s="39">
        <f>L149/365</f>
        <v>19.807720179718824</v>
      </c>
    </row>
    <row r="150" spans="2:13" x14ac:dyDescent="0.25">
      <c r="B150" s="35">
        <v>44052</v>
      </c>
      <c r="C150" s="40">
        <v>534</v>
      </c>
      <c r="D150" s="40">
        <v>47849</v>
      </c>
      <c r="E150" s="34">
        <f t="shared" ref="E150" si="10">AVERAGE(E136:E149)</f>
        <v>1.5634954133811264E-2</v>
      </c>
      <c r="F150" s="34">
        <f t="shared" si="9"/>
        <v>0.87185233774279358</v>
      </c>
      <c r="H150" s="36">
        <v>43831</v>
      </c>
      <c r="I150" s="40">
        <f ca="1">TODAY()-H150-1</f>
        <v>221</v>
      </c>
      <c r="J150" s="37">
        <f ca="1">SUM(C2:C150)/I150</f>
        <v>749.28506787330321</v>
      </c>
      <c r="K150" s="37">
        <f ca="1">J150*365</f>
        <v>273489.04977375566</v>
      </c>
      <c r="L150" s="39">
        <f ca="1">328000000/J150/100</f>
        <v>4377.5061597178601</v>
      </c>
      <c r="M150" s="39">
        <f ca="1">L150/365</f>
        <v>11.99316756087085</v>
      </c>
    </row>
    <row r="151" spans="2:13" x14ac:dyDescent="0.25">
      <c r="B151" s="35">
        <v>44053</v>
      </c>
      <c r="C151" s="39">
        <f>$E$150*D137</f>
        <v>965.84929161619084</v>
      </c>
      <c r="D151" s="39">
        <f>D150*AVERAGE($F$144:$F$150)</f>
        <v>46003.953038392472</v>
      </c>
      <c r="E151" t="s">
        <v>326</v>
      </c>
      <c r="F151" s="37"/>
      <c r="H151" s="36">
        <v>43880</v>
      </c>
      <c r="I151" s="40">
        <f ca="1">TODAY()-H151-1</f>
        <v>172</v>
      </c>
      <c r="J151" s="37">
        <f ca="1">SUM(C2:C150)/I151</f>
        <v>962.74418604651157</v>
      </c>
      <c r="K151" s="37">
        <f ca="1">J151*365</f>
        <v>351401.62790697673</v>
      </c>
      <c r="L151" s="39">
        <f ca="1">328000000/J151/100</f>
        <v>3406.9278709116388</v>
      </c>
      <c r="M151" s="39">
        <f ca="1">L151/365</f>
        <v>9.3340489614017503</v>
      </c>
    </row>
    <row r="152" spans="2:13" x14ac:dyDescent="0.25">
      <c r="B152" s="35">
        <v>44054</v>
      </c>
      <c r="C152" s="39">
        <f t="shared" ref="C152:C215" si="11">$E$150*D138</f>
        <v>1017.3351955788313</v>
      </c>
      <c r="D152" s="39">
        <f t="shared" ref="D152:D203" si="12">D151*AVERAGE($F$144:$F$150)</f>
        <v>44230.050683580012</v>
      </c>
      <c r="E152" s="37">
        <f>SUM(C$2:C152)</f>
        <v>167575.18448719502</v>
      </c>
      <c r="F152" s="37">
        <f>SUM(D$2:D152)</f>
        <v>5288331.0037219729</v>
      </c>
      <c r="H152" s="36">
        <v>43905</v>
      </c>
      <c r="I152" s="40">
        <f ca="1">TODAY()-H152-1</f>
        <v>147</v>
      </c>
      <c r="J152" s="37">
        <f ca="1">SUM(C3:C150)/I152</f>
        <v>1126.0816326530612</v>
      </c>
      <c r="K152" s="37">
        <f ca="1">J152*365</f>
        <v>411019.79591836734</v>
      </c>
      <c r="L152" s="39">
        <f ca="1">328000000/J152/100</f>
        <v>2912.7550835477909</v>
      </c>
      <c r="M152" s="39">
        <f ca="1">L152/365</f>
        <v>7.9801509138295641</v>
      </c>
    </row>
    <row r="153" spans="2:13" x14ac:dyDescent="0.25">
      <c r="B153" s="35">
        <v>44055</v>
      </c>
      <c r="C153" s="39">
        <f t="shared" si="11"/>
        <v>1021.3221088829532</v>
      </c>
      <c r="D153" s="39">
        <f t="shared" si="12"/>
        <v>42524.549615104464</v>
      </c>
      <c r="E153" s="37">
        <f>SUM(C$2:C153)</f>
        <v>168596.50659607796</v>
      </c>
      <c r="F153" s="37">
        <f>SUM(D$2:D153)</f>
        <v>5330855.5533370776</v>
      </c>
      <c r="H153" s="36">
        <v>43922</v>
      </c>
      <c r="I153" s="40">
        <f ca="1">TODAY()-H153-1</f>
        <v>130</v>
      </c>
      <c r="J153" s="37">
        <f ca="1">SUM(C20:C150)/I153</f>
        <v>1233.7384615384615</v>
      </c>
      <c r="K153" s="37">
        <f ca="1">J153*365</f>
        <v>450314.53846153844</v>
      </c>
      <c r="L153" s="39">
        <f ca="1">328000000/J153/100</f>
        <v>2658.5861608868604</v>
      </c>
      <c r="M153" s="39">
        <f ca="1">L153/365</f>
        <v>7.2837977010598918</v>
      </c>
    </row>
    <row r="154" spans="2:13" x14ac:dyDescent="0.25">
      <c r="B154" s="35">
        <v>44056</v>
      </c>
      <c r="C154" s="39">
        <f t="shared" si="11"/>
        <v>1072.3233292674456</v>
      </c>
      <c r="D154" s="39">
        <f t="shared" si="12"/>
        <v>40884.812294343799</v>
      </c>
      <c r="E154" s="37">
        <f>SUM(C$2:C154)</f>
        <v>169668.8299253454</v>
      </c>
      <c r="F154" s="37">
        <f>SUM(D$2:D154)</f>
        <v>5371740.3656314211</v>
      </c>
      <c r="H154" t="s">
        <v>319</v>
      </c>
      <c r="J154" s="37">
        <f>SUM(C2:C19)/31</f>
        <v>167.93548387096774</v>
      </c>
    </row>
    <row r="155" spans="2:13" x14ac:dyDescent="0.25">
      <c r="B155" s="35">
        <v>44057</v>
      </c>
      <c r="C155" s="39">
        <f t="shared" si="11"/>
        <v>1111.8484933177203</v>
      </c>
      <c r="D155" s="39">
        <f t="shared" si="12"/>
        <v>39308.302885587647</v>
      </c>
      <c r="E155" s="37">
        <f>SUM(C$2:C155)</f>
        <v>170780.67841866313</v>
      </c>
      <c r="F155" s="37">
        <f>SUM(D$2:D155)</f>
        <v>5411048.6685170084</v>
      </c>
      <c r="H155" t="s">
        <v>320</v>
      </c>
      <c r="J155" s="37">
        <f>AVERAGE(C20:C49)</f>
        <v>1998.1333333333334</v>
      </c>
    </row>
    <row r="156" spans="2:13" x14ac:dyDescent="0.25">
      <c r="B156" s="35">
        <v>44058</v>
      </c>
      <c r="C156" s="39">
        <f t="shared" si="11"/>
        <v>915.19204022264228</v>
      </c>
      <c r="D156" s="39">
        <f t="shared" si="12"/>
        <v>37792.583334395313</v>
      </c>
      <c r="E156" s="37">
        <f>SUM(C$2:C156)</f>
        <v>171695.87045888577</v>
      </c>
      <c r="F156" s="37">
        <f>SUM(D$2:D156)</f>
        <v>5448841.2518514041</v>
      </c>
      <c r="H156" t="s">
        <v>321</v>
      </c>
      <c r="J156" s="37">
        <f>AVERAGE(C50:C80)</f>
        <v>1412.8064516129032</v>
      </c>
    </row>
    <row r="157" spans="2:13" x14ac:dyDescent="0.25">
      <c r="B157" s="35">
        <v>44059</v>
      </c>
      <c r="C157" s="39">
        <f t="shared" si="11"/>
        <v>776.0565833858559</v>
      </c>
      <c r="D157" s="39">
        <f t="shared" si="12"/>
        <v>36335.309597171436</v>
      </c>
      <c r="E157" s="37">
        <f>SUM(C$2:C157)</f>
        <v>172471.92704227162</v>
      </c>
      <c r="F157" s="37">
        <f>SUM(D$2:D157)</f>
        <v>5485176.5614485759</v>
      </c>
      <c r="H157" t="s">
        <v>322</v>
      </c>
      <c r="J157" s="37">
        <f>AVERAGE(C81:C110)</f>
        <v>711.93333333333328</v>
      </c>
    </row>
    <row r="158" spans="2:13" x14ac:dyDescent="0.25">
      <c r="B158" s="35">
        <v>44060</v>
      </c>
      <c r="C158" s="39">
        <f t="shared" si="11"/>
        <v>760.57797879338273</v>
      </c>
      <c r="D158" s="39">
        <f t="shared" si="12"/>
        <v>34934.228016128363</v>
      </c>
      <c r="E158" s="37">
        <f>SUM(C$2:C158)</f>
        <v>173232.50502106501</v>
      </c>
      <c r="F158" s="37">
        <f>SUM(D$2:D158)</f>
        <v>5520110.7894647047</v>
      </c>
      <c r="H158" s="34" t="s">
        <v>327</v>
      </c>
      <c r="J158" s="37">
        <f>AVERAGE(C111:C141)</f>
        <v>852.93548387096769</v>
      </c>
    </row>
    <row r="159" spans="2:13" x14ac:dyDescent="0.25">
      <c r="B159" s="35">
        <v>44061</v>
      </c>
      <c r="C159" s="39">
        <f t="shared" si="11"/>
        <v>852.1675401092491</v>
      </c>
      <c r="D159" s="39">
        <f t="shared" si="12"/>
        <v>33587.171834029214</v>
      </c>
      <c r="E159" s="37">
        <f>SUM(C$2:C159)</f>
        <v>174084.67256117426</v>
      </c>
      <c r="F159" s="37">
        <f>SUM(D$2:D159)</f>
        <v>5553697.9612987339</v>
      </c>
      <c r="H159" s="34" t="s">
        <v>343</v>
      </c>
      <c r="J159" s="37">
        <f>AVERAGE(C142:C172)</f>
        <v>863.45615291644629</v>
      </c>
    </row>
    <row r="160" spans="2:13" x14ac:dyDescent="0.25">
      <c r="B160" s="35">
        <v>44062</v>
      </c>
      <c r="C160" s="39">
        <f t="shared" si="11"/>
        <v>862.23645057142357</v>
      </c>
      <c r="D160" s="39">
        <f t="shared" si="12"/>
        <v>32292.057843321661</v>
      </c>
      <c r="E160" s="37">
        <f>SUM(C$2:C160)</f>
        <v>174946.90901174568</v>
      </c>
      <c r="F160" s="37">
        <f>SUM(D$2:D160)</f>
        <v>5585990.0191420559</v>
      </c>
      <c r="H160" s="34" t="s">
        <v>344</v>
      </c>
      <c r="J160" s="37">
        <f>AVERAGE(C173:C202)</f>
        <v>314.42160904000849</v>
      </c>
    </row>
    <row r="161" spans="2:13" x14ac:dyDescent="0.25">
      <c r="B161" s="35">
        <v>44063</v>
      </c>
      <c r="C161" s="39">
        <f t="shared" si="11"/>
        <v>917.92815719605926</v>
      </c>
      <c r="D161" s="39">
        <f t="shared" si="12"/>
        <v>31046.883164480405</v>
      </c>
      <c r="E161" s="37">
        <f>SUM(C$2:C161)</f>
        <v>175864.83716894174</v>
      </c>
      <c r="F161" s="37">
        <f>SUM(D$2:D161)</f>
        <v>5617036.9023065362</v>
      </c>
      <c r="H161" s="84" t="s">
        <v>323</v>
      </c>
      <c r="I161" s="84"/>
      <c r="J161" s="84"/>
      <c r="K161" s="84"/>
      <c r="L161" s="84"/>
      <c r="M161" s="84"/>
    </row>
    <row r="162" spans="2:13" x14ac:dyDescent="0.25">
      <c r="B162" s="35">
        <v>44064</v>
      </c>
      <c r="C162" s="39">
        <f t="shared" si="11"/>
        <v>988.84830914702718</v>
      </c>
      <c r="D162" s="39">
        <f t="shared" si="12"/>
        <v>29849.722148576027</v>
      </c>
      <c r="E162" s="37">
        <f>SUM(C$2:C162)</f>
        <v>176853.68547808877</v>
      </c>
      <c r="F162" s="37">
        <f>SUM(D$2:D162)</f>
        <v>5646886.624455112</v>
      </c>
      <c r="K162" t="s">
        <v>310</v>
      </c>
      <c r="L162" t="s">
        <v>324</v>
      </c>
      <c r="M162" t="s">
        <v>325</v>
      </c>
    </row>
    <row r="163" spans="2:13" x14ac:dyDescent="0.25">
      <c r="B163" s="35">
        <v>44065</v>
      </c>
      <c r="C163" s="39">
        <f t="shared" si="11"/>
        <v>876.66751323693131</v>
      </c>
      <c r="D163" s="39">
        <f t="shared" si="12"/>
        <v>28698.723399280134</v>
      </c>
      <c r="E163" s="37">
        <f>SUM(C$2:C163)</f>
        <v>177730.35299132569</v>
      </c>
      <c r="F163" s="37">
        <f>SUM(D$2:D163)</f>
        <v>5675585.3478543926</v>
      </c>
      <c r="I163">
        <v>365</v>
      </c>
      <c r="J163" s="37">
        <f>SUM(D2:D150)/365</f>
        <v>14241.361643835617</v>
      </c>
      <c r="K163" s="38">
        <f>J163*365</f>
        <v>5198097</v>
      </c>
      <c r="L163" s="39">
        <f>328000000/J163</f>
        <v>23031.505568287779</v>
      </c>
      <c r="M163" s="39">
        <f>L163/365</f>
        <v>63.10001525558296</v>
      </c>
    </row>
    <row r="164" spans="2:13" x14ac:dyDescent="0.25">
      <c r="B164" s="35">
        <v>44066</v>
      </c>
      <c r="C164" s="39">
        <f t="shared" si="11"/>
        <v>748.11692034873511</v>
      </c>
      <c r="D164" s="39">
        <f t="shared" si="12"/>
        <v>27592.106909701317</v>
      </c>
      <c r="E164" s="37">
        <f>SUM(C$2:C164)</f>
        <v>178478.46991167442</v>
      </c>
      <c r="F164" s="37">
        <f>SUM(D$2:D164)</f>
        <v>5703177.4547640942</v>
      </c>
      <c r="H164" s="36">
        <v>43831</v>
      </c>
      <c r="I164" s="40">
        <f ca="1">TODAY()-H164-1</f>
        <v>221</v>
      </c>
      <c r="J164" s="37">
        <f ca="1">SUM(D2:D150)/I164</f>
        <v>23520.800904977375</v>
      </c>
      <c r="K164" s="37">
        <f ca="1">J164*365</f>
        <v>8585092.3303167429</v>
      </c>
      <c r="L164" s="39">
        <f ca="1">328000000/J164</f>
        <v>13945.103371483834</v>
      </c>
      <c r="M164" s="39">
        <f ca="1">L164/365</f>
        <v>38.205762661599543</v>
      </c>
    </row>
    <row r="165" spans="2:13" x14ac:dyDescent="0.25">
      <c r="B165" s="35">
        <v>44067</v>
      </c>
      <c r="C165" s="39">
        <f t="shared" si="11"/>
        <v>719.26969572927362</v>
      </c>
      <c r="D165" s="39">
        <f t="shared" si="12"/>
        <v>26528.161309624105</v>
      </c>
      <c r="E165" s="37">
        <f>SUM(C$2:C165)</f>
        <v>179197.7396074037</v>
      </c>
      <c r="F165" s="37">
        <f>SUM(D$2:D165)</f>
        <v>5729705.6160737183</v>
      </c>
      <c r="H165" s="36">
        <v>43880</v>
      </c>
      <c r="I165" s="40">
        <f ca="1">TODAY()-H165-1</f>
        <v>172</v>
      </c>
      <c r="J165" s="37">
        <f ca="1">SUM(D2:D150)/I165</f>
        <v>30221.494186046511</v>
      </c>
      <c r="K165" s="37">
        <f ca="1">J165*365</f>
        <v>11030845.377906976</v>
      </c>
      <c r="L165" s="39">
        <f ca="1">328000000/J165</f>
        <v>10853.202623960269</v>
      </c>
      <c r="M165" s="39">
        <f ca="1">L165/365</f>
        <v>29.734801709480191</v>
      </c>
    </row>
    <row r="166" spans="2:13" x14ac:dyDescent="0.25">
      <c r="B166" s="35">
        <v>44068</v>
      </c>
      <c r="C166" s="39">
        <f t="shared" si="11"/>
        <v>691.53481377392097</v>
      </c>
      <c r="D166" s="39">
        <f t="shared" si="12"/>
        <v>25505.241218893756</v>
      </c>
      <c r="E166" s="37">
        <f>SUM(C$2:C166)</f>
        <v>179889.27442117763</v>
      </c>
      <c r="F166" s="37">
        <f>SUM(D$2:D166)</f>
        <v>5755210.8572926121</v>
      </c>
      <c r="H166" s="36">
        <v>43905</v>
      </c>
      <c r="I166" s="40">
        <f ca="1">TODAY()-H166-1</f>
        <v>147</v>
      </c>
      <c r="J166" s="37">
        <f ca="1">SUM(D3:D150)/I166</f>
        <v>35342.340136054423</v>
      </c>
      <c r="K166" s="37">
        <f ca="1">J166*365</f>
        <v>12899954.149659865</v>
      </c>
      <c r="L166" s="39">
        <f ca="1">328000000/J166</f>
        <v>9280.6531411707911</v>
      </c>
      <c r="M166" s="39">
        <f ca="1">L166/365</f>
        <v>25.426446962111758</v>
      </c>
    </row>
    <row r="167" spans="2:13" x14ac:dyDescent="0.25">
      <c r="B167" s="35">
        <v>44069</v>
      </c>
      <c r="C167" s="39">
        <f t="shared" si="11"/>
        <v>664.86938279313972</v>
      </c>
      <c r="D167" s="39">
        <f t="shared" si="12"/>
        <v>24521.764702853983</v>
      </c>
      <c r="E167" s="37">
        <f>SUM(C$2:C167)</f>
        <v>180554.14380397077</v>
      </c>
      <c r="F167" s="37">
        <f>SUM(D$2:D167)</f>
        <v>5779732.6219954658</v>
      </c>
      <c r="H167" s="36">
        <v>43922</v>
      </c>
      <c r="I167" s="40">
        <f ca="1">TODAY()-H167-1</f>
        <v>130</v>
      </c>
      <c r="J167" s="37">
        <f ca="1">SUM(D20:D150)/I167</f>
        <v>38492.184615384613</v>
      </c>
      <c r="K167" s="37">
        <f ca="1">J167*365</f>
        <v>14049647.384615384</v>
      </c>
      <c r="L167" s="39">
        <f ca="1">328000000/J167</f>
        <v>8521.2102996332524</v>
      </c>
      <c r="M167" s="39">
        <f ca="1">L167/365</f>
        <v>23.345781642830829</v>
      </c>
    </row>
    <row r="168" spans="2:13" x14ac:dyDescent="0.25">
      <c r="B168" s="35">
        <v>44070</v>
      </c>
      <c r="C168" s="39">
        <f t="shared" si="11"/>
        <v>639.23216499154819</v>
      </c>
      <c r="D168" s="39">
        <f t="shared" si="12"/>
        <v>23576.210825902417</v>
      </c>
      <c r="E168" s="37">
        <f>SUM(C$2:C168)</f>
        <v>181193.37596896233</v>
      </c>
      <c r="F168" s="37">
        <f>SUM(D$2:D168)</f>
        <v>5803308.8328213682</v>
      </c>
      <c r="H168" t="s">
        <v>319</v>
      </c>
      <c r="J168" s="37">
        <f>SUM(D2:D19)/31</f>
        <v>6261.7096774193551</v>
      </c>
    </row>
    <row r="169" spans="2:13" x14ac:dyDescent="0.25">
      <c r="B169" s="35">
        <v>44071</v>
      </c>
      <c r="C169" s="39">
        <f t="shared" si="11"/>
        <v>614.58351269412378</v>
      </c>
      <c r="D169" s="39">
        <f t="shared" si="12"/>
        <v>22667.117299380447</v>
      </c>
      <c r="E169" s="37">
        <f>SUM(C$2:C169)</f>
        <v>181807.95948165643</v>
      </c>
      <c r="F169" s="37">
        <f>SUM(D$2:D169)</f>
        <v>5825975.950120749</v>
      </c>
      <c r="H169" t="s">
        <v>320</v>
      </c>
      <c r="J169" s="37">
        <f>AVERAGE(D20:D49)</f>
        <v>30199.7</v>
      </c>
    </row>
    <row r="170" spans="2:13" x14ac:dyDescent="0.25">
      <c r="B170" s="35">
        <v>44072</v>
      </c>
      <c r="C170" s="39">
        <f t="shared" si="11"/>
        <v>590.88530703151071</v>
      </c>
      <c r="D170" s="39">
        <f t="shared" si="12"/>
        <v>21793.07822015991</v>
      </c>
      <c r="E170" s="37">
        <f>SUM(C$2:C170)</f>
        <v>182398.84478868794</v>
      </c>
      <c r="F170" s="37">
        <f>SUM(D$2:D170)</f>
        <v>5847769.0283409087</v>
      </c>
      <c r="H170" t="s">
        <v>321</v>
      </c>
      <c r="J170" s="37">
        <f>AVERAGE(D50:D80)</f>
        <v>24349.774193548386</v>
      </c>
    </row>
    <row r="171" spans="2:13" x14ac:dyDescent="0.25">
      <c r="B171" s="35">
        <v>44073</v>
      </c>
      <c r="C171" s="39">
        <f t="shared" si="11"/>
        <v>568.10089898960757</v>
      </c>
      <c r="D171" s="39">
        <f t="shared" si="12"/>
        <v>20952.741896429397</v>
      </c>
      <c r="E171" s="37">
        <f>SUM(C$2:C171)</f>
        <v>182966.94568767757</v>
      </c>
      <c r="F171" s="37">
        <f>SUM(D$2:D171)</f>
        <v>5868721.7702373378</v>
      </c>
      <c r="H171" t="s">
        <v>322</v>
      </c>
      <c r="J171" s="37">
        <f>AVERAGE(D81:D110)</f>
        <v>29130.266666666666</v>
      </c>
    </row>
    <row r="172" spans="2:13" x14ac:dyDescent="0.25">
      <c r="B172" s="35">
        <v>44074</v>
      </c>
      <c r="C172" s="39">
        <f t="shared" si="11"/>
        <v>546.19505273227139</v>
      </c>
      <c r="D172" s="39">
        <f t="shared" si="12"/>
        <v>20144.808757317736</v>
      </c>
      <c r="E172" s="37">
        <f>SUM(C$2:C172)</f>
        <v>183513.14074040984</v>
      </c>
      <c r="F172" s="37">
        <f>SUM(D$2:D172)</f>
        <v>5888866.578994656</v>
      </c>
      <c r="H172" s="34" t="s">
        <v>327</v>
      </c>
      <c r="J172" s="37">
        <f>AVERAGE(D111:D141)</f>
        <v>63770.870967741932</v>
      </c>
    </row>
    <row r="173" spans="2:13" x14ac:dyDescent="0.25">
      <c r="B173" s="35">
        <v>44075</v>
      </c>
      <c r="C173" s="39">
        <f t="shared" si="11"/>
        <v>525.13389110948435</v>
      </c>
      <c r="D173" s="39">
        <f t="shared" si="12"/>
        <v>19368.029343121958</v>
      </c>
      <c r="E173" s="37">
        <f>SUM(C$2:C173)</f>
        <v>184038.27463151934</v>
      </c>
      <c r="F173" s="37">
        <f>SUM(D$2:D173)</f>
        <v>5908234.6083377777</v>
      </c>
      <c r="H173" s="34" t="s">
        <v>343</v>
      </c>
      <c r="I173" s="34"/>
      <c r="J173" s="37">
        <f>AVERAGE(D142:D172)</f>
        <v>38164.986419182402</v>
      </c>
      <c r="K173" s="37">
        <f>J173*365</f>
        <v>13930220.043001577</v>
      </c>
      <c r="L173" s="39">
        <f>328000000/J173</f>
        <v>8594.264816380004</v>
      </c>
      <c r="M173" s="39">
        <f>L173/365</f>
        <v>23.545931003780833</v>
      </c>
    </row>
    <row r="174" spans="2:13" x14ac:dyDescent="0.25">
      <c r="B174" s="35">
        <v>44076</v>
      </c>
      <c r="C174" s="39">
        <f t="shared" si="11"/>
        <v>504.88484326671443</v>
      </c>
      <c r="D174" s="39">
        <f t="shared" si="12"/>
        <v>18621.202373031618</v>
      </c>
      <c r="E174" s="37">
        <f>SUM(C$2:C174)</f>
        <v>184543.15947478605</v>
      </c>
      <c r="F174" s="37">
        <f>SUM(D$2:D174)</f>
        <v>5926855.8107108092</v>
      </c>
      <c r="H174" t="s">
        <v>344</v>
      </c>
      <c r="J174" s="37">
        <f>AVERAGE(D173:D202)</f>
        <v>11596.522435701767</v>
      </c>
    </row>
    <row r="175" spans="2:13" x14ac:dyDescent="0.25">
      <c r="B175" s="35">
        <v>44077</v>
      </c>
      <c r="C175" s="39">
        <f t="shared" si="11"/>
        <v>485.41659427444824</v>
      </c>
      <c r="D175" s="39">
        <f t="shared" si="12"/>
        <v>17903.172887361259</v>
      </c>
      <c r="E175" s="37">
        <f>SUM(C$2:C175)</f>
        <v>185028.57606906051</v>
      </c>
      <c r="F175" s="37">
        <f>SUM(D$2:D175)</f>
        <v>5944758.9835981708</v>
      </c>
    </row>
    <row r="176" spans="2:13" x14ac:dyDescent="0.25">
      <c r="B176" s="35">
        <v>44078</v>
      </c>
      <c r="C176" s="39">
        <f t="shared" si="11"/>
        <v>466.69903669999638</v>
      </c>
      <c r="D176" s="39">
        <f t="shared" si="12"/>
        <v>17212.830461417976</v>
      </c>
      <c r="E176" s="37">
        <f>SUM(C$2:C176)</f>
        <v>185495.27510576052</v>
      </c>
      <c r="F176" s="37">
        <f>SUM(D$2:D176)</f>
        <v>5961971.8140595891</v>
      </c>
    </row>
    <row r="177" spans="2:6" x14ac:dyDescent="0.25">
      <c r="B177" s="35">
        <v>44079</v>
      </c>
      <c r="C177" s="39">
        <f t="shared" si="11"/>
        <v>448.70322404668099</v>
      </c>
      <c r="D177" s="39">
        <f t="shared" si="12"/>
        <v>16549.107488241843</v>
      </c>
      <c r="E177" s="37">
        <f>SUM(C$2:C177)</f>
        <v>185943.9783298072</v>
      </c>
      <c r="F177" s="37">
        <f>SUM(D$2:D177)</f>
        <v>5978520.921547831</v>
      </c>
    </row>
    <row r="178" spans="2:6" x14ac:dyDescent="0.25">
      <c r="B178" s="35">
        <v>44080</v>
      </c>
      <c r="C178" s="39">
        <f t="shared" si="11"/>
        <v>431.40132598839693</v>
      </c>
      <c r="D178" s="39">
        <f t="shared" si="12"/>
        <v>15910.97752756352</v>
      </c>
      <c r="E178" s="37">
        <f>SUM(C$2:C178)</f>
        <v>186375.37965579561</v>
      </c>
      <c r="F178" s="37">
        <f>SUM(D$2:D178)</f>
        <v>5994431.8990753945</v>
      </c>
    </row>
    <row r="179" spans="2:6" x14ac:dyDescent="0.25">
      <c r="B179" s="35">
        <v>44081</v>
      </c>
      <c r="C179" s="39">
        <f t="shared" si="11"/>
        <v>414.76658533031946</v>
      </c>
      <c r="D179" s="39">
        <f t="shared" si="12"/>
        <v>15297.453718425675</v>
      </c>
      <c r="E179" s="37">
        <f>SUM(C$2:C179)</f>
        <v>186790.14624112594</v>
      </c>
      <c r="F179" s="37">
        <f>SUM(D$2:D179)</f>
        <v>6009729.3527938202</v>
      </c>
    </row>
    <row r="180" spans="2:6" x14ac:dyDescent="0.25">
      <c r="B180" s="35">
        <v>44082</v>
      </c>
      <c r="C180" s="39">
        <f t="shared" si="11"/>
        <v>398.77327662919635</v>
      </c>
      <c r="D180" s="39">
        <f t="shared" si="12"/>
        <v>14707.587253013377</v>
      </c>
      <c r="E180" s="37">
        <f>SUM(C$2:C180)</f>
        <v>187188.91951775513</v>
      </c>
      <c r="F180" s="37">
        <f>SUM(D$2:D180)</f>
        <v>6024436.9400468338</v>
      </c>
    </row>
    <row r="181" spans="2:6" x14ac:dyDescent="0.25">
      <c r="B181" s="35">
        <v>44083</v>
      </c>
      <c r="C181" s="39">
        <f t="shared" si="11"/>
        <v>383.396666409234</v>
      </c>
      <c r="D181" s="39">
        <f t="shared" si="12"/>
        <v>14140.465909333258</v>
      </c>
      <c r="E181" s="37">
        <f>SUM(C$2:C181)</f>
        <v>187572.31618416437</v>
      </c>
      <c r="F181" s="37">
        <f>SUM(D$2:D181)</f>
        <v>6038577.4059561668</v>
      </c>
    </row>
    <row r="182" spans="2:6" x14ac:dyDescent="0.25">
      <c r="B182" s="35">
        <v>44084</v>
      </c>
      <c r="C182" s="39">
        <f t="shared" si="11"/>
        <v>368.61297491204886</v>
      </c>
      <c r="D182" s="39">
        <f t="shared" si="12"/>
        <v>13595.212640472253</v>
      </c>
      <c r="E182" s="37">
        <f>SUM(C$2:C182)</f>
        <v>187940.92915907642</v>
      </c>
      <c r="F182" s="37">
        <f>SUM(D$2:D182)</f>
        <v>6052172.6185966395</v>
      </c>
    </row>
    <row r="183" spans="2:6" x14ac:dyDescent="0.25">
      <c r="B183" s="35">
        <v>44085</v>
      </c>
      <c r="C183" s="39">
        <f t="shared" si="11"/>
        <v>354.39933932153315</v>
      </c>
      <c r="D183" s="39">
        <f t="shared" si="12"/>
        <v>13070.9842182542</v>
      </c>
      <c r="E183" s="37">
        <f>SUM(C$2:C183)</f>
        <v>188295.32849839795</v>
      </c>
      <c r="F183" s="37">
        <f>SUM(D$2:D183)</f>
        <v>6065243.6028148932</v>
      </c>
    </row>
    <row r="184" spans="2:6" x14ac:dyDescent="0.25">
      <c r="B184" s="35">
        <v>44086</v>
      </c>
      <c r="C184" s="39">
        <f t="shared" si="11"/>
        <v>340.73377840676142</v>
      </c>
      <c r="D184" s="39">
        <f t="shared" si="12"/>
        <v>12566.96992919675</v>
      </c>
      <c r="E184" s="37">
        <f>SUM(C$2:C184)</f>
        <v>188636.0622768047</v>
      </c>
      <c r="F184" s="37">
        <f>SUM(D$2:D184)</f>
        <v>6077810.5727440901</v>
      </c>
    </row>
    <row r="185" spans="2:6" x14ac:dyDescent="0.25">
      <c r="B185" s="35">
        <v>44087</v>
      </c>
      <c r="C185" s="39">
        <f t="shared" si="11"/>
        <v>327.59515852825928</v>
      </c>
      <c r="D185" s="39">
        <f t="shared" si="12"/>
        <v>12082.3903207519</v>
      </c>
      <c r="E185" s="37">
        <f>SUM(C$2:C185)</f>
        <v>188963.65743533295</v>
      </c>
      <c r="F185" s="37">
        <f>SUM(D$2:D185)</f>
        <v>6089892.9630648419</v>
      </c>
    </row>
    <row r="186" spans="2:6" x14ac:dyDescent="0.25">
      <c r="B186" s="35">
        <v>44088</v>
      </c>
      <c r="C186" s="39">
        <f t="shared" si="11"/>
        <v>314.96316095506228</v>
      </c>
      <c r="D186" s="39">
        <f t="shared" si="12"/>
        <v>11616.495995891202</v>
      </c>
      <c r="E186" s="37">
        <f>SUM(C$2:C186)</f>
        <v>189278.620596288</v>
      </c>
      <c r="F186" s="37">
        <f>SUM(D$2:D186)</f>
        <v>6101509.4590607332</v>
      </c>
    </row>
    <row r="187" spans="2:6" x14ac:dyDescent="0.25">
      <c r="B187" s="35">
        <v>44089</v>
      </c>
      <c r="C187" s="39">
        <f t="shared" si="11"/>
        <v>302.81825044202253</v>
      </c>
      <c r="D187" s="39">
        <f t="shared" si="12"/>
        <v>11168.56645417152</v>
      </c>
      <c r="E187" s="37">
        <f>SUM(C$2:C187)</f>
        <v>189581.43884673002</v>
      </c>
      <c r="F187" s="37">
        <f>SUM(D$2:D187)</f>
        <v>6112678.0255149044</v>
      </c>
    </row>
    <row r="188" spans="2:6" x14ac:dyDescent="0.25">
      <c r="B188" s="35">
        <v>44090</v>
      </c>
      <c r="C188" s="39">
        <f t="shared" si="11"/>
        <v>291.14164501876678</v>
      </c>
      <c r="D188" s="39">
        <f t="shared" si="12"/>
        <v>10737.90897748902</v>
      </c>
      <c r="E188" s="37">
        <f>SUM(C$2:C188)</f>
        <v>189872.58049174878</v>
      </c>
      <c r="F188" s="37">
        <f>SUM(D$2:D188)</f>
        <v>6123415.9344923934</v>
      </c>
    </row>
    <row r="189" spans="2:6" x14ac:dyDescent="0.25">
      <c r="B189" s="35">
        <v>44091</v>
      </c>
      <c r="C189" s="39">
        <f t="shared" si="11"/>
        <v>279.91528694358664</v>
      </c>
      <c r="D189" s="39">
        <f t="shared" si="12"/>
        <v>10323.857558798256</v>
      </c>
      <c r="E189" s="37">
        <f>SUM(C$2:C189)</f>
        <v>190152.49577869236</v>
      </c>
      <c r="F189" s="37">
        <f>SUM(D$2:D189)</f>
        <v>6133739.7920511914</v>
      </c>
    </row>
    <row r="190" spans="2:6" x14ac:dyDescent="0.25">
      <c r="B190" s="35">
        <v>44092</v>
      </c>
      <c r="C190" s="39">
        <f t="shared" si="11"/>
        <v>269.12181477733941</v>
      </c>
      <c r="D190" s="39">
        <f t="shared" si="12"/>
        <v>9925.7718721396086</v>
      </c>
      <c r="E190" s="37">
        <f>SUM(C$2:C190)</f>
        <v>190421.61759346971</v>
      </c>
      <c r="F190" s="37">
        <f>SUM(D$2:D190)</f>
        <v>6143665.563923331</v>
      </c>
    </row>
    <row r="191" spans="2:6" x14ac:dyDescent="0.25">
      <c r="B191" s="35">
        <v>44093</v>
      </c>
      <c r="C191" s="39">
        <f t="shared" si="11"/>
        <v>258.74453653417373</v>
      </c>
      <c r="D191" s="39">
        <f t="shared" si="12"/>
        <v>9543.0362823822325</v>
      </c>
      <c r="E191" s="37">
        <f>SUM(C$2:C191)</f>
        <v>190680.36213000389</v>
      </c>
      <c r="F191" s="37">
        <f>SUM(D$2:D191)</f>
        <v>6153208.600205713</v>
      </c>
    </row>
    <row r="192" spans="2:6" x14ac:dyDescent="0.25">
      <c r="B192" s="35">
        <v>44094</v>
      </c>
      <c r="C192" s="39">
        <f t="shared" si="11"/>
        <v>248.76740386755739</v>
      </c>
      <c r="D192" s="39">
        <f t="shared" si="12"/>
        <v>9175.0588931511138</v>
      </c>
      <c r="E192" s="37">
        <f>SUM(C$2:C192)</f>
        <v>190929.12953387146</v>
      </c>
      <c r="F192" s="37">
        <f>SUM(D$2:D192)</f>
        <v>6162383.6590988636</v>
      </c>
    </row>
    <row r="193" spans="2:6" x14ac:dyDescent="0.25">
      <c r="B193" s="35">
        <v>44095</v>
      </c>
      <c r="C193" s="39">
        <f t="shared" si="11"/>
        <v>239.17498725168599</v>
      </c>
      <c r="D193" s="39">
        <f t="shared" si="12"/>
        <v>8821.2706314658408</v>
      </c>
      <c r="E193" s="37">
        <f>SUM(C$2:C193)</f>
        <v>191168.30452112315</v>
      </c>
      <c r="F193" s="37">
        <f>SUM(D$2:D193)</f>
        <v>6171204.9297303297</v>
      </c>
    </row>
    <row r="194" spans="2:6" x14ac:dyDescent="0.25">
      <c r="B194" s="35">
        <v>44096</v>
      </c>
      <c r="C194" s="39">
        <f t="shared" si="11"/>
        <v>229.95245211989135</v>
      </c>
      <c r="D194" s="39">
        <f t="shared" si="12"/>
        <v>8481.1243676755039</v>
      </c>
      <c r="E194" s="37">
        <f>SUM(C$2:C194)</f>
        <v>191398.25697324306</v>
      </c>
      <c r="F194" s="37">
        <f>SUM(D$2:D194)</f>
        <v>6179686.0540980054</v>
      </c>
    </row>
    <row r="195" spans="2:6" x14ac:dyDescent="0.25">
      <c r="B195" s="35">
        <v>44097</v>
      </c>
      <c r="C195" s="39">
        <f t="shared" si="11"/>
        <v>221.08553592314726</v>
      </c>
      <c r="D195" s="39">
        <f t="shared" si="12"/>
        <v>8154.0940693287193</v>
      </c>
      <c r="E195" s="37">
        <f>SUM(C$2:C195)</f>
        <v>191619.34250916619</v>
      </c>
      <c r="F195" s="37">
        <f>SUM(D$2:D195)</f>
        <v>6187840.1481673345</v>
      </c>
    </row>
    <row r="196" spans="2:6" x14ac:dyDescent="0.25">
      <c r="B196" s="35">
        <v>44098</v>
      </c>
      <c r="C196" s="39">
        <f t="shared" si="11"/>
        <v>212.56052607319481</v>
      </c>
      <c r="D196" s="39">
        <f t="shared" si="12"/>
        <v>7839.6739876702322</v>
      </c>
      <c r="E196" s="37">
        <f>SUM(C$2:C196)</f>
        <v>191831.90303523937</v>
      </c>
      <c r="F196" s="37">
        <f>SUM(D$2:D196)</f>
        <v>6195679.8221550044</v>
      </c>
    </row>
    <row r="197" spans="2:6" x14ac:dyDescent="0.25">
      <c r="B197" s="35">
        <v>44099</v>
      </c>
      <c r="C197" s="39">
        <f t="shared" si="11"/>
        <v>204.36423873617528</v>
      </c>
      <c r="D197" s="39">
        <f t="shared" si="12"/>
        <v>7537.3778755060375</v>
      </c>
      <c r="E197" s="37">
        <f>SUM(C$2:C197)</f>
        <v>192036.26727397554</v>
      </c>
      <c r="F197" s="37">
        <f>SUM(D$2:D197)</f>
        <v>6203217.2000305103</v>
      </c>
    </row>
    <row r="198" spans="2:6" x14ac:dyDescent="0.25">
      <c r="B198" s="35">
        <v>44100</v>
      </c>
      <c r="C198" s="39">
        <f t="shared" si="11"/>
        <v>196.48399844397656</v>
      </c>
      <c r="D198" s="39">
        <f t="shared" si="12"/>
        <v>7246.7382352274481</v>
      </c>
      <c r="E198" s="37">
        <f>SUM(C$2:C198)</f>
        <v>192232.75127241953</v>
      </c>
      <c r="F198" s="37">
        <f>SUM(D$2:D198)</f>
        <v>6210463.9382657381</v>
      </c>
    </row>
    <row r="199" spans="2:6" x14ac:dyDescent="0.25">
      <c r="B199" s="35">
        <v>44101</v>
      </c>
      <c r="C199" s="39">
        <f t="shared" si="11"/>
        <v>188.90761849176113</v>
      </c>
      <c r="D199" s="39">
        <f t="shared" si="12"/>
        <v>6967.3055958311907</v>
      </c>
      <c r="E199" s="37">
        <f>SUM(C$2:C199)</f>
        <v>192421.65889091129</v>
      </c>
      <c r="F199" s="37">
        <f>SUM(D$2:D199)</f>
        <v>6217431.2438615691</v>
      </c>
    </row>
    <row r="200" spans="2:6" x14ac:dyDescent="0.25">
      <c r="B200" s="35">
        <v>44102</v>
      </c>
      <c r="C200" s="39">
        <f t="shared" si="11"/>
        <v>181.62338209136115</v>
      </c>
      <c r="D200" s="39">
        <f t="shared" si="12"/>
        <v>6698.6478178174502</v>
      </c>
      <c r="E200" s="37">
        <f>SUM(C$2:C200)</f>
        <v>192603.28227300264</v>
      </c>
      <c r="F200" s="37">
        <f>SUM(D$2:D200)</f>
        <v>6224129.8916793866</v>
      </c>
    </row>
    <row r="201" spans="2:6" x14ac:dyDescent="0.25">
      <c r="B201" s="35">
        <v>44103</v>
      </c>
      <c r="C201" s="39">
        <f t="shared" si="11"/>
        <v>174.6200242513948</v>
      </c>
      <c r="D201" s="39">
        <f t="shared" si="12"/>
        <v>6440.3494248908892</v>
      </c>
      <c r="E201" s="37">
        <f>SUM(C$2:C201)</f>
        <v>192777.90229725404</v>
      </c>
      <c r="F201" s="37">
        <f>SUM(D$2:D201)</f>
        <v>6230570.2411042778</v>
      </c>
    </row>
    <row r="202" spans="2:6" x14ac:dyDescent="0.25">
      <c r="B202" s="35">
        <v>44104</v>
      </c>
      <c r="C202" s="39">
        <f t="shared" si="11"/>
        <v>167.88671435608103</v>
      </c>
      <c r="D202" s="39">
        <f t="shared" si="12"/>
        <v>6192.0109614311359</v>
      </c>
      <c r="E202" s="37">
        <f>SUM(C$2:C202)</f>
        <v>192945.78901161012</v>
      </c>
      <c r="F202" s="37">
        <f>SUM(D$2:D202)</f>
        <v>6236762.2520657089</v>
      </c>
    </row>
    <row r="203" spans="2:6" x14ac:dyDescent="0.25">
      <c r="B203" s="35">
        <v>44105</v>
      </c>
      <c r="C203" s="39">
        <f t="shared" si="11"/>
        <v>161.41303941581145</v>
      </c>
      <c r="D203" s="39">
        <f t="shared" si="12"/>
        <v>5953.2483747390625</v>
      </c>
      <c r="E203" s="37">
        <f>SUM(C$2:C203)</f>
        <v>193107.20205102593</v>
      </c>
      <c r="F203" s="37">
        <f>SUM(D$2:D203)</f>
        <v>6242715.5004404476</v>
      </c>
    </row>
    <row r="204" spans="2:6" x14ac:dyDescent="0.25">
      <c r="B204" s="35">
        <v>44106</v>
      </c>
      <c r="C204" s="39">
        <f t="shared" si="11"/>
        <v>155.18898796357675</v>
      </c>
      <c r="D204" s="39">
        <f t="shared" ref="D204:D267" si="13">D203*AVERAGE($F$144:$F$150)</f>
        <v>5723.6924211035157</v>
      </c>
      <c r="E204" s="37">
        <f>SUM(C$2:C204)</f>
        <v>193262.3910389895</v>
      </c>
      <c r="F204" s="37">
        <f>SUM(D$2:D204)</f>
        <v>6248439.1928615514</v>
      </c>
    </row>
    <row r="205" spans="2:6" x14ac:dyDescent="0.25">
      <c r="B205" s="35">
        <v>44107</v>
      </c>
      <c r="C205" s="39">
        <f t="shared" si="11"/>
        <v>149.20493457234295</v>
      </c>
      <c r="D205" s="39">
        <f t="shared" si="13"/>
        <v>5502.9880947699858</v>
      </c>
      <c r="E205" s="37">
        <f>SUM(C$2:C205)</f>
        <v>193411.59597356184</v>
      </c>
      <c r="F205" s="37">
        <f>SUM(D$2:D205)</f>
        <v>6253942.1809563218</v>
      </c>
    </row>
    <row r="206" spans="2:6" x14ac:dyDescent="0.25">
      <c r="B206" s="35">
        <v>44108</v>
      </c>
      <c r="C206" s="39">
        <f t="shared" si="11"/>
        <v>143.45162496943482</v>
      </c>
      <c r="D206" s="39">
        <f t="shared" si="13"/>
        <v>5290.7940789281129</v>
      </c>
      <c r="E206" s="37">
        <f>SUM(C$2:C206)</f>
        <v>193555.04759853127</v>
      </c>
      <c r="F206" s="37">
        <f>SUM(D$2:D206)</f>
        <v>6259232.9750352502</v>
      </c>
    </row>
    <row r="207" spans="2:6" x14ac:dyDescent="0.25">
      <c r="B207" s="35">
        <v>44109</v>
      </c>
      <c r="C207" s="39">
        <f t="shared" si="11"/>
        <v>137.92016172490474</v>
      </c>
      <c r="D207" s="39">
        <f t="shared" si="13"/>
        <v>5086.7822178690012</v>
      </c>
      <c r="E207" s="37">
        <f>SUM(C$2:C207)</f>
        <v>193692.96776025617</v>
      </c>
      <c r="F207" s="37">
        <f>SUM(D$2:D207)</f>
        <v>6264319.7572531188</v>
      </c>
    </row>
    <row r="208" spans="2:6" x14ac:dyDescent="0.25">
      <c r="B208" s="35">
        <v>44110</v>
      </c>
      <c r="C208" s="39">
        <f t="shared" si="11"/>
        <v>132.60199049175557</v>
      </c>
      <c r="D208" s="39">
        <f t="shared" si="13"/>
        <v>4890.6370094960275</v>
      </c>
      <c r="E208" s="37">
        <f>SUM(C$2:C208)</f>
        <v>193825.56975074793</v>
      </c>
      <c r="F208" s="37">
        <f>SUM(D$2:D208)</f>
        <v>6269210.3942626147</v>
      </c>
    </row>
    <row r="209" spans="2:6" x14ac:dyDescent="0.25">
      <c r="B209" s="35">
        <v>44111</v>
      </c>
      <c r="C209" s="39">
        <f t="shared" si="11"/>
        <v>127.48888677673698</v>
      </c>
      <c r="D209" s="39">
        <f t="shared" si="13"/>
        <v>4702.055117404323</v>
      </c>
      <c r="E209" s="37">
        <f>SUM(C$2:C209)</f>
        <v>193953.05863752466</v>
      </c>
      <c r="F209" s="37">
        <f>SUM(D$2:D209)</f>
        <v>6273912.4493800187</v>
      </c>
    </row>
    <row r="210" spans="2:6" x14ac:dyDescent="0.25">
      <c r="B210" s="35">
        <v>44112</v>
      </c>
      <c r="C210" s="39">
        <f t="shared" si="11"/>
        <v>122.57294322125733</v>
      </c>
      <c r="D210" s="39">
        <f t="shared" si="13"/>
        <v>4520.744901774362</v>
      </c>
      <c r="E210" s="37">
        <f>SUM(C$2:C210)</f>
        <v>194075.63158074592</v>
      </c>
      <c r="F210" s="37">
        <f>SUM(D$2:D210)</f>
        <v>6278433.1942817932</v>
      </c>
    </row>
    <row r="211" spans="2:6" x14ac:dyDescent="0.25">
      <c r="B211" s="35">
        <v>44113</v>
      </c>
      <c r="C211" s="39">
        <f t="shared" si="11"/>
        <v>117.84655737274068</v>
      </c>
      <c r="D211" s="39">
        <f t="shared" si="13"/>
        <v>4346.4259683541959</v>
      </c>
      <c r="E211" s="37">
        <f>SUM(C$2:C211)</f>
        <v>194193.47813811866</v>
      </c>
      <c r="F211" s="37">
        <f>SUM(D$2:D211)</f>
        <v>6282779.6202501478</v>
      </c>
    </row>
    <row r="212" spans="2:6" x14ac:dyDescent="0.25">
      <c r="B212" s="35">
        <v>44114</v>
      </c>
      <c r="C212" s="39">
        <f t="shared" si="11"/>
        <v>113.30241992751753</v>
      </c>
      <c r="D212" s="39">
        <f t="shared" si="13"/>
        <v>4178.8287348328267</v>
      </c>
      <c r="E212" s="37">
        <f>SUM(C$2:C212)</f>
        <v>194306.78055804619</v>
      </c>
      <c r="F212" s="37">
        <f>SUM(D$2:D212)</f>
        <v>6286958.4489849806</v>
      </c>
    </row>
    <row r="213" spans="2:6" x14ac:dyDescent="0.25">
      <c r="B213" s="35">
        <v>44115</v>
      </c>
      <c r="C213" s="39">
        <f t="shared" si="11"/>
        <v>108.93350342706722</v>
      </c>
      <c r="D213" s="39">
        <f t="shared" si="13"/>
        <v>4017.6940139341341</v>
      </c>
      <c r="E213" s="37">
        <f>SUM(C$2:C213)</f>
        <v>194415.71406147326</v>
      </c>
      <c r="F213" s="37">
        <f>SUM(D$2:D213)</f>
        <v>6290976.1429989152</v>
      </c>
    </row>
    <row r="214" spans="2:6" x14ac:dyDescent="0.25">
      <c r="B214" s="35">
        <v>44116</v>
      </c>
      <c r="C214" s="39">
        <f t="shared" si="11"/>
        <v>104.73305139013074</v>
      </c>
      <c r="D214" s="39">
        <f t="shared" si="13"/>
        <v>3862.7726125866047</v>
      </c>
      <c r="E214" s="37">
        <f>SUM(C$2:C214)</f>
        <v>194520.44711286339</v>
      </c>
      <c r="F214" s="37">
        <f>SUM(D$2:D214)</f>
        <v>6294838.9156115018</v>
      </c>
    </row>
    <row r="215" spans="2:6" x14ac:dyDescent="0.25">
      <c r="B215" s="35">
        <v>44117</v>
      </c>
      <c r="C215" s="39">
        <f t="shared" si="11"/>
        <v>100.6945678638868</v>
      </c>
      <c r="D215" s="39">
        <f t="shared" si="13"/>
        <v>3713.8249465489926</v>
      </c>
      <c r="E215" s="37">
        <f>SUM(C$2:C215)</f>
        <v>194621.14168072728</v>
      </c>
      <c r="F215" s="37">
        <f>SUM(D$2:D215)</f>
        <v>6298552.7405580506</v>
      </c>
    </row>
    <row r="216" spans="2:6" x14ac:dyDescent="0.25">
      <c r="B216" s="35">
        <v>44118</v>
      </c>
      <c r="C216" s="39">
        <f t="shared" ref="C216:C279" si="14">$E$150*D202</f>
        <v>96.811807378032398</v>
      </c>
      <c r="D216" s="39">
        <f t="shared" si="13"/>
        <v>3570.6206698959286</v>
      </c>
      <c r="E216" s="37">
        <f>SUM(C$2:C216)</f>
        <v>194717.9534881053</v>
      </c>
      <c r="F216" s="37">
        <f>SUM(D$2:D216)</f>
        <v>6302123.3612279464</v>
      </c>
    </row>
    <row r="217" spans="2:6" x14ac:dyDescent="0.25">
      <c r="B217" s="35">
        <v>44119</v>
      </c>
      <c r="C217" s="39">
        <f t="shared" si="14"/>
        <v>93.078765286231686</v>
      </c>
      <c r="D217" s="39">
        <f t="shared" si="13"/>
        <v>3432.9383187904818</v>
      </c>
      <c r="E217" s="37">
        <f>SUM(C$2:C217)</f>
        <v>194811.03225339152</v>
      </c>
      <c r="F217" s="37">
        <f>SUM(D$2:D217)</f>
        <v>6305556.2995467372</v>
      </c>
    </row>
    <row r="218" spans="2:6" x14ac:dyDescent="0.25">
      <c r="B218" s="35">
        <v>44120</v>
      </c>
      <c r="C218" s="39">
        <f t="shared" si="14"/>
        <v>89.48966847999661</v>
      </c>
      <c r="D218" s="39">
        <f t="shared" si="13"/>
        <v>3300.5649689927759</v>
      </c>
      <c r="E218" s="37">
        <f>SUM(C$2:C218)</f>
        <v>194900.52192187152</v>
      </c>
      <c r="F218" s="37">
        <f>SUM(D$2:D218)</f>
        <v>6308856.8645157302</v>
      </c>
    </row>
    <row r="219" spans="2:6" x14ac:dyDescent="0.25">
      <c r="B219" s="35">
        <v>44121</v>
      </c>
      <c r="C219" s="39">
        <f t="shared" si="14"/>
        <v>86.038966460638164</v>
      </c>
      <c r="D219" s="39">
        <f t="shared" si="13"/>
        <v>3173.2959065749956</v>
      </c>
      <c r="E219" s="37">
        <f>SUM(C$2:C219)</f>
        <v>194986.56088833217</v>
      </c>
      <c r="F219" s="37">
        <f>SUM(D$2:D219)</f>
        <v>6312030.1604223056</v>
      </c>
    </row>
    <row r="220" spans="2:6" x14ac:dyDescent="0.25">
      <c r="B220" s="35">
        <v>44122</v>
      </c>
      <c r="C220" s="39">
        <f t="shared" si="14"/>
        <v>82.721322755481253</v>
      </c>
      <c r="D220" s="39">
        <f t="shared" si="13"/>
        <v>3050.9343113335526</v>
      </c>
      <c r="E220" s="37">
        <f>SUM(C$2:C220)</f>
        <v>195069.28221108764</v>
      </c>
      <c r="F220" s="37">
        <f>SUM(D$2:D220)</f>
        <v>6315081.0947336387</v>
      </c>
    </row>
    <row r="221" spans="2:6" x14ac:dyDescent="0.25">
      <c r="B221" s="35">
        <v>44123</v>
      </c>
      <c r="C221" s="39">
        <f t="shared" si="14"/>
        <v>79.531606665068566</v>
      </c>
      <c r="D221" s="39">
        <f t="shared" si="13"/>
        <v>2933.2909524088072</v>
      </c>
      <c r="E221" s="37">
        <f>SUM(C$2:C221)</f>
        <v>195148.8138177527</v>
      </c>
      <c r="F221" s="37">
        <f>SUM(D$2:D221)</f>
        <v>6318014.3856860474</v>
      </c>
    </row>
    <row r="222" spans="2:6" x14ac:dyDescent="0.25">
      <c r="B222" s="35">
        <v>44124</v>
      </c>
      <c r="C222" s="39">
        <f t="shared" si="14"/>
        <v>76.46488532859027</v>
      </c>
      <c r="D222" s="39">
        <f t="shared" si="13"/>
        <v>2820.1838956416286</v>
      </c>
      <c r="E222" s="37">
        <f>SUM(C$2:C222)</f>
        <v>195225.27870308128</v>
      </c>
      <c r="F222" s="37">
        <f>SUM(D$2:D222)</f>
        <v>6320834.5695816893</v>
      </c>
    </row>
    <row r="223" spans="2:6" x14ac:dyDescent="0.25">
      <c r="B223" s="35">
        <v>44125</v>
      </c>
      <c r="C223" s="39">
        <f t="shared" si="14"/>
        <v>73.516416095269122</v>
      </c>
      <c r="D223" s="39">
        <f t="shared" si="13"/>
        <v>2711.4382222142199</v>
      </c>
      <c r="E223" s="37">
        <f>SUM(C$2:C223)</f>
        <v>195298.79511917653</v>
      </c>
      <c r="F223" s="37">
        <f>SUM(D$2:D223)</f>
        <v>6323546.0078039039</v>
      </c>
    </row>
    <row r="224" spans="2:6" x14ac:dyDescent="0.25">
      <c r="B224" s="35">
        <v>44126</v>
      </c>
      <c r="C224" s="39">
        <f t="shared" si="14"/>
        <v>70.681639189903251</v>
      </c>
      <c r="D224" s="39">
        <f t="shared" si="13"/>
        <v>2606.8857581400935</v>
      </c>
      <c r="E224" s="37">
        <f>SUM(C$2:C224)</f>
        <v>195369.47675836642</v>
      </c>
      <c r="F224" s="37">
        <f>SUM(D$2:D224)</f>
        <v>6326152.893562044</v>
      </c>
    </row>
    <row r="225" spans="2:6" x14ac:dyDescent="0.25">
      <c r="B225" s="35">
        <v>44127</v>
      </c>
      <c r="C225" s="39">
        <f t="shared" si="14"/>
        <v>67.956170661224064</v>
      </c>
      <c r="D225" s="39">
        <f t="shared" si="13"/>
        <v>2506.3648141848525</v>
      </c>
      <c r="E225" s="37">
        <f>SUM(C$2:C225)</f>
        <v>195437.43292902765</v>
      </c>
      <c r="F225" s="37">
        <f>SUM(D$2:D225)</f>
        <v>6328659.2583762286</v>
      </c>
    </row>
    <row r="226" spans="2:6" x14ac:dyDescent="0.25">
      <c r="B226" s="35">
        <v>44128</v>
      </c>
      <c r="C226" s="39">
        <f t="shared" si="14"/>
        <v>65.335795602163799</v>
      </c>
      <c r="D226" s="39">
        <f t="shared" si="13"/>
        <v>2409.7199358155704</v>
      </c>
      <c r="E226" s="37">
        <f>SUM(C$2:C226)</f>
        <v>195502.7687246298</v>
      </c>
      <c r="F226" s="37">
        <f>SUM(D$2:D226)</f>
        <v>6331068.9783120444</v>
      </c>
    </row>
    <row r="227" spans="2:6" x14ac:dyDescent="0.25">
      <c r="B227" s="35">
        <v>44129</v>
      </c>
      <c r="C227" s="39">
        <f t="shared" si="14"/>
        <v>62.816461631548258</v>
      </c>
      <c r="D227" s="39">
        <f t="shared" si="13"/>
        <v>2316.801662792067</v>
      </c>
      <c r="E227" s="37">
        <f>SUM(C$2:C227)</f>
        <v>195565.58518626136</v>
      </c>
      <c r="F227" s="37">
        <f>SUM(D$2:D227)</f>
        <v>6333385.7799748369</v>
      </c>
    </row>
    <row r="228" spans="2:6" x14ac:dyDescent="0.25">
      <c r="B228" s="35">
        <v>44130</v>
      </c>
      <c r="C228" s="39">
        <f t="shared" si="14"/>
        <v>60.394272627133873</v>
      </c>
      <c r="D228" s="39">
        <f t="shared" si="13"/>
        <v>2227.4662980282937</v>
      </c>
      <c r="E228" s="37">
        <f>SUM(C$2:C228)</f>
        <v>195625.9794588885</v>
      </c>
      <c r="F228" s="37">
        <f>SUM(D$2:D228)</f>
        <v>6335613.2462728648</v>
      </c>
    </row>
    <row r="229" spans="2:6" x14ac:dyDescent="0.25">
      <c r="B229" s="35">
        <v>44131</v>
      </c>
      <c r="C229" s="39">
        <f t="shared" si="14"/>
        <v>58.065482700297565</v>
      </c>
      <c r="D229" s="39">
        <f t="shared" si="13"/>
        <v>2141.5756853663725</v>
      </c>
      <c r="E229" s="37">
        <f>SUM(C$2:C229)</f>
        <v>195684.0449415888</v>
      </c>
      <c r="F229" s="37">
        <f>SUM(D$2:D229)</f>
        <v>6337754.8219582308</v>
      </c>
    </row>
    <row r="230" spans="2:6" x14ac:dyDescent="0.25">
      <c r="B230" s="35">
        <v>44132</v>
      </c>
      <c r="C230" s="39">
        <f t="shared" si="14"/>
        <v>55.826490403061293</v>
      </c>
      <c r="D230" s="39">
        <f t="shared" si="13"/>
        <v>2058.9969959196173</v>
      </c>
      <c r="E230" s="37">
        <f>SUM(C$2:C230)</f>
        <v>195739.87143199187</v>
      </c>
      <c r="F230" s="37">
        <f>SUM(D$2:D230)</f>
        <v>6339813.8189541502</v>
      </c>
    </row>
    <row r="231" spans="2:6" x14ac:dyDescent="0.25">
      <c r="B231" s="35">
        <v>44133</v>
      </c>
      <c r="C231" s="39">
        <f t="shared" si="14"/>
        <v>53.673833158492336</v>
      </c>
      <c r="D231" s="39">
        <f t="shared" si="13"/>
        <v>1979.6025226541253</v>
      </c>
      <c r="E231" s="37">
        <f>SUM(C$2:C231)</f>
        <v>195793.54526515034</v>
      </c>
      <c r="F231" s="37">
        <f>SUM(D$2:D231)</f>
        <v>6341793.4214768047</v>
      </c>
    </row>
    <row r="232" spans="2:6" x14ac:dyDescent="0.25">
      <c r="B232" s="35">
        <v>44134</v>
      </c>
      <c r="C232" s="39">
        <f t="shared" si="14"/>
        <v>51.604181905866248</v>
      </c>
      <c r="D232" s="39">
        <f t="shared" si="13"/>
        <v>1903.2694828912547</v>
      </c>
      <c r="E232" s="37">
        <f>SUM(C$2:C232)</f>
        <v>195845.1494470562</v>
      </c>
      <c r="F232" s="37">
        <f>SUM(D$2:D232)</f>
        <v>6343696.6909596957</v>
      </c>
    </row>
    <row r="233" spans="2:6" x14ac:dyDescent="0.25">
      <c r="B233" s="35">
        <v>44135</v>
      </c>
      <c r="C233" s="39">
        <f t="shared" si="14"/>
        <v>49.614335952311087</v>
      </c>
      <c r="D233" s="39">
        <f t="shared" si="13"/>
        <v>1829.8798284255638</v>
      </c>
      <c r="E233" s="37">
        <f>SUM(C$2:C233)</f>
        <v>195894.7637830085</v>
      </c>
      <c r="F233" s="37">
        <f>SUM(D$2:D233)</f>
        <v>6345526.5707881209</v>
      </c>
    </row>
    <row r="234" spans="2:6" x14ac:dyDescent="0.25">
      <c r="B234" s="35">
        <v>44136</v>
      </c>
      <c r="C234" s="39">
        <f t="shared" si="14"/>
        <v>47.701218022971148</v>
      </c>
      <c r="D234" s="39">
        <f t="shared" si="13"/>
        <v>1759.3200629645617</v>
      </c>
      <c r="E234" s="37">
        <f>SUM(C$2:C234)</f>
        <v>195942.46500103147</v>
      </c>
      <c r="F234" s="37">
        <f>SUM(D$2:D234)</f>
        <v>6347285.8908510851</v>
      </c>
    </row>
    <row r="235" spans="2:6" x14ac:dyDescent="0.25">
      <c r="B235" s="35">
        <v>44137</v>
      </c>
      <c r="C235" s="39">
        <f t="shared" si="14"/>
        <v>45.861869502035262</v>
      </c>
      <c r="D235" s="39">
        <f t="shared" si="13"/>
        <v>1691.4810666079411</v>
      </c>
      <c r="E235" s="37">
        <f>SUM(C$2:C235)</f>
        <v>195988.32687053349</v>
      </c>
      <c r="F235" s="37">
        <f>SUM(D$2:D235)</f>
        <v>6348977.3719176929</v>
      </c>
    </row>
    <row r="236" spans="2:6" x14ac:dyDescent="0.25">
      <c r="B236" s="35">
        <v>44138</v>
      </c>
      <c r="C236" s="39">
        <f t="shared" si="14"/>
        <v>44.093445857270034</v>
      </c>
      <c r="D236" s="39">
        <f t="shared" si="13"/>
        <v>1626.2579270948552</v>
      </c>
      <c r="E236" s="37">
        <f>SUM(C$2:C236)</f>
        <v>196032.42031639075</v>
      </c>
      <c r="F236" s="37">
        <f>SUM(D$2:D236)</f>
        <v>6350603.6298447875</v>
      </c>
    </row>
    <row r="237" spans="2:6" x14ac:dyDescent="0.25">
      <c r="B237" s="35">
        <v>44139</v>
      </c>
      <c r="C237" s="39">
        <f t="shared" si="14"/>
        <v>42.393212240982081</v>
      </c>
      <c r="D237" s="39">
        <f t="shared" si="13"/>
        <v>1563.5497775582603</v>
      </c>
      <c r="E237" s="37">
        <f>SUM(C$2:C237)</f>
        <v>196074.81352863173</v>
      </c>
      <c r="F237" s="37">
        <f>SUM(D$2:D237)</f>
        <v>6352167.1796223456</v>
      </c>
    </row>
    <row r="238" spans="2:6" x14ac:dyDescent="0.25">
      <c r="B238" s="35">
        <v>44140</v>
      </c>
      <c r="C238" s="39">
        <f t="shared" si="14"/>
        <v>40.758539260606163</v>
      </c>
      <c r="D238" s="39">
        <f t="shared" si="13"/>
        <v>1503.2596405354177</v>
      </c>
      <c r="E238" s="37">
        <f>SUM(C$2:C238)</f>
        <v>196115.57206789232</v>
      </c>
      <c r="F238" s="37">
        <f>SUM(D$2:D238)</f>
        <v>6353670.4392628809</v>
      </c>
    </row>
    <row r="239" spans="2:6" x14ac:dyDescent="0.25">
      <c r="B239" s="35">
        <v>44141</v>
      </c>
      <c r="C239" s="39">
        <f t="shared" si="14"/>
        <v>39.18689891237856</v>
      </c>
      <c r="D239" s="39">
        <f t="shared" si="13"/>
        <v>1445.2942779933144</v>
      </c>
      <c r="E239" s="37">
        <f>SUM(C$2:C239)</f>
        <v>196154.75896680471</v>
      </c>
      <c r="F239" s="37">
        <f>SUM(D$2:D239)</f>
        <v>6355115.733540874</v>
      </c>
    </row>
    <row r="240" spans="2:6" x14ac:dyDescent="0.25">
      <c r="B240" s="35">
        <v>44142</v>
      </c>
      <c r="C240" s="39">
        <f t="shared" si="14"/>
        <v>37.675860671807065</v>
      </c>
      <c r="D240" s="39">
        <f t="shared" si="13"/>
        <v>1389.5640471370725</v>
      </c>
      <c r="E240" s="37">
        <f>SUM(C$2:C240)</f>
        <v>196192.43482747654</v>
      </c>
      <c r="F240" s="37">
        <f>SUM(D$2:D240)</f>
        <v>6356505.2975880112</v>
      </c>
    </row>
    <row r="241" spans="2:6" x14ac:dyDescent="0.25">
      <c r="B241" s="35">
        <v>44143</v>
      </c>
      <c r="C241" s="39">
        <f t="shared" si="14"/>
        <v>36.223087734891635</v>
      </c>
      <c r="D241" s="39">
        <f t="shared" si="13"/>
        <v>1335.9827617783542</v>
      </c>
      <c r="E241" s="37">
        <f>SUM(C$2:C241)</f>
        <v>196228.65791521143</v>
      </c>
      <c r="F241" s="37">
        <f>SUM(D$2:D241)</f>
        <v>6357841.2803497892</v>
      </c>
    </row>
    <row r="242" spans="2:6" x14ac:dyDescent="0.25">
      <c r="B242" s="35">
        <v>44144</v>
      </c>
      <c r="C242" s="39">
        <f t="shared" si="14"/>
        <v>34.826333404282742</v>
      </c>
      <c r="D242" s="39">
        <f t="shared" si="13"/>
        <v>1284.4675590493696</v>
      </c>
      <c r="E242" s="37">
        <f>SUM(C$2:C242)</f>
        <v>196263.48424861571</v>
      </c>
      <c r="F242" s="37">
        <f>SUM(D$2:D242)</f>
        <v>6359125.7479088381</v>
      </c>
    </row>
    <row r="243" spans="2:6" x14ac:dyDescent="0.25">
      <c r="B243" s="35">
        <v>44145</v>
      </c>
      <c r="C243" s="39">
        <f t="shared" si="14"/>
        <v>33.483437614788656</v>
      </c>
      <c r="D243" s="39">
        <f t="shared" si="13"/>
        <v>1234.9387712563648</v>
      </c>
      <c r="E243" s="37">
        <f>SUM(C$2:C243)</f>
        <v>196296.96768623049</v>
      </c>
      <c r="F243" s="37">
        <f>SUM(D$2:D243)</f>
        <v>6360360.6866800943</v>
      </c>
    </row>
    <row r="244" spans="2:6" x14ac:dyDescent="0.25">
      <c r="B244" s="35">
        <v>44146</v>
      </c>
      <c r="C244" s="39">
        <f t="shared" si="14"/>
        <v>32.192323592858394</v>
      </c>
      <c r="D244" s="39">
        <f t="shared" si="13"/>
        <v>1187.3198026744112</v>
      </c>
      <c r="E244" s="37">
        <f>SUM(C$2:C244)</f>
        <v>196329.16000982336</v>
      </c>
      <c r="F244" s="37">
        <f>SUM(D$2:D244)</f>
        <v>6361548.0064827688</v>
      </c>
    </row>
    <row r="245" spans="2:6" x14ac:dyDescent="0.25">
      <c r="B245" s="35">
        <v>44147</v>
      </c>
      <c r="C245" s="39">
        <f t="shared" si="14"/>
        <v>30.950994644874321</v>
      </c>
      <c r="D245" s="39">
        <f t="shared" si="13"/>
        <v>1141.5370110929596</v>
      </c>
      <c r="E245" s="37">
        <f>SUM(C$2:C245)</f>
        <v>196360.11100446823</v>
      </c>
      <c r="F245" s="37">
        <f>SUM(D$2:D245)</f>
        <v>6362689.5434938613</v>
      </c>
    </row>
    <row r="246" spans="2:6" x14ac:dyDescent="0.25">
      <c r="B246" s="35">
        <v>44148</v>
      </c>
      <c r="C246" s="39">
        <f t="shared" si="14"/>
        <v>29.757531069287449</v>
      </c>
      <c r="D246" s="39">
        <f t="shared" si="13"/>
        <v>1097.5195939289727</v>
      </c>
      <c r="E246" s="37">
        <f>SUM(C$2:C246)</f>
        <v>196389.86853553751</v>
      </c>
      <c r="F246" s="37">
        <f>SUM(D$2:D246)</f>
        <v>6363787.0630877903</v>
      </c>
    </row>
    <row r="247" spans="2:6" x14ac:dyDescent="0.25">
      <c r="B247" s="35">
        <v>44149</v>
      </c>
      <c r="C247" s="39">
        <f t="shared" si="14"/>
        <v>28.610087187820113</v>
      </c>
      <c r="D247" s="39">
        <f t="shared" si="13"/>
        <v>1055.1994787315102</v>
      </c>
      <c r="E247" s="37">
        <f>SUM(C$2:C247)</f>
        <v>196418.47862272532</v>
      </c>
      <c r="F247" s="37">
        <f>SUM(D$2:D247)</f>
        <v>6364842.2625665218</v>
      </c>
    </row>
    <row r="248" spans="2:6" x14ac:dyDescent="0.25">
      <c r="B248" s="35">
        <v>44150</v>
      </c>
      <c r="C248" s="39">
        <f t="shared" si="14"/>
        <v>27.506888491144867</v>
      </c>
      <c r="D248" s="39">
        <f t="shared" si="13"/>
        <v>1014.511217908433</v>
      </c>
      <c r="E248" s="37">
        <f>SUM(C$2:C248)</f>
        <v>196445.98551121645</v>
      </c>
      <c r="F248" s="37">
        <f>SUM(D$2:D248)</f>
        <v>6365856.7737844298</v>
      </c>
    </row>
    <row r="249" spans="2:6" x14ac:dyDescent="0.25">
      <c r="B249" s="35">
        <v>44151</v>
      </c>
      <c r="C249" s="39">
        <f t="shared" si="14"/>
        <v>26.446228894625314</v>
      </c>
      <c r="D249" s="39">
        <f t="shared" si="13"/>
        <v>975.39188751242239</v>
      </c>
      <c r="E249" s="37">
        <f>SUM(C$2:C249)</f>
        <v>196472.43174011109</v>
      </c>
      <c r="F249" s="37">
        <f>SUM(D$2:D249)</f>
        <v>6366832.1656719418</v>
      </c>
    </row>
    <row r="250" spans="2:6" x14ac:dyDescent="0.25">
      <c r="B250" s="35">
        <v>44152</v>
      </c>
      <c r="C250" s="39">
        <f t="shared" si="14"/>
        <v>25.426468099875041</v>
      </c>
      <c r="D250" s="39">
        <f t="shared" si="13"/>
        <v>937.78098992978892</v>
      </c>
      <c r="E250" s="37">
        <f>SUM(C$2:C250)</f>
        <v>196497.85820821096</v>
      </c>
      <c r="F250" s="37">
        <f>SUM(D$2:D250)</f>
        <v>6367769.9466618719</v>
      </c>
    </row>
    <row r="251" spans="2:6" x14ac:dyDescent="0.25">
      <c r="B251" s="35">
        <v>44153</v>
      </c>
      <c r="C251" s="39">
        <f t="shared" si="14"/>
        <v>24.446029058054204</v>
      </c>
      <c r="D251" s="39">
        <f t="shared" si="13"/>
        <v>901.62036032157857</v>
      </c>
      <c r="E251" s="37">
        <f>SUM(C$2:C251)</f>
        <v>196522.30423726901</v>
      </c>
      <c r="F251" s="37">
        <f>SUM(D$2:D251)</f>
        <v>6368671.5670221932</v>
      </c>
    </row>
    <row r="252" spans="2:6" x14ac:dyDescent="0.25">
      <c r="B252" s="35">
        <v>44154</v>
      </c>
      <c r="C252" s="39">
        <f t="shared" si="14"/>
        <v>23.503395530980864</v>
      </c>
      <c r="D252" s="39">
        <f t="shared" si="13"/>
        <v>866.85407667228992</v>
      </c>
      <c r="E252" s="37">
        <f>SUM(C$2:C252)</f>
        <v>196545.80763279999</v>
      </c>
      <c r="F252" s="37">
        <f>SUM(D$2:D252)</f>
        <v>6369538.4210988656</v>
      </c>
    </row>
    <row r="253" spans="2:6" x14ac:dyDescent="0.25">
      <c r="B253" s="35">
        <v>44155</v>
      </c>
      <c r="C253" s="39">
        <f t="shared" si="14"/>
        <v>22.597109746285337</v>
      </c>
      <c r="D253" s="39">
        <f t="shared" si="13"/>
        <v>833.4283733070929</v>
      </c>
      <c r="E253" s="37">
        <f>SUM(C$2:C253)</f>
        <v>196568.40474254626</v>
      </c>
      <c r="F253" s="37">
        <f>SUM(D$2:D253)</f>
        <v>6370371.8494721726</v>
      </c>
    </row>
    <row r="254" spans="2:6" x14ac:dyDescent="0.25">
      <c r="B254" s="35">
        <v>44156</v>
      </c>
      <c r="C254" s="39">
        <f t="shared" si="14"/>
        <v>21.725770142981283</v>
      </c>
      <c r="D254" s="39">
        <f t="shared" si="13"/>
        <v>801.29155774380513</v>
      </c>
      <c r="E254" s="37">
        <f>SUM(C$2:C254)</f>
        <v>196590.13051268924</v>
      </c>
      <c r="F254" s="37">
        <f>SUM(D$2:D254)</f>
        <v>6371173.1410299167</v>
      </c>
    </row>
    <row r="255" spans="2:6" x14ac:dyDescent="0.25">
      <c r="B255" s="35">
        <v>44157</v>
      </c>
      <c r="C255" s="39">
        <f t="shared" si="14"/>
        <v>20.888029203967069</v>
      </c>
      <c r="D255" s="39">
        <f t="shared" si="13"/>
        <v>770.39393075103681</v>
      </c>
      <c r="E255" s="37">
        <f>SUM(C$2:C255)</f>
        <v>196611.01854189319</v>
      </c>
      <c r="F255" s="37">
        <f>SUM(D$2:D255)</f>
        <v>6371943.5349606676</v>
      </c>
    </row>
    <row r="256" spans="2:6" x14ac:dyDescent="0.25">
      <c r="B256" s="35">
        <v>44158</v>
      </c>
      <c r="C256" s="39">
        <f t="shared" si="14"/>
        <v>20.082591372105405</v>
      </c>
      <c r="D256" s="39">
        <f t="shared" si="13"/>
        <v>740.68770948887709</v>
      </c>
      <c r="E256" s="37">
        <f>SUM(C$2:C256)</f>
        <v>196631.1011332653</v>
      </c>
      <c r="F256" s="37">
        <f>SUM(D$2:D256)</f>
        <v>6372684.2226701565</v>
      </c>
    </row>
    <row r="257" spans="2:6" x14ac:dyDescent="0.25">
      <c r="B257" s="35">
        <v>44159</v>
      </c>
      <c r="C257" s="39">
        <f t="shared" si="14"/>
        <v>19.308211046658503</v>
      </c>
      <c r="D257" s="39">
        <f t="shared" si="13"/>
        <v>712.12695361325814</v>
      </c>
      <c r="E257" s="37">
        <f>SUM(C$2:C257)</f>
        <v>196650.40934431195</v>
      </c>
      <c r="F257" s="37">
        <f>SUM(D$2:D257)</f>
        <v>6373396.3496237695</v>
      </c>
    </row>
    <row r="258" spans="2:6" x14ac:dyDescent="0.25">
      <c r="B258" s="35">
        <v>44160</v>
      </c>
      <c r="C258" s="39">
        <f t="shared" si="14"/>
        <v>18.56369065698026</v>
      </c>
      <c r="D258" s="39">
        <f t="shared" si="13"/>
        <v>684.66749422971895</v>
      </c>
      <c r="E258" s="37">
        <f>SUM(C$2:C258)</f>
        <v>196668.97303496892</v>
      </c>
      <c r="F258" s="37">
        <f>SUM(D$2:D258)</f>
        <v>6374081.0171179995</v>
      </c>
    </row>
    <row r="259" spans="2:6" x14ac:dyDescent="0.25">
      <c r="B259" s="35">
        <v>44161</v>
      </c>
      <c r="C259" s="39">
        <f t="shared" si="14"/>
        <v>17.847878810486424</v>
      </c>
      <c r="D259" s="39">
        <f t="shared" si="13"/>
        <v>658.26686558669644</v>
      </c>
      <c r="E259" s="37">
        <f>SUM(C$2:C259)</f>
        <v>196686.8209137794</v>
      </c>
      <c r="F259" s="37">
        <f>SUM(D$2:D259)</f>
        <v>6374739.2839835864</v>
      </c>
    </row>
    <row r="260" spans="2:6" x14ac:dyDescent="0.25">
      <c r="B260" s="35">
        <v>44162</v>
      </c>
      <c r="C260" s="39">
        <f t="shared" si="14"/>
        <v>17.15966851203865</v>
      </c>
      <c r="D260" s="39">
        <f t="shared" si="13"/>
        <v>632.88423940270832</v>
      </c>
      <c r="E260" s="37">
        <f>SUM(C$2:C260)</f>
        <v>196703.98058229143</v>
      </c>
      <c r="F260" s="37">
        <f>SUM(D$2:D260)</f>
        <v>6375372.168222989</v>
      </c>
    </row>
    <row r="261" spans="2:6" x14ac:dyDescent="0.25">
      <c r="B261" s="35">
        <v>44163</v>
      </c>
      <c r="C261" s="39">
        <f t="shared" si="14"/>
        <v>16.497995451988718</v>
      </c>
      <c r="D261" s="39">
        <f t="shared" si="13"/>
        <v>608.48036172586535</v>
      </c>
      <c r="E261" s="37">
        <f>SUM(C$2:C261)</f>
        <v>196720.47857774343</v>
      </c>
      <c r="F261" s="37">
        <f>SUM(D$2:D261)</f>
        <v>6375980.6485847151</v>
      </c>
    </row>
    <row r="262" spans="2:6" x14ac:dyDescent="0.25">
      <c r="B262" s="35">
        <v>44164</v>
      </c>
      <c r="C262" s="39">
        <f t="shared" si="14"/>
        <v>15.861836360235353</v>
      </c>
      <c r="D262" s="39">
        <f t="shared" si="13"/>
        <v>585.01749222806689</v>
      </c>
      <c r="E262" s="37">
        <f>SUM(C$2:C262)</f>
        <v>196736.34041410367</v>
      </c>
      <c r="F262" s="37">
        <f>SUM(D$2:D262)</f>
        <v>6376565.6660769433</v>
      </c>
    </row>
    <row r="263" spans="2:6" x14ac:dyDescent="0.25">
      <c r="B263" s="35">
        <v>44165</v>
      </c>
      <c r="C263" s="39">
        <f t="shared" si="14"/>
        <v>15.25020742374832</v>
      </c>
      <c r="D263" s="39">
        <f t="shared" si="13"/>
        <v>562.45934583999917</v>
      </c>
      <c r="E263" s="37">
        <f>SUM(C$2:C263)</f>
        <v>196751.59062152743</v>
      </c>
      <c r="F263" s="37">
        <f>SUM(D$2:D263)</f>
        <v>6377128.1254227832</v>
      </c>
    </row>
    <row r="264" spans="2:6" x14ac:dyDescent="0.25">
      <c r="B264" s="35">
        <v>44166</v>
      </c>
      <c r="C264" s="39">
        <f t="shared" si="14"/>
        <v>14.662162765112372</v>
      </c>
      <c r="D264" s="39">
        <f t="shared" si="13"/>
        <v>540.77103663667515</v>
      </c>
      <c r="E264" s="37">
        <f>SUM(C$2:C264)</f>
        <v>196766.25278429253</v>
      </c>
      <c r="F264" s="37">
        <f>SUM(D$2:D264)</f>
        <v>6377668.8964594202</v>
      </c>
    </row>
    <row r="265" spans="2:6" x14ac:dyDescent="0.25">
      <c r="B265" s="35">
        <v>44167</v>
      </c>
      <c r="C265" s="39">
        <f t="shared" si="14"/>
        <v>14.096792979738266</v>
      </c>
      <c r="D265" s="39">
        <f t="shared" si="13"/>
        <v>519.91902388673566</v>
      </c>
      <c r="E265" s="37">
        <f>SUM(C$2:C265)</f>
        <v>196780.34957727228</v>
      </c>
      <c r="F265" s="37">
        <f>SUM(D$2:D265)</f>
        <v>6378188.8154833065</v>
      </c>
    </row>
    <row r="266" spans="2:6" x14ac:dyDescent="0.25">
      <c r="B266" s="35">
        <v>44168</v>
      </c>
      <c r="C266" s="39">
        <f t="shared" si="14"/>
        <v>13.553223729478566</v>
      </c>
      <c r="D266" s="39">
        <f t="shared" si="13"/>
        <v>499.87106018207777</v>
      </c>
      <c r="E266" s="37">
        <f>SUM(C$2:C266)</f>
        <v>196793.90280100176</v>
      </c>
      <c r="F266" s="37">
        <f>SUM(D$2:D266)</f>
        <v>6378688.6865434889</v>
      </c>
    </row>
    <row r="267" spans="2:6" x14ac:dyDescent="0.25">
      <c r="B267" s="35">
        <v>44169</v>
      </c>
      <c r="C267" s="39">
        <f t="shared" si="14"/>
        <v>13.030614390473328</v>
      </c>
      <c r="D267" s="39">
        <f t="shared" si="13"/>
        <v>480.59614156759307</v>
      </c>
      <c r="E267" s="37">
        <f>SUM(C$2:C267)</f>
        <v>196806.93341539224</v>
      </c>
      <c r="F267" s="37">
        <f>SUM(D$2:D267)</f>
        <v>6379169.2826850563</v>
      </c>
    </row>
    <row r="268" spans="2:6" x14ac:dyDescent="0.25">
      <c r="B268" s="35">
        <v>44170</v>
      </c>
      <c r="C268" s="39">
        <f t="shared" si="14"/>
        <v>12.528156753134573</v>
      </c>
      <c r="D268" s="39">
        <f t="shared" ref="D268:D294" si="15">D267*AVERAGE($F$144:$F$150)</f>
        <v>462.06445959389265</v>
      </c>
      <c r="E268" s="37">
        <f>SUM(C$2:C268)</f>
        <v>196819.46157214537</v>
      </c>
      <c r="F268" s="37">
        <f>SUM(D$2:D268)</f>
        <v>6379631.3471446503</v>
      </c>
    </row>
    <row r="269" spans="2:6" x14ac:dyDescent="0.25">
      <c r="B269" s="35">
        <v>44171</v>
      </c>
      <c r="C269" s="39">
        <f t="shared" si="14"/>
        <v>12.04507377225903</v>
      </c>
      <c r="D269" s="39">
        <f t="shared" si="15"/>
        <v>444.24735521886834</v>
      </c>
      <c r="E269" s="37">
        <f>SUM(C$2:C269)</f>
        <v>196831.50664591763</v>
      </c>
      <c r="F269" s="37">
        <f>SUM(D$2:D269)</f>
        <v>6380075.5944998693</v>
      </c>
    </row>
    <row r="270" spans="2:6" x14ac:dyDescent="0.25">
      <c r="B270" s="35">
        <v>44172</v>
      </c>
      <c r="C270" s="39">
        <f t="shared" si="14"/>
        <v>11.580618365336315</v>
      </c>
      <c r="D270" s="39">
        <f t="shared" si="15"/>
        <v>427.11727448679966</v>
      </c>
      <c r="E270" s="37">
        <f>SUM(C$2:C270)</f>
        <v>196843.08726428298</v>
      </c>
      <c r="F270" s="37">
        <f>SUM(D$2:D270)</f>
        <v>6380502.7117743557</v>
      </c>
    </row>
    <row r="271" spans="2:6" x14ac:dyDescent="0.25">
      <c r="B271" s="35">
        <v>44173</v>
      </c>
      <c r="C271" s="39">
        <f t="shared" si="14"/>
        <v>11.134072257194033</v>
      </c>
      <c r="D271" s="39">
        <f t="shared" si="15"/>
        <v>410.64772591646465</v>
      </c>
      <c r="E271" s="37">
        <f>SUM(C$2:C271)</f>
        <v>196854.22133654018</v>
      </c>
      <c r="F271" s="37">
        <f>SUM(D$2:D271)</f>
        <v>6380913.3595002722</v>
      </c>
    </row>
    <row r="272" spans="2:6" x14ac:dyDescent="0.25">
      <c r="B272" s="35">
        <v>44174</v>
      </c>
      <c r="C272" s="39">
        <f t="shared" si="14"/>
        <v>10.704744869193144</v>
      </c>
      <c r="D272" s="39">
        <f t="shared" si="15"/>
        <v>394.81323953235602</v>
      </c>
      <c r="E272" s="37">
        <f>SUM(C$2:C272)</f>
        <v>196864.92608140939</v>
      </c>
      <c r="F272" s="37">
        <f>SUM(D$2:D272)</f>
        <v>6381308.1727398047</v>
      </c>
    </row>
    <row r="273" spans="2:6" x14ac:dyDescent="0.25">
      <c r="B273" s="35">
        <v>44175</v>
      </c>
      <c r="C273" s="39">
        <f t="shared" si="14"/>
        <v>10.291972251255704</v>
      </c>
      <c r="D273" s="39">
        <f t="shared" si="15"/>
        <v>379.58932747564427</v>
      </c>
      <c r="E273" s="37">
        <f>SUM(C$2:C273)</f>
        <v>196875.21805366065</v>
      </c>
      <c r="F273" s="37">
        <f>SUM(D$2:D273)</f>
        <v>6381687.7620672807</v>
      </c>
    </row>
    <row r="274" spans="2:6" x14ac:dyDescent="0.25">
      <c r="B274" s="35">
        <v>44176</v>
      </c>
      <c r="C274" s="39">
        <f t="shared" si="14"/>
        <v>9.8951160550733714</v>
      </c>
      <c r="D274" s="39">
        <f t="shared" si="15"/>
        <v>364.95244613397392</v>
      </c>
      <c r="E274" s="37">
        <f>SUM(C$2:C274)</f>
        <v>196885.11316971571</v>
      </c>
      <c r="F274" s="37">
        <f>SUM(D$2:D274)</f>
        <v>6382052.7145134145</v>
      </c>
    </row>
    <row r="275" spans="2:6" x14ac:dyDescent="0.25">
      <c r="B275" s="35">
        <v>44177</v>
      </c>
      <c r="C275" s="39">
        <f t="shared" si="14"/>
        <v>9.5135625469087923</v>
      </c>
      <c r="D275" s="39">
        <f t="shared" si="15"/>
        <v>350.87995973152613</v>
      </c>
      <c r="E275" s="37">
        <f>SUM(C$2:C275)</f>
        <v>196894.62673226261</v>
      </c>
      <c r="F275" s="37">
        <f>SUM(D$2:D275)</f>
        <v>6382403.5944731459</v>
      </c>
    </row>
    <row r="276" spans="2:6" x14ac:dyDescent="0.25">
      <c r="B276" s="35">
        <v>44178</v>
      </c>
      <c r="C276" s="39">
        <f t="shared" si="14"/>
        <v>9.1467216584631128</v>
      </c>
      <c r="D276" s="39">
        <f t="shared" si="15"/>
        <v>337.35010532304057</v>
      </c>
      <c r="E276" s="37">
        <f>SUM(C$2:C276)</f>
        <v>196903.77345392108</v>
      </c>
      <c r="F276" s="37">
        <f>SUM(D$2:D276)</f>
        <v>6382740.9445784688</v>
      </c>
    </row>
    <row r="277" spans="2:6" x14ac:dyDescent="0.25">
      <c r="B277" s="35">
        <v>44179</v>
      </c>
      <c r="C277" s="39">
        <f t="shared" si="14"/>
        <v>8.7940260743418737</v>
      </c>
      <c r="D277" s="39">
        <f t="shared" si="15"/>
        <v>324.34195913766041</v>
      </c>
      <c r="E277" s="37">
        <f>SUM(C$2:C277)</f>
        <v>196912.56747999543</v>
      </c>
      <c r="F277" s="37">
        <f>SUM(D$2:D277)</f>
        <v>6383065.2865376063</v>
      </c>
    </row>
    <row r="278" spans="2:6" x14ac:dyDescent="0.25">
      <c r="B278" s="35">
        <v>44180</v>
      </c>
      <c r="C278" s="39">
        <f t="shared" si="14"/>
        <v>8.4549303547079866</v>
      </c>
      <c r="D278" s="39">
        <f t="shared" si="15"/>
        <v>311.83540422055086</v>
      </c>
      <c r="E278" s="37">
        <f>SUM(C$2:C278)</f>
        <v>196921.02241035012</v>
      </c>
      <c r="F278" s="37">
        <f>SUM(D$2:D278)</f>
        <v>6383377.1219418272</v>
      </c>
    </row>
    <row r="279" spans="2:6" x14ac:dyDescent="0.25">
      <c r="B279" s="35">
        <v>44181</v>
      </c>
      <c r="C279" s="39">
        <f t="shared" si="14"/>
        <v>8.1289100917650341</v>
      </c>
      <c r="D279" s="39">
        <f t="shared" si="15"/>
        <v>299.8110993222503</v>
      </c>
      <c r="E279" s="37">
        <f>SUM(C$2:C279)</f>
        <v>196929.15132044189</v>
      </c>
      <c r="F279" s="37">
        <f>SUM(D$2:D279)</f>
        <v>6383676.9330411498</v>
      </c>
    </row>
    <row r="280" spans="2:6" x14ac:dyDescent="0.25">
      <c r="B280" s="35">
        <v>44182</v>
      </c>
      <c r="C280" s="39">
        <f t="shared" ref="C280:C294" si="16">$E$150*D266</f>
        <v>7.8154610987663959</v>
      </c>
      <c r="D280" s="39">
        <f t="shared" si="15"/>
        <v>288.25044898764077</v>
      </c>
      <c r="E280" s="37">
        <f>SUM(C$2:C280)</f>
        <v>196936.96678154066</v>
      </c>
      <c r="F280" s="37">
        <f>SUM(D$2:D280)</f>
        <v>6383965.1834901376</v>
      </c>
    </row>
    <row r="281" spans="2:6" x14ac:dyDescent="0.25">
      <c r="B281" s="35">
        <v>44183</v>
      </c>
      <c r="C281" s="39">
        <f t="shared" si="16"/>
        <v>7.5140986302959822</v>
      </c>
      <c r="D281" s="39">
        <f t="shared" si="15"/>
        <v>277.13557479828148</v>
      </c>
      <c r="E281" s="37">
        <f>SUM(C$2:C281)</f>
        <v>196944.48088017094</v>
      </c>
      <c r="F281" s="37">
        <f>SUM(D$2:D281)</f>
        <v>6384242.3190649357</v>
      </c>
    </row>
    <row r="282" spans="2:6" x14ac:dyDescent="0.25">
      <c r="B282" s="35">
        <v>44184</v>
      </c>
      <c r="C282" s="39">
        <f t="shared" si="16"/>
        <v>7.2243566326147999</v>
      </c>
      <c r="D282" s="39">
        <f t="shared" si="15"/>
        <v>266.44928772363153</v>
      </c>
      <c r="E282" s="37">
        <f>SUM(C$2:C282)</f>
        <v>196951.70523680357</v>
      </c>
      <c r="F282" s="37">
        <f>SUM(D$2:D282)</f>
        <v>6384508.7683526594</v>
      </c>
    </row>
    <row r="283" spans="2:6" x14ac:dyDescent="0.25">
      <c r="B283" s="35">
        <v>44185</v>
      </c>
      <c r="C283" s="39">
        <f t="shared" si="16"/>
        <v>6.945787022913966</v>
      </c>
      <c r="D283" s="39">
        <f t="shared" si="15"/>
        <v>256.1750615384035</v>
      </c>
      <c r="E283" s="37">
        <f>SUM(C$2:C283)</f>
        <v>196958.65102382647</v>
      </c>
      <c r="F283" s="37">
        <f>SUM(D$2:D283)</f>
        <v>6384764.9434141982</v>
      </c>
    </row>
    <row r="284" spans="2:6" x14ac:dyDescent="0.25">
      <c r="B284" s="35">
        <v>44186</v>
      </c>
      <c r="C284" s="39">
        <f t="shared" si="16"/>
        <v>6.6779589963595889</v>
      </c>
      <c r="D284" s="39">
        <f t="shared" si="15"/>
        <v>246.29700726493795</v>
      </c>
      <c r="E284" s="37">
        <f>SUM(C$2:C284)</f>
        <v>196965.32898282283</v>
      </c>
      <c r="F284" s="37">
        <f>SUM(D$2:D284)</f>
        <v>6385011.2404214628</v>
      </c>
    </row>
    <row r="285" spans="2:6" x14ac:dyDescent="0.25">
      <c r="B285" s="35">
        <v>44187</v>
      </c>
      <c r="C285" s="39">
        <f t="shared" si="16"/>
        <v>6.4204583598578235</v>
      </c>
      <c r="D285" s="39">
        <f t="shared" si="15"/>
        <v>236.7998486010745</v>
      </c>
      <c r="E285" s="37">
        <f>SUM(C$2:C285)</f>
        <v>196971.74944118268</v>
      </c>
      <c r="F285" s="37">
        <f>SUM(D$2:D285)</f>
        <v>6385248.040270064</v>
      </c>
    </row>
    <row r="286" spans="2:6" x14ac:dyDescent="0.25">
      <c r="B286" s="35">
        <v>44188</v>
      </c>
      <c r="C286" s="39">
        <f t="shared" si="16"/>
        <v>6.1728868915098261</v>
      </c>
      <c r="D286" s="39">
        <f t="shared" si="15"/>
        <v>227.66889829551877</v>
      </c>
      <c r="E286" s="37">
        <f>SUM(C$2:C286)</f>
        <v>196977.9223280742</v>
      </c>
      <c r="F286" s="37">
        <f>SUM(D$2:D286)</f>
        <v>6385475.7091683596</v>
      </c>
    </row>
    <row r="287" spans="2:6" x14ac:dyDescent="0.25">
      <c r="B287" s="35">
        <v>44189</v>
      </c>
      <c r="C287" s="39">
        <f t="shared" si="16"/>
        <v>5.9348617247659616</v>
      </c>
      <c r="D287" s="39">
        <f t="shared" si="15"/>
        <v>218.89003543416993</v>
      </c>
      <c r="E287" s="37">
        <f>SUM(C$2:C287)</f>
        <v>196983.85718979896</v>
      </c>
      <c r="F287" s="37">
        <f>SUM(D$2:D287)</f>
        <v>6385694.5992037943</v>
      </c>
    </row>
    <row r="288" spans="2:6" x14ac:dyDescent="0.25">
      <c r="B288" s="35">
        <v>44190</v>
      </c>
      <c r="C288" s="39">
        <f t="shared" si="16"/>
        <v>5.7060147563269084</v>
      </c>
      <c r="D288" s="39">
        <f t="shared" si="15"/>
        <v>210.44968360228253</v>
      </c>
      <c r="E288" s="37">
        <f>SUM(C$2:C288)</f>
        <v>196989.56320455528</v>
      </c>
      <c r="F288" s="37">
        <f>SUM(D$2:D288)</f>
        <v>6385905.0488873962</v>
      </c>
    </row>
    <row r="289" spans="2:6" x14ac:dyDescent="0.25">
      <c r="B289" s="35">
        <v>44191</v>
      </c>
      <c r="C289" s="39">
        <f t="shared" si="16"/>
        <v>5.485992076875954</v>
      </c>
      <c r="D289" s="39">
        <f t="shared" si="15"/>
        <v>202.33478988869066</v>
      </c>
      <c r="E289" s="37">
        <f>SUM(C$2:C289)</f>
        <v>196995.04919663214</v>
      </c>
      <c r="F289" s="37">
        <f>SUM(D$2:D289)</f>
        <v>6386107.3836772852</v>
      </c>
    </row>
    <row r="290" spans="2:6" x14ac:dyDescent="0.25">
      <c r="B290" s="35">
        <v>44192</v>
      </c>
      <c r="C290" s="39">
        <f t="shared" si="16"/>
        <v>5.2744534237621385</v>
      </c>
      <c r="D290" s="39">
        <f t="shared" si="15"/>
        <v>194.53280469962451</v>
      </c>
      <c r="E290" s="37">
        <f>SUM(C$2:C290)</f>
        <v>197000.32365005591</v>
      </c>
      <c r="F290" s="37">
        <f>SUM(D$2:D290)</f>
        <v>6386301.9164819848</v>
      </c>
    </row>
    <row r="291" spans="2:6" x14ac:dyDescent="0.25">
      <c r="B291" s="35">
        <v>44193</v>
      </c>
      <c r="C291" s="39">
        <f t="shared" si="16"/>
        <v>5.0710716547878079</v>
      </c>
      <c r="D291" s="39">
        <f t="shared" si="15"/>
        <v>187.0316623509018</v>
      </c>
      <c r="E291" s="37">
        <f>SUM(C$2:C291)</f>
        <v>197005.39472171071</v>
      </c>
      <c r="F291" s="37">
        <f>SUM(D$2:D291)</f>
        <v>6386488.9481443353</v>
      </c>
    </row>
    <row r="292" spans="2:6" x14ac:dyDescent="0.25">
      <c r="B292" s="35">
        <v>44194</v>
      </c>
      <c r="C292" s="39">
        <f t="shared" si="16"/>
        <v>4.8755322422868081</v>
      </c>
      <c r="D292" s="39">
        <f t="shared" si="15"/>
        <v>179.81976240848007</v>
      </c>
      <c r="E292" s="37">
        <f>SUM(C$2:C292)</f>
        <v>197010.270253953</v>
      </c>
      <c r="F292" s="37">
        <f>SUM(D$2:D292)</f>
        <v>6386668.767906744</v>
      </c>
    </row>
    <row r="293" spans="2:6" x14ac:dyDescent="0.25">
      <c r="B293" s="35">
        <v>44195</v>
      </c>
      <c r="C293" s="39">
        <f t="shared" si="16"/>
        <v>4.6875327867109169</v>
      </c>
      <c r="D293" s="39">
        <f t="shared" si="15"/>
        <v>172.88595174851321</v>
      </c>
      <c r="E293" s="37">
        <f>SUM(C$2:C293)</f>
        <v>197014.95778673972</v>
      </c>
      <c r="F293" s="37">
        <f>SUM(D$2:D293)</f>
        <v>6386841.6538584922</v>
      </c>
    </row>
    <row r="294" spans="2:6" x14ac:dyDescent="0.25">
      <c r="B294" s="35">
        <v>44196</v>
      </c>
      <c r="C294" s="39">
        <f t="shared" si="16"/>
        <v>4.506782548972267</v>
      </c>
      <c r="D294" s="39">
        <f t="shared" si="15"/>
        <v>166.21950730916816</v>
      </c>
      <c r="E294" s="37">
        <f>SUM(C$2:C294)</f>
        <v>197019.46456928868</v>
      </c>
      <c r="F294" s="37">
        <f>SUM(D$2:D294)</f>
        <v>6387007.8733658018</v>
      </c>
    </row>
    <row r="295" spans="2:6" x14ac:dyDescent="0.25">
      <c r="B295" s="35"/>
      <c r="C295" s="39"/>
      <c r="D295" s="39"/>
      <c r="E295" s="37"/>
      <c r="F295" s="37"/>
    </row>
    <row r="296" spans="2:6" x14ac:dyDescent="0.25">
      <c r="B296" s="35"/>
      <c r="C296" s="39"/>
      <c r="D296" s="39"/>
      <c r="E296" s="37"/>
      <c r="F296" s="37"/>
    </row>
    <row r="297" spans="2:6" x14ac:dyDescent="0.25">
      <c r="B297" s="35"/>
      <c r="C297" s="39"/>
      <c r="D297" s="39"/>
      <c r="E297" s="37"/>
      <c r="F297" s="37"/>
    </row>
    <row r="298" spans="2:6" x14ac:dyDescent="0.25">
      <c r="B298" s="35"/>
      <c r="C298" s="39"/>
      <c r="D298" s="39"/>
      <c r="E298" s="37"/>
      <c r="F298" s="37"/>
    </row>
    <row r="299" spans="2:6" x14ac:dyDescent="0.25">
      <c r="B299" s="35"/>
      <c r="C299" s="39"/>
      <c r="D299" s="39"/>
      <c r="E299" s="37"/>
      <c r="F299" s="37"/>
    </row>
    <row r="300" spans="2:6" x14ac:dyDescent="0.25">
      <c r="B300" s="35"/>
      <c r="C300" s="39"/>
      <c r="D300" s="39"/>
      <c r="E300" s="37"/>
      <c r="F300" s="37"/>
    </row>
    <row r="301" spans="2:6" x14ac:dyDescent="0.25">
      <c r="B301" s="35"/>
      <c r="C301" s="39"/>
      <c r="D301" s="39"/>
      <c r="E301" s="37"/>
      <c r="F301" s="37"/>
    </row>
    <row r="302" spans="2:6" x14ac:dyDescent="0.25">
      <c r="B302" s="35"/>
      <c r="C302" s="39"/>
      <c r="D302" s="39"/>
      <c r="E302" s="37"/>
      <c r="F302" s="37"/>
    </row>
    <row r="303" spans="2:6" x14ac:dyDescent="0.25">
      <c r="B303" s="35"/>
      <c r="C303" s="39"/>
      <c r="D303" s="39"/>
      <c r="E303" s="37"/>
      <c r="F303" s="37"/>
    </row>
    <row r="304" spans="2:6" x14ac:dyDescent="0.25">
      <c r="B304" s="35"/>
      <c r="C304" s="39"/>
      <c r="D304" s="39"/>
      <c r="E304" s="37"/>
      <c r="F304" s="37"/>
    </row>
    <row r="305" spans="2:6" x14ac:dyDescent="0.25">
      <c r="B305" s="35"/>
      <c r="C305" s="39"/>
      <c r="D305" s="39"/>
      <c r="E305" s="37"/>
      <c r="F305" s="37"/>
    </row>
    <row r="306" spans="2:6" x14ac:dyDescent="0.25">
      <c r="B306" s="35"/>
      <c r="C306" s="39"/>
      <c r="D306" s="39"/>
      <c r="E306" s="37"/>
      <c r="F306" s="37"/>
    </row>
    <row r="307" spans="2:6" x14ac:dyDescent="0.25">
      <c r="B307" s="35"/>
      <c r="C307" s="39"/>
      <c r="D307" s="39"/>
      <c r="E307" s="37"/>
      <c r="F307" s="37"/>
    </row>
    <row r="308" spans="2:6" x14ac:dyDescent="0.25">
      <c r="B308" s="35"/>
      <c r="C308" s="39"/>
      <c r="D308" s="39"/>
      <c r="E308" s="37"/>
      <c r="F308" s="37"/>
    </row>
    <row r="309" spans="2:6" x14ac:dyDescent="0.25">
      <c r="B309" s="35"/>
      <c r="C309" s="39"/>
      <c r="D309" s="39"/>
      <c r="E309" s="37"/>
      <c r="F309" s="37"/>
    </row>
    <row r="310" spans="2:6" x14ac:dyDescent="0.25">
      <c r="B310" s="35"/>
      <c r="C310" s="39"/>
      <c r="D310" s="39"/>
      <c r="E310" s="37"/>
      <c r="F310" s="37"/>
    </row>
    <row r="311" spans="2:6" x14ac:dyDescent="0.25">
      <c r="B311" s="35"/>
      <c r="C311" s="39"/>
      <c r="D311" s="39"/>
      <c r="E311" s="37"/>
      <c r="F311" s="37"/>
    </row>
    <row r="312" spans="2:6" x14ac:dyDescent="0.25">
      <c r="B312" s="35"/>
      <c r="C312" s="39"/>
      <c r="D312" s="39"/>
      <c r="E312" s="37"/>
      <c r="F312" s="37"/>
    </row>
    <row r="313" spans="2:6" x14ac:dyDescent="0.25">
      <c r="B313" s="35"/>
      <c r="C313" s="39"/>
      <c r="D313" s="39"/>
      <c r="E313" s="37"/>
      <c r="F313" s="37"/>
    </row>
    <row r="314" spans="2:6" x14ac:dyDescent="0.25">
      <c r="B314" s="35"/>
      <c r="C314" s="39"/>
      <c r="D314" s="39"/>
      <c r="E314" s="37"/>
      <c r="F314" s="37"/>
    </row>
    <row r="315" spans="2:6" x14ac:dyDescent="0.25">
      <c r="B315" s="35"/>
      <c r="C315" s="39"/>
      <c r="D315" s="39"/>
      <c r="E315" s="37"/>
      <c r="F315" s="37"/>
    </row>
    <row r="316" spans="2:6" x14ac:dyDescent="0.25">
      <c r="B316" s="35"/>
      <c r="C316" s="39"/>
      <c r="D316" s="39"/>
      <c r="E316" s="37"/>
      <c r="F316" s="37"/>
    </row>
    <row r="317" spans="2:6" x14ac:dyDescent="0.25">
      <c r="B317" s="35"/>
      <c r="C317" s="39"/>
      <c r="D317" s="39"/>
      <c r="E317" s="37"/>
      <c r="F317" s="37"/>
    </row>
    <row r="318" spans="2:6" x14ac:dyDescent="0.25">
      <c r="B318" s="35"/>
      <c r="C318" s="39"/>
      <c r="D318" s="39"/>
      <c r="E318" s="37"/>
      <c r="F318" s="37"/>
    </row>
    <row r="319" spans="2:6" x14ac:dyDescent="0.25">
      <c r="B319" s="35"/>
      <c r="C319" s="39"/>
      <c r="D319" s="39"/>
      <c r="E319" s="37"/>
      <c r="F319" s="37"/>
    </row>
    <row r="320" spans="2:6" x14ac:dyDescent="0.25">
      <c r="B320" s="35"/>
      <c r="C320" s="39"/>
      <c r="D320" s="39"/>
      <c r="E320" s="37"/>
      <c r="F320" s="37"/>
    </row>
    <row r="321" spans="2:6" x14ac:dyDescent="0.25">
      <c r="B321" s="35"/>
      <c r="C321" s="39"/>
      <c r="D321" s="39"/>
      <c r="E321" s="37"/>
      <c r="F321" s="37"/>
    </row>
    <row r="322" spans="2:6" x14ac:dyDescent="0.25">
      <c r="B322" s="35"/>
      <c r="C322" s="39"/>
      <c r="D322" s="39"/>
      <c r="E322" s="37"/>
      <c r="F322" s="37"/>
    </row>
    <row r="323" spans="2:6" x14ac:dyDescent="0.25">
      <c r="B323" s="35"/>
      <c r="C323" s="39"/>
      <c r="D323" s="39"/>
      <c r="E323" s="37"/>
      <c r="F323" s="37"/>
    </row>
    <row r="324" spans="2:6" x14ac:dyDescent="0.25">
      <c r="B324" s="35"/>
      <c r="C324" s="39"/>
      <c r="D324" s="39"/>
      <c r="E324" s="37"/>
      <c r="F324" s="37"/>
    </row>
  </sheetData>
  <mergeCells count="3">
    <mergeCell ref="H148:I148"/>
    <mergeCell ref="H147:M147"/>
    <mergeCell ref="H161:M161"/>
  </mergeCells>
  <phoneticPr fontId="9" type="noConversion"/>
  <conditionalFormatting sqref="C2:C1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8"/>
  <sheetViews>
    <sheetView topLeftCell="A135" zoomScaleNormal="100" workbookViewId="0">
      <selection activeCell="M151" sqref="M150:M151"/>
    </sheetView>
  </sheetViews>
  <sheetFormatPr defaultColWidth="8.7109375" defaultRowHeight="15" x14ac:dyDescent="0.25"/>
  <cols>
    <col min="2" max="2" width="14.28515625" customWidth="1"/>
    <col min="3" max="3" width="12" customWidth="1"/>
    <col min="4" max="4" width="16.140625" customWidth="1"/>
    <col min="5" max="5" width="12" customWidth="1"/>
    <col min="6" max="6" width="14.28515625" customWidth="1"/>
    <col min="7" max="7" width="10.140625" bestFit="1" customWidth="1"/>
    <col min="8" max="8" width="4" bestFit="1" customWidth="1"/>
    <col min="9" max="9" width="4.85546875" bestFit="1" customWidth="1"/>
    <col min="10" max="10" width="12.140625" bestFit="1" customWidth="1"/>
    <col min="11" max="11" width="12.5703125" bestFit="1" customWidth="1"/>
    <col min="12" max="12" width="13.140625" bestFit="1" customWidth="1"/>
    <col min="13" max="13" width="8.140625" customWidth="1"/>
    <col min="14" max="14" width="11.7109375" customWidth="1"/>
    <col min="15" max="15" width="12.42578125" customWidth="1"/>
    <col min="16" max="16" width="13.140625" customWidth="1"/>
    <col min="1023" max="1023" width="11.5703125" customWidth="1"/>
  </cols>
  <sheetData>
    <row r="1" spans="1:7" x14ac:dyDescent="0.25">
      <c r="A1" t="s">
        <v>300</v>
      </c>
      <c r="B1" t="s">
        <v>4</v>
      </c>
      <c r="C1" t="s">
        <v>2</v>
      </c>
      <c r="D1" t="s">
        <v>301</v>
      </c>
      <c r="E1" t="s">
        <v>302</v>
      </c>
    </row>
    <row r="2" spans="1:7" x14ac:dyDescent="0.25">
      <c r="A2" t="s">
        <v>303</v>
      </c>
      <c r="B2">
        <v>0</v>
      </c>
      <c r="C2" s="34">
        <v>7</v>
      </c>
      <c r="E2" t="s">
        <v>304</v>
      </c>
      <c r="F2" t="s">
        <v>305</v>
      </c>
    </row>
    <row r="3" spans="1:7" x14ac:dyDescent="0.25">
      <c r="A3" s="35">
        <v>43905</v>
      </c>
      <c r="B3">
        <v>0</v>
      </c>
      <c r="C3" s="34">
        <v>6</v>
      </c>
      <c r="D3" t="s">
        <v>307</v>
      </c>
      <c r="E3" s="36">
        <v>16682</v>
      </c>
      <c r="F3" s="36">
        <v>23841</v>
      </c>
    </row>
    <row r="4" spans="1:7" x14ac:dyDescent="0.25">
      <c r="A4" s="35">
        <v>43906</v>
      </c>
      <c r="B4">
        <v>0</v>
      </c>
      <c r="C4" s="34">
        <v>4</v>
      </c>
      <c r="D4" t="s">
        <v>313</v>
      </c>
      <c r="E4" s="36">
        <v>15321</v>
      </c>
      <c r="F4" s="36">
        <v>22383</v>
      </c>
    </row>
    <row r="5" spans="1:7" x14ac:dyDescent="0.25">
      <c r="A5" s="35">
        <v>43907</v>
      </c>
      <c r="B5">
        <v>0</v>
      </c>
      <c r="C5" s="34">
        <v>9</v>
      </c>
      <c r="D5" t="s">
        <v>314</v>
      </c>
      <c r="E5">
        <f>E3-E4</f>
        <v>1361</v>
      </c>
      <c r="F5">
        <f>F3-F4</f>
        <v>1458</v>
      </c>
    </row>
    <row r="6" spans="1:7" x14ac:dyDescent="0.25">
      <c r="A6" s="35">
        <v>43908</v>
      </c>
      <c r="B6">
        <v>0</v>
      </c>
      <c r="C6" s="34">
        <v>13</v>
      </c>
      <c r="D6" t="s">
        <v>315</v>
      </c>
      <c r="E6">
        <f>291557</f>
        <v>291557</v>
      </c>
      <c r="F6">
        <f>140414+74524</f>
        <v>214938</v>
      </c>
    </row>
    <row r="7" spans="1:7" x14ac:dyDescent="0.25">
      <c r="A7" s="35">
        <v>43909</v>
      </c>
      <c r="B7">
        <v>0</v>
      </c>
      <c r="C7" s="34">
        <v>5</v>
      </c>
      <c r="D7" t="s">
        <v>316</v>
      </c>
      <c r="E7" s="40">
        <f>E6/E5</f>
        <v>214.2226304188097</v>
      </c>
      <c r="F7" s="40">
        <f>F6/F5</f>
        <v>147.41975308641975</v>
      </c>
    </row>
    <row r="8" spans="1:7" x14ac:dyDescent="0.25">
      <c r="A8" s="35">
        <v>43910</v>
      </c>
      <c r="B8">
        <v>0</v>
      </c>
      <c r="C8" s="34">
        <v>11</v>
      </c>
      <c r="D8" t="s">
        <v>317</v>
      </c>
      <c r="E8">
        <f>E6+113842</f>
        <v>405399</v>
      </c>
      <c r="F8">
        <f>F6+224097+59297</f>
        <v>498332</v>
      </c>
    </row>
    <row r="9" spans="1:7" x14ac:dyDescent="0.25">
      <c r="A9" s="35">
        <v>43911</v>
      </c>
      <c r="B9">
        <v>0</v>
      </c>
      <c r="C9" s="34">
        <v>10</v>
      </c>
      <c r="D9" t="s">
        <v>318</v>
      </c>
      <c r="E9" s="40">
        <f>E8/E5</f>
        <v>297.86847905951504</v>
      </c>
      <c r="F9" s="40">
        <f>F8/F5</f>
        <v>341.79149519890262</v>
      </c>
    </row>
    <row r="10" spans="1:7" x14ac:dyDescent="0.25">
      <c r="A10" s="35">
        <v>43912</v>
      </c>
      <c r="B10">
        <v>0</v>
      </c>
      <c r="C10" s="34">
        <v>13</v>
      </c>
    </row>
    <row r="11" spans="1:7" x14ac:dyDescent="0.25">
      <c r="A11" s="35">
        <v>43913</v>
      </c>
      <c r="B11">
        <v>1</v>
      </c>
      <c r="C11" s="34">
        <v>23</v>
      </c>
    </row>
    <row r="12" spans="1:7" x14ac:dyDescent="0.25">
      <c r="A12" s="35">
        <v>43914</v>
      </c>
      <c r="B12">
        <v>0</v>
      </c>
      <c r="C12" s="34">
        <v>7</v>
      </c>
    </row>
    <row r="13" spans="1:7" x14ac:dyDescent="0.25">
      <c r="A13" s="35">
        <v>43915</v>
      </c>
      <c r="B13">
        <v>0</v>
      </c>
      <c r="C13" s="34">
        <v>29</v>
      </c>
    </row>
    <row r="14" spans="1:7" x14ac:dyDescent="0.25">
      <c r="A14" s="35">
        <v>43916</v>
      </c>
      <c r="B14">
        <v>0</v>
      </c>
      <c r="C14" s="34">
        <v>21</v>
      </c>
      <c r="E14">
        <f t="shared" ref="E14:E45" si="0">AVERAGE(C12:C14)/AVERAGE(C1:C14)</f>
        <v>1.5632911392405064</v>
      </c>
      <c r="F14" t="str">
        <f>IF(E14&gt;1,"Red","Green")</f>
        <v>Red</v>
      </c>
    </row>
    <row r="15" spans="1:7" x14ac:dyDescent="0.25">
      <c r="A15" s="35">
        <v>43917</v>
      </c>
      <c r="B15">
        <v>1</v>
      </c>
      <c r="C15" s="34">
        <v>29</v>
      </c>
      <c r="E15">
        <f t="shared" si="0"/>
        <v>1.9714795008912653</v>
      </c>
      <c r="F15" s="34" t="str">
        <f t="shared" ref="F15:F78" si="1">IF(E15&gt;1,"Red","Green")</f>
        <v>Red</v>
      </c>
      <c r="G15" s="34"/>
    </row>
    <row r="16" spans="1:7" x14ac:dyDescent="0.25">
      <c r="A16" s="35">
        <v>43918</v>
      </c>
      <c r="B16">
        <v>0</v>
      </c>
      <c r="C16" s="34">
        <v>27</v>
      </c>
      <c r="E16">
        <f t="shared" si="0"/>
        <v>1.7359098228663445</v>
      </c>
      <c r="F16" s="34" t="str">
        <f t="shared" si="1"/>
        <v>Red</v>
      </c>
      <c r="G16" s="34"/>
    </row>
    <row r="17" spans="1:10" x14ac:dyDescent="0.25">
      <c r="A17" s="35">
        <v>43919</v>
      </c>
      <c r="B17">
        <v>1</v>
      </c>
      <c r="C17" s="34">
        <v>44</v>
      </c>
      <c r="E17">
        <f t="shared" si="0"/>
        <v>1.9047619047619049</v>
      </c>
      <c r="F17" s="34" t="str">
        <f t="shared" si="1"/>
        <v>Red</v>
      </c>
      <c r="G17" s="34"/>
    </row>
    <row r="18" spans="1:10" x14ac:dyDescent="0.25">
      <c r="A18" s="35">
        <v>43920</v>
      </c>
      <c r="B18">
        <v>0</v>
      </c>
      <c r="C18" s="34">
        <v>56</v>
      </c>
      <c r="E18">
        <f t="shared" si="0"/>
        <v>1.9955106621773289</v>
      </c>
      <c r="F18" s="34" t="str">
        <f t="shared" si="1"/>
        <v>Red</v>
      </c>
      <c r="G18" s="34"/>
    </row>
    <row r="19" spans="1:10" x14ac:dyDescent="0.25">
      <c r="A19" s="35">
        <v>43921</v>
      </c>
      <c r="B19">
        <v>0</v>
      </c>
      <c r="C19" s="34">
        <v>53</v>
      </c>
      <c r="D19">
        <f t="shared" ref="D19:D50" si="2">AVERAGE(B16:B20)/AVERAGE(C1:C15)</f>
        <v>2.9946524064171122E-2</v>
      </c>
      <c r="E19">
        <f t="shared" si="0"/>
        <v>2.0938416422287389</v>
      </c>
      <c r="F19" s="34" t="str">
        <f t="shared" si="1"/>
        <v>Red</v>
      </c>
      <c r="G19" s="34"/>
    </row>
    <row r="20" spans="1:10" x14ac:dyDescent="0.25">
      <c r="A20" s="35">
        <v>43922</v>
      </c>
      <c r="B20">
        <v>1</v>
      </c>
      <c r="C20" s="34">
        <v>48</v>
      </c>
      <c r="D20">
        <f t="shared" si="2"/>
        <v>4.2056074766355138E-2</v>
      </c>
      <c r="E20">
        <f t="shared" si="0"/>
        <v>1.948581560283688</v>
      </c>
      <c r="F20" s="34" t="str">
        <f t="shared" si="1"/>
        <v>Red</v>
      </c>
      <c r="G20" s="34"/>
    </row>
    <row r="21" spans="1:10" x14ac:dyDescent="0.25">
      <c r="A21" s="35">
        <v>43923</v>
      </c>
      <c r="B21">
        <v>1</v>
      </c>
      <c r="C21" s="34">
        <v>64</v>
      </c>
      <c r="D21">
        <f t="shared" si="2"/>
        <v>4.7808764940239043E-2</v>
      </c>
      <c r="E21">
        <f t="shared" si="0"/>
        <v>1.7701149425287355</v>
      </c>
      <c r="F21" s="34" t="str">
        <f t="shared" si="1"/>
        <v>Red</v>
      </c>
      <c r="G21" s="34"/>
    </row>
    <row r="22" spans="1:10" x14ac:dyDescent="0.25">
      <c r="A22" s="35">
        <v>43924</v>
      </c>
      <c r="B22">
        <v>2</v>
      </c>
      <c r="C22" s="34">
        <v>61</v>
      </c>
      <c r="D22">
        <f t="shared" si="2"/>
        <v>5.9800664451827239E-2</v>
      </c>
      <c r="E22">
        <f t="shared" si="0"/>
        <v>1.6646048109965634</v>
      </c>
      <c r="F22" s="34" t="str">
        <f t="shared" si="1"/>
        <v>Red</v>
      </c>
      <c r="G22" s="34"/>
    </row>
    <row r="23" spans="1:10" x14ac:dyDescent="0.25">
      <c r="A23" s="35">
        <v>43925</v>
      </c>
      <c r="B23">
        <v>2</v>
      </c>
      <c r="C23" s="34">
        <v>81</v>
      </c>
      <c r="D23">
        <f t="shared" si="2"/>
        <v>6.8571428571428575E-2</v>
      </c>
      <c r="E23">
        <f t="shared" si="0"/>
        <v>1.7290167865707435</v>
      </c>
      <c r="F23" s="34" t="str">
        <f t="shared" si="1"/>
        <v>Red</v>
      </c>
      <c r="G23" s="34"/>
    </row>
    <row r="24" spans="1:10" x14ac:dyDescent="0.25">
      <c r="A24" s="35">
        <v>43926</v>
      </c>
      <c r="B24" s="40">
        <v>2</v>
      </c>
      <c r="C24" s="34">
        <v>48</v>
      </c>
      <c r="D24">
        <f t="shared" si="2"/>
        <v>5.3984575835475578E-2</v>
      </c>
      <c r="E24">
        <f t="shared" si="0"/>
        <v>1.5002820078962211</v>
      </c>
      <c r="F24" s="34" t="str">
        <f t="shared" si="1"/>
        <v>Red</v>
      </c>
      <c r="G24" s="34"/>
    </row>
    <row r="25" spans="1:10" x14ac:dyDescent="0.25">
      <c r="A25" s="35">
        <v>43927</v>
      </c>
      <c r="B25" s="40">
        <v>0</v>
      </c>
      <c r="C25" s="34">
        <v>46</v>
      </c>
      <c r="D25">
        <f t="shared" si="2"/>
        <v>6.8181818181818191E-2</v>
      </c>
      <c r="E25">
        <f t="shared" si="0"/>
        <v>1.3300760043431055</v>
      </c>
      <c r="F25" s="34" t="str">
        <f t="shared" si="1"/>
        <v>Red</v>
      </c>
      <c r="G25" s="34"/>
    </row>
    <row r="26" spans="1:10" x14ac:dyDescent="0.25">
      <c r="A26" s="35">
        <v>43928</v>
      </c>
      <c r="B26" s="40">
        <v>4</v>
      </c>
      <c r="C26" s="34">
        <v>32</v>
      </c>
      <c r="D26">
        <f t="shared" si="2"/>
        <v>7.8629032258064516E-2</v>
      </c>
      <c r="E26">
        <f t="shared" si="0"/>
        <v>0.92018779342723001</v>
      </c>
      <c r="F26" s="34" t="str">
        <f t="shared" si="1"/>
        <v>Green</v>
      </c>
      <c r="G26" s="34"/>
      <c r="H26" s="34"/>
      <c r="I26" s="34"/>
      <c r="J26" s="34"/>
    </row>
    <row r="27" spans="1:10" x14ac:dyDescent="0.25">
      <c r="A27" s="35">
        <v>43929</v>
      </c>
      <c r="B27" s="40">
        <v>5</v>
      </c>
      <c r="C27" s="34">
        <v>41</v>
      </c>
      <c r="D27">
        <f t="shared" si="2"/>
        <v>7.4204946996466431E-2</v>
      </c>
      <c r="E27">
        <f t="shared" si="0"/>
        <v>0.8530465949820788</v>
      </c>
      <c r="F27" s="34" t="str">
        <f t="shared" si="1"/>
        <v>Green</v>
      </c>
    </row>
    <row r="28" spans="1:10" x14ac:dyDescent="0.25">
      <c r="A28" s="35">
        <v>43930</v>
      </c>
      <c r="B28" s="40">
        <v>3</v>
      </c>
      <c r="C28" s="34">
        <v>31</v>
      </c>
      <c r="D28">
        <f t="shared" si="2"/>
        <v>6.456953642384107E-2</v>
      </c>
      <c r="E28">
        <f t="shared" si="0"/>
        <v>0.73424104891578412</v>
      </c>
      <c r="F28" s="34" t="str">
        <f t="shared" si="1"/>
        <v>Green</v>
      </c>
    </row>
    <row r="29" spans="1:10" x14ac:dyDescent="0.25">
      <c r="A29" s="35">
        <v>43931</v>
      </c>
      <c r="B29" s="40">
        <v>1</v>
      </c>
      <c r="C29" s="34">
        <v>66</v>
      </c>
      <c r="D29">
        <f t="shared" si="2"/>
        <v>6.5934065934065922E-2</v>
      </c>
      <c r="E29">
        <f t="shared" si="0"/>
        <v>0.92263610315186251</v>
      </c>
      <c r="F29" s="34" t="str">
        <f t="shared" si="1"/>
        <v>Green</v>
      </c>
    </row>
    <row r="30" spans="1:10" x14ac:dyDescent="0.25">
      <c r="A30" s="35">
        <v>43932</v>
      </c>
      <c r="B30" s="40">
        <v>1</v>
      </c>
      <c r="C30" s="34">
        <v>45</v>
      </c>
      <c r="D30">
        <f t="shared" si="2"/>
        <v>4.6439628482972131E-2</v>
      </c>
      <c r="E30">
        <f t="shared" si="0"/>
        <v>0.92551210428305397</v>
      </c>
      <c r="F30" s="34" t="str">
        <f t="shared" si="1"/>
        <v>Green</v>
      </c>
    </row>
    <row r="31" spans="1:10" x14ac:dyDescent="0.25">
      <c r="A31" s="35">
        <v>43933</v>
      </c>
      <c r="B31" s="40">
        <v>0</v>
      </c>
      <c r="C31" s="34">
        <v>57</v>
      </c>
      <c r="D31">
        <f t="shared" si="2"/>
        <v>2.2058823529411763E-2</v>
      </c>
      <c r="E31">
        <f t="shared" si="0"/>
        <v>1.075445816186557</v>
      </c>
      <c r="F31" s="34" t="str">
        <f t="shared" si="1"/>
        <v>Red</v>
      </c>
    </row>
    <row r="32" spans="1:10" x14ac:dyDescent="0.25">
      <c r="A32" s="35">
        <v>43934</v>
      </c>
      <c r="B32" s="40">
        <v>0</v>
      </c>
      <c r="C32" s="34">
        <v>35</v>
      </c>
      <c r="D32">
        <f t="shared" si="2"/>
        <v>2.6392961876832842E-2</v>
      </c>
      <c r="E32">
        <f t="shared" si="0"/>
        <v>0.90301318267419961</v>
      </c>
      <c r="F32" s="34" t="str">
        <f t="shared" si="1"/>
        <v>Green</v>
      </c>
    </row>
    <row r="33" spans="1:6" x14ac:dyDescent="0.25">
      <c r="A33" s="35">
        <v>43935</v>
      </c>
      <c r="B33" s="40">
        <v>4</v>
      </c>
      <c r="C33" s="34">
        <v>73</v>
      </c>
      <c r="D33">
        <f t="shared" si="2"/>
        <v>4.1265474552957357E-2</v>
      </c>
      <c r="E33">
        <f t="shared" si="0"/>
        <v>1.0576923076923077</v>
      </c>
      <c r="F33" s="34" t="str">
        <f t="shared" si="1"/>
        <v>Red</v>
      </c>
    </row>
    <row r="34" spans="1:6" x14ac:dyDescent="0.25">
      <c r="A34" s="35">
        <v>43936</v>
      </c>
      <c r="B34" s="40">
        <v>5</v>
      </c>
      <c r="C34" s="34">
        <v>53</v>
      </c>
      <c r="D34">
        <f t="shared" si="2"/>
        <v>4.4414535666218037E-2</v>
      </c>
      <c r="E34">
        <f t="shared" si="0"/>
        <v>1.0250113688040019</v>
      </c>
      <c r="F34" s="34" t="str">
        <f t="shared" si="1"/>
        <v>Red</v>
      </c>
    </row>
    <row r="35" spans="1:6" x14ac:dyDescent="0.25">
      <c r="A35" s="35">
        <v>43937</v>
      </c>
      <c r="B35" s="40">
        <v>2</v>
      </c>
      <c r="C35" s="34">
        <v>71</v>
      </c>
      <c r="D35">
        <f t="shared" si="2"/>
        <v>5.4333764553686929E-2</v>
      </c>
      <c r="E35">
        <f t="shared" si="0"/>
        <v>1.2423423423423425</v>
      </c>
      <c r="F35" s="34" t="str">
        <f t="shared" si="1"/>
        <v>Red</v>
      </c>
    </row>
    <row r="36" spans="1:6" x14ac:dyDescent="0.25">
      <c r="A36" s="35">
        <v>43938</v>
      </c>
      <c r="B36" s="40">
        <v>3</v>
      </c>
      <c r="C36" s="34">
        <v>78</v>
      </c>
      <c r="D36">
        <f t="shared" si="2"/>
        <v>5.8900523560209431E-2</v>
      </c>
      <c r="E36">
        <f t="shared" si="0"/>
        <v>1.2452664024658739</v>
      </c>
      <c r="F36" s="34" t="str">
        <f t="shared" si="1"/>
        <v>Red</v>
      </c>
    </row>
    <row r="37" spans="1:6" x14ac:dyDescent="0.25">
      <c r="A37" s="35">
        <v>43939</v>
      </c>
      <c r="B37" s="40">
        <v>1</v>
      </c>
      <c r="C37" s="34">
        <v>56</v>
      </c>
      <c r="D37">
        <f t="shared" si="2"/>
        <v>5.3777208706786164E-2</v>
      </c>
      <c r="E37">
        <f t="shared" si="0"/>
        <v>1.3069216757741347</v>
      </c>
      <c r="F37" s="34" t="str">
        <f t="shared" si="1"/>
        <v>Red</v>
      </c>
    </row>
    <row r="38" spans="1:6" x14ac:dyDescent="0.25">
      <c r="A38" s="35">
        <v>43940</v>
      </c>
      <c r="B38" s="40">
        <v>3</v>
      </c>
      <c r="C38" s="34">
        <v>50</v>
      </c>
      <c r="D38">
        <f t="shared" si="2"/>
        <v>3.8412291933418691E-2</v>
      </c>
      <c r="E38">
        <f t="shared" si="0"/>
        <v>1.1698455949137148</v>
      </c>
      <c r="F38" s="34" t="str">
        <f t="shared" si="1"/>
        <v>Red</v>
      </c>
    </row>
    <row r="39" spans="1:6" x14ac:dyDescent="0.25">
      <c r="A39" s="35">
        <v>43941</v>
      </c>
      <c r="B39" s="40">
        <v>1</v>
      </c>
      <c r="C39" s="34">
        <v>56</v>
      </c>
      <c r="D39">
        <f t="shared" si="2"/>
        <v>2.9850746268656716E-2</v>
      </c>
      <c r="E39">
        <f t="shared" si="0"/>
        <v>1.0161290322580645</v>
      </c>
      <c r="F39" s="34" t="str">
        <f t="shared" si="1"/>
        <v>Red</v>
      </c>
    </row>
    <row r="40" spans="1:6" x14ac:dyDescent="0.25">
      <c r="A40" s="35">
        <v>43942</v>
      </c>
      <c r="B40" s="40">
        <v>0</v>
      </c>
      <c r="C40" s="34">
        <v>44</v>
      </c>
      <c r="D40">
        <f t="shared" si="2"/>
        <v>4.0342298288508563E-2</v>
      </c>
      <c r="E40">
        <f t="shared" si="0"/>
        <v>0.92592592592592593</v>
      </c>
      <c r="F40" s="34" t="str">
        <f t="shared" si="1"/>
        <v>Green</v>
      </c>
    </row>
    <row r="41" spans="1:6" x14ac:dyDescent="0.25">
      <c r="A41" s="35">
        <v>43943</v>
      </c>
      <c r="B41" s="40">
        <v>6</v>
      </c>
      <c r="C41" s="34">
        <v>99</v>
      </c>
      <c r="D41">
        <f t="shared" si="2"/>
        <v>4.797047970479705E-2</v>
      </c>
      <c r="E41">
        <f t="shared" si="0"/>
        <v>1.1408681408681407</v>
      </c>
      <c r="F41" s="34" t="str">
        <f t="shared" si="1"/>
        <v>Red</v>
      </c>
    </row>
    <row r="42" spans="1:6" x14ac:dyDescent="0.25">
      <c r="A42" s="35">
        <v>43944</v>
      </c>
      <c r="B42" s="40">
        <v>3</v>
      </c>
      <c r="C42" s="34">
        <v>84</v>
      </c>
      <c r="D42">
        <f t="shared" si="2"/>
        <v>4.6035805626598467E-2</v>
      </c>
      <c r="E42">
        <f t="shared" si="0"/>
        <v>1.221837754709727</v>
      </c>
      <c r="F42" s="34" t="str">
        <f t="shared" si="1"/>
        <v>Red</v>
      </c>
    </row>
    <row r="43" spans="1:6" x14ac:dyDescent="0.25">
      <c r="A43" s="35">
        <v>43945</v>
      </c>
      <c r="B43" s="40">
        <v>2</v>
      </c>
      <c r="C43" s="34">
        <v>53</v>
      </c>
      <c r="D43">
        <f t="shared" si="2"/>
        <v>6.8354430379746839E-2</v>
      </c>
      <c r="E43">
        <f t="shared" si="0"/>
        <v>1.2896174863387979</v>
      </c>
      <c r="F43" s="34" t="str">
        <f t="shared" si="1"/>
        <v>Red</v>
      </c>
    </row>
    <row r="44" spans="1:6" x14ac:dyDescent="0.25">
      <c r="A44" s="35">
        <v>43946</v>
      </c>
      <c r="B44" s="40">
        <v>7</v>
      </c>
      <c r="C44" s="34">
        <v>69</v>
      </c>
      <c r="D44">
        <f t="shared" si="2"/>
        <v>6.8527918781725886E-2</v>
      </c>
      <c r="E44">
        <f t="shared" si="0"/>
        <v>1.0949126803340927</v>
      </c>
      <c r="F44" s="34" t="str">
        <f t="shared" si="1"/>
        <v>Red</v>
      </c>
    </row>
    <row r="45" spans="1:6" x14ac:dyDescent="0.25">
      <c r="A45" s="35">
        <v>43947</v>
      </c>
      <c r="B45" s="40">
        <v>0</v>
      </c>
      <c r="C45" s="34">
        <v>77</v>
      </c>
      <c r="D45">
        <f t="shared" si="2"/>
        <v>4.2105263157894736E-2</v>
      </c>
      <c r="E45">
        <f t="shared" si="0"/>
        <v>1.0341499628804751</v>
      </c>
      <c r="F45" s="34" t="str">
        <f t="shared" si="1"/>
        <v>Red</v>
      </c>
    </row>
    <row r="46" spans="1:6" x14ac:dyDescent="0.25">
      <c r="A46" s="35">
        <v>43948</v>
      </c>
      <c r="B46" s="40">
        <v>0</v>
      </c>
      <c r="C46" s="34">
        <v>75</v>
      </c>
      <c r="D46">
        <f t="shared" si="2"/>
        <v>3.0066815144766147E-2</v>
      </c>
      <c r="E46">
        <f t="shared" ref="E46:E77" si="3">AVERAGE(C44:C46)/AVERAGE(C33:C46)</f>
        <v>1.099502487562189</v>
      </c>
      <c r="F46" s="34" t="str">
        <f t="shared" si="1"/>
        <v>Red</v>
      </c>
    </row>
    <row r="47" spans="1:6" x14ac:dyDescent="0.25">
      <c r="A47" s="35">
        <v>43949</v>
      </c>
      <c r="B47" s="40">
        <v>0</v>
      </c>
      <c r="C47" s="34">
        <v>82</v>
      </c>
      <c r="D47">
        <f t="shared" si="2"/>
        <v>4.2391304347826085E-2</v>
      </c>
      <c r="E47">
        <f t="shared" si="3"/>
        <v>1.1531151003167899</v>
      </c>
      <c r="F47" s="34" t="str">
        <f t="shared" si="1"/>
        <v>Red</v>
      </c>
    </row>
    <row r="48" spans="1:6" x14ac:dyDescent="0.25">
      <c r="A48" s="35">
        <v>43950</v>
      </c>
      <c r="B48" s="40">
        <v>6</v>
      </c>
      <c r="C48" s="34">
        <v>50</v>
      </c>
      <c r="D48">
        <f t="shared" si="2"/>
        <v>3.9003250270855903E-2</v>
      </c>
      <c r="E48">
        <f t="shared" si="3"/>
        <v>1.0233050847457628</v>
      </c>
      <c r="F48" s="34" t="str">
        <f t="shared" si="1"/>
        <v>Red</v>
      </c>
    </row>
    <row r="49" spans="1:6" x14ac:dyDescent="0.25">
      <c r="A49" s="35">
        <v>43951</v>
      </c>
      <c r="B49" s="40">
        <v>6</v>
      </c>
      <c r="C49" s="34">
        <v>96</v>
      </c>
      <c r="D49">
        <f t="shared" si="2"/>
        <v>3.7696335078534031E-2</v>
      </c>
      <c r="E49">
        <f t="shared" si="3"/>
        <v>1.0980392156862746</v>
      </c>
      <c r="F49" s="34" t="str">
        <f t="shared" si="1"/>
        <v>Red</v>
      </c>
    </row>
    <row r="50" spans="1:6" x14ac:dyDescent="0.25">
      <c r="A50" s="35">
        <v>43952</v>
      </c>
      <c r="B50" s="40">
        <v>0</v>
      </c>
      <c r="C50" s="34">
        <v>164</v>
      </c>
      <c r="D50">
        <f t="shared" si="2"/>
        <v>4.6248715313463522E-2</v>
      </c>
      <c r="E50">
        <f t="shared" si="3"/>
        <v>1.3712480252764612</v>
      </c>
      <c r="F50" s="34" t="str">
        <f t="shared" si="1"/>
        <v>Red</v>
      </c>
    </row>
    <row r="51" spans="1:6" x14ac:dyDescent="0.25">
      <c r="A51" s="35">
        <v>43953</v>
      </c>
      <c r="B51" s="40">
        <v>3</v>
      </c>
      <c r="C51" s="34">
        <v>121</v>
      </c>
      <c r="D51">
        <f t="shared" ref="D51:D82" si="4">AVERAGE(B48:B52)/AVERAGE(C33:C47)</f>
        <v>4.9999999999999996E-2</v>
      </c>
      <c r="E51">
        <f t="shared" si="3"/>
        <v>1.5874999999999999</v>
      </c>
      <c r="F51" s="34" t="str">
        <f t="shared" si="1"/>
        <v>Red</v>
      </c>
    </row>
    <row r="52" spans="1:6" x14ac:dyDescent="0.25">
      <c r="A52" s="35">
        <v>43954</v>
      </c>
      <c r="B52" s="40">
        <v>2</v>
      </c>
      <c r="C52" s="34">
        <v>90</v>
      </c>
      <c r="D52">
        <f t="shared" si="4"/>
        <v>3.3099297893681046E-2</v>
      </c>
      <c r="E52">
        <f t="shared" si="3"/>
        <v>1.5086206896551724</v>
      </c>
      <c r="F52" s="34" t="str">
        <f t="shared" si="1"/>
        <v>Red</v>
      </c>
    </row>
    <row r="53" spans="1:6" x14ac:dyDescent="0.25">
      <c r="A53" s="35">
        <v>43955</v>
      </c>
      <c r="B53" s="40">
        <v>0</v>
      </c>
      <c r="C53" s="34">
        <v>72</v>
      </c>
      <c r="D53">
        <f t="shared" si="4"/>
        <v>3.1730769230769236E-2</v>
      </c>
      <c r="E53">
        <f t="shared" si="3"/>
        <v>1.123015873015873</v>
      </c>
      <c r="F53" s="34" t="str">
        <f t="shared" si="1"/>
        <v>Red</v>
      </c>
    </row>
    <row r="54" spans="1:6" x14ac:dyDescent="0.25">
      <c r="A54" s="35">
        <v>43956</v>
      </c>
      <c r="B54" s="40">
        <v>6</v>
      </c>
      <c r="C54" s="34">
        <v>50</v>
      </c>
      <c r="D54">
        <f t="shared" si="4"/>
        <v>7.9435127978817299E-2</v>
      </c>
      <c r="E54">
        <f t="shared" si="3"/>
        <v>0.83699943598420756</v>
      </c>
      <c r="F54" s="34" t="str">
        <f t="shared" si="1"/>
        <v>Green</v>
      </c>
    </row>
    <row r="55" spans="1:6" x14ac:dyDescent="0.25">
      <c r="A55" s="35">
        <v>43957</v>
      </c>
      <c r="B55" s="40">
        <v>19</v>
      </c>
      <c r="C55" s="34">
        <v>108</v>
      </c>
      <c r="D55">
        <f t="shared" si="4"/>
        <v>7.6530612244897947E-2</v>
      </c>
      <c r="E55">
        <f t="shared" si="3"/>
        <v>0.90120347047299199</v>
      </c>
      <c r="F55" s="34" t="str">
        <f t="shared" si="1"/>
        <v>Green</v>
      </c>
    </row>
    <row r="56" spans="1:6" x14ac:dyDescent="0.25">
      <c r="A56" s="35">
        <v>43958</v>
      </c>
      <c r="B56" s="40">
        <v>3</v>
      </c>
      <c r="C56" s="34">
        <v>104</v>
      </c>
      <c r="D56">
        <f t="shared" si="4"/>
        <v>8.677685950413222E-2</v>
      </c>
      <c r="E56">
        <f t="shared" si="3"/>
        <v>1.0096339113680153</v>
      </c>
      <c r="F56" s="34" t="str">
        <f t="shared" si="1"/>
        <v>Red</v>
      </c>
    </row>
    <row r="57" spans="1:6" x14ac:dyDescent="0.25">
      <c r="A57" s="35">
        <v>43959</v>
      </c>
      <c r="B57" s="40">
        <v>7</v>
      </c>
      <c r="C57" s="34">
        <v>104</v>
      </c>
      <c r="D57">
        <f t="shared" si="4"/>
        <v>0.10957792207792207</v>
      </c>
      <c r="E57">
        <f t="shared" si="3"/>
        <v>1.1685155837295298</v>
      </c>
      <c r="F57" s="34" t="str">
        <f t="shared" si="1"/>
        <v>Red</v>
      </c>
    </row>
    <row r="58" spans="1:6" x14ac:dyDescent="0.25">
      <c r="A58" s="35">
        <v>43960</v>
      </c>
      <c r="B58" s="40">
        <v>10</v>
      </c>
      <c r="C58" s="34">
        <v>71</v>
      </c>
      <c r="D58">
        <f t="shared" si="4"/>
        <v>0.10032626427406198</v>
      </c>
      <c r="E58">
        <f t="shared" si="3"/>
        <v>1.0300632911392404</v>
      </c>
      <c r="F58" s="34" t="str">
        <f t="shared" si="1"/>
        <v>Red</v>
      </c>
    </row>
    <row r="59" spans="1:6" x14ac:dyDescent="0.25">
      <c r="A59" s="35">
        <v>43961</v>
      </c>
      <c r="B59" s="40">
        <v>2</v>
      </c>
      <c r="C59" s="34">
        <v>61</v>
      </c>
      <c r="D59">
        <f t="shared" si="4"/>
        <v>5.1162790697674425E-2</v>
      </c>
      <c r="E59">
        <f t="shared" si="3"/>
        <v>0.88247863247863256</v>
      </c>
      <c r="F59" s="34" t="str">
        <f t="shared" si="1"/>
        <v>Green</v>
      </c>
    </row>
    <row r="60" spans="1:6" x14ac:dyDescent="0.25">
      <c r="A60" s="35">
        <v>43962</v>
      </c>
      <c r="B60" s="40">
        <v>0</v>
      </c>
      <c r="C60" s="34">
        <v>89</v>
      </c>
      <c r="D60">
        <f t="shared" si="4"/>
        <v>6.4864864864864868E-2</v>
      </c>
      <c r="E60">
        <f t="shared" si="3"/>
        <v>0.81722134178552575</v>
      </c>
      <c r="F60" s="34" t="str">
        <f t="shared" si="1"/>
        <v>Green</v>
      </c>
    </row>
    <row r="61" spans="1:6" x14ac:dyDescent="0.25">
      <c r="A61" s="35">
        <v>43963</v>
      </c>
      <c r="B61" s="40">
        <v>9</v>
      </c>
      <c r="C61" s="34">
        <v>81</v>
      </c>
      <c r="D61">
        <f t="shared" si="4"/>
        <v>6.6159695817490483E-2</v>
      </c>
      <c r="E61">
        <f t="shared" si="3"/>
        <v>0.85487708168120546</v>
      </c>
      <c r="F61" s="34" t="str">
        <f t="shared" si="1"/>
        <v>Green</v>
      </c>
    </row>
    <row r="62" spans="1:6" x14ac:dyDescent="0.25">
      <c r="A62" s="35">
        <v>43964</v>
      </c>
      <c r="B62" s="40">
        <v>8</v>
      </c>
      <c r="C62" s="34">
        <v>63</v>
      </c>
      <c r="D62">
        <f t="shared" si="4"/>
        <v>4.5011252813203305E-2</v>
      </c>
      <c r="E62">
        <f t="shared" si="3"/>
        <v>0.85347985347985356</v>
      </c>
      <c r="F62" s="34" t="str">
        <f t="shared" si="1"/>
        <v>Green</v>
      </c>
    </row>
    <row r="63" spans="1:6" x14ac:dyDescent="0.25">
      <c r="A63" s="35">
        <v>43965</v>
      </c>
      <c r="B63" s="40">
        <v>1</v>
      </c>
      <c r="C63" s="34">
        <v>84</v>
      </c>
      <c r="D63">
        <f t="shared" si="4"/>
        <v>5.886792452830189E-2</v>
      </c>
      <c r="E63">
        <f t="shared" si="3"/>
        <v>0.84310618066561016</v>
      </c>
      <c r="F63" s="34" t="str">
        <f t="shared" si="1"/>
        <v>Green</v>
      </c>
    </row>
    <row r="64" spans="1:6" x14ac:dyDescent="0.25">
      <c r="A64" s="35">
        <v>43966</v>
      </c>
      <c r="B64" s="40">
        <v>8</v>
      </c>
      <c r="C64" s="34">
        <v>88</v>
      </c>
      <c r="D64">
        <f t="shared" si="4"/>
        <v>8.5265519820493629E-2</v>
      </c>
      <c r="E64">
        <f t="shared" si="3"/>
        <v>0.92467678471051151</v>
      </c>
      <c r="F64" s="34" t="str">
        <f t="shared" si="1"/>
        <v>Green</v>
      </c>
    </row>
    <row r="65" spans="1:6" x14ac:dyDescent="0.25">
      <c r="A65" s="35">
        <v>43967</v>
      </c>
      <c r="B65" s="40">
        <v>12</v>
      </c>
      <c r="C65" s="34">
        <v>98</v>
      </c>
      <c r="D65">
        <f t="shared" si="4"/>
        <v>6.7014147431124355E-2</v>
      </c>
      <c r="E65">
        <f t="shared" si="3"/>
        <v>1.0834049871023217</v>
      </c>
      <c r="F65" s="34" t="str">
        <f t="shared" si="1"/>
        <v>Red</v>
      </c>
    </row>
    <row r="66" spans="1:6" x14ac:dyDescent="0.25">
      <c r="A66" s="35">
        <v>43968</v>
      </c>
      <c r="B66" s="40">
        <v>1</v>
      </c>
      <c r="C66" s="34">
        <v>41</v>
      </c>
      <c r="D66">
        <f t="shared" si="4"/>
        <v>4.9848942598187312E-2</v>
      </c>
      <c r="E66">
        <f t="shared" si="3"/>
        <v>0.95092758827049684</v>
      </c>
      <c r="F66" s="34" t="str">
        <f t="shared" si="1"/>
        <v>Green</v>
      </c>
    </row>
    <row r="67" spans="1:6" x14ac:dyDescent="0.25">
      <c r="A67" s="35">
        <v>43969</v>
      </c>
      <c r="B67" s="40">
        <v>0</v>
      </c>
      <c r="C67" s="34">
        <v>57</v>
      </c>
      <c r="D67">
        <f t="shared" si="4"/>
        <v>6.848306332842416E-2</v>
      </c>
      <c r="E67">
        <f t="shared" si="3"/>
        <v>0.83227176220806787</v>
      </c>
      <c r="F67" s="34" t="str">
        <f t="shared" si="1"/>
        <v>Green</v>
      </c>
    </row>
    <row r="68" spans="1:6" x14ac:dyDescent="0.25">
      <c r="A68" s="35">
        <v>43970</v>
      </c>
      <c r="B68" s="40">
        <v>10</v>
      </c>
      <c r="C68" s="34">
        <v>69</v>
      </c>
      <c r="D68">
        <f t="shared" si="4"/>
        <v>6.8888888888888888E-2</v>
      </c>
      <c r="E68">
        <f t="shared" si="3"/>
        <v>0.69707811568276679</v>
      </c>
      <c r="F68" s="34" t="str">
        <f t="shared" si="1"/>
        <v>Green</v>
      </c>
    </row>
    <row r="69" spans="1:6" x14ac:dyDescent="0.25">
      <c r="A69" s="35">
        <v>43971</v>
      </c>
      <c r="B69" s="40">
        <v>8</v>
      </c>
      <c r="C69" s="34">
        <v>149</v>
      </c>
      <c r="D69">
        <f t="shared" si="4"/>
        <v>6.5420560747663545E-2</v>
      </c>
      <c r="E69">
        <f t="shared" si="3"/>
        <v>1.1072763876905378</v>
      </c>
      <c r="F69" s="34" t="str">
        <f t="shared" si="1"/>
        <v>Red</v>
      </c>
    </row>
    <row r="70" spans="1:6" x14ac:dyDescent="0.25">
      <c r="A70" s="35">
        <v>43972</v>
      </c>
      <c r="B70" s="40">
        <v>9</v>
      </c>
      <c r="C70" s="34">
        <v>67</v>
      </c>
      <c r="D70">
        <f t="shared" si="4"/>
        <v>7.9734219269102999E-2</v>
      </c>
      <c r="E70">
        <f t="shared" si="3"/>
        <v>1.1853832442067738</v>
      </c>
      <c r="F70" s="34" t="str">
        <f t="shared" si="1"/>
        <v>Red</v>
      </c>
    </row>
    <row r="71" spans="1:6" x14ac:dyDescent="0.25">
      <c r="A71" s="35">
        <v>43973</v>
      </c>
      <c r="B71" s="40">
        <v>5</v>
      </c>
      <c r="C71" s="40">
        <v>81</v>
      </c>
      <c r="D71">
        <f t="shared" si="4"/>
        <v>9.2228864218616577E-2</v>
      </c>
      <c r="E71">
        <f t="shared" si="3"/>
        <v>1.2611464968152866</v>
      </c>
      <c r="F71" s="34" t="str">
        <f t="shared" si="1"/>
        <v>Red</v>
      </c>
    </row>
    <row r="72" spans="1:6" x14ac:dyDescent="0.25">
      <c r="A72" s="35">
        <v>43974</v>
      </c>
      <c r="B72" s="40">
        <v>4</v>
      </c>
      <c r="C72" s="40">
        <v>77</v>
      </c>
      <c r="D72">
        <f t="shared" si="4"/>
        <v>6.9349315068493164E-2</v>
      </c>
      <c r="E72">
        <f t="shared" si="3"/>
        <v>0.95022624434389136</v>
      </c>
      <c r="F72" s="34" t="str">
        <f t="shared" si="1"/>
        <v>Green</v>
      </c>
    </row>
    <row r="73" spans="1:6" x14ac:dyDescent="0.25">
      <c r="A73" s="35">
        <v>43975</v>
      </c>
      <c r="B73" s="40">
        <v>1</v>
      </c>
      <c r="C73" s="40">
        <v>63</v>
      </c>
      <c r="D73" s="34">
        <f t="shared" si="4"/>
        <v>4.7355958958168902E-2</v>
      </c>
      <c r="E73">
        <f t="shared" si="3"/>
        <v>0.93164709424872039</v>
      </c>
      <c r="F73" s="34" t="str">
        <f t="shared" si="1"/>
        <v>Green</v>
      </c>
    </row>
    <row r="74" spans="1:6" x14ac:dyDescent="0.25">
      <c r="A74" s="35">
        <v>43976</v>
      </c>
      <c r="B74" s="40">
        <v>1</v>
      </c>
      <c r="C74" s="40">
        <v>50</v>
      </c>
      <c r="D74" s="34">
        <f t="shared" si="4"/>
        <v>3.6704730831973897E-2</v>
      </c>
      <c r="E74" s="34">
        <f t="shared" si="3"/>
        <v>0.83021223470661665</v>
      </c>
      <c r="F74" s="34" t="str">
        <f t="shared" si="1"/>
        <v>Green</v>
      </c>
    </row>
    <row r="75" spans="1:6" x14ac:dyDescent="0.25">
      <c r="A75" s="35">
        <v>43977</v>
      </c>
      <c r="B75" s="40">
        <v>4</v>
      </c>
      <c r="C75" s="40">
        <v>34</v>
      </c>
      <c r="D75" s="34">
        <f t="shared" si="4"/>
        <v>4.738154613466334E-2</v>
      </c>
      <c r="E75" s="34">
        <f t="shared" si="3"/>
        <v>0.67189030362389812</v>
      </c>
      <c r="F75" s="34" t="str">
        <f t="shared" si="1"/>
        <v>Green</v>
      </c>
    </row>
    <row r="76" spans="1:6" x14ac:dyDescent="0.25">
      <c r="A76" s="35">
        <v>43978</v>
      </c>
      <c r="B76" s="40">
        <v>9</v>
      </c>
      <c r="C76" s="40">
        <v>56</v>
      </c>
      <c r="D76" s="34">
        <f t="shared" si="4"/>
        <v>6.1224489795918359E-2</v>
      </c>
      <c r="E76" s="34">
        <f t="shared" si="3"/>
        <v>0.64431295200525962</v>
      </c>
      <c r="F76" s="34" t="str">
        <f t="shared" si="1"/>
        <v>Green</v>
      </c>
    </row>
    <row r="77" spans="1:6" x14ac:dyDescent="0.25">
      <c r="A77" s="35">
        <v>43979</v>
      </c>
      <c r="B77" s="40">
        <v>9</v>
      </c>
      <c r="C77" s="40">
        <v>101</v>
      </c>
      <c r="D77" s="34">
        <f t="shared" si="4"/>
        <v>7.448630136986302E-2</v>
      </c>
      <c r="E77" s="34">
        <f t="shared" si="3"/>
        <v>0.86453281603621079</v>
      </c>
      <c r="F77" s="34" t="str">
        <f t="shared" si="1"/>
        <v>Green</v>
      </c>
    </row>
    <row r="78" spans="1:6" x14ac:dyDescent="0.25">
      <c r="A78" s="35">
        <v>43980</v>
      </c>
      <c r="B78" s="40">
        <v>6</v>
      </c>
      <c r="C78" s="40">
        <v>107</v>
      </c>
      <c r="D78" s="34">
        <f t="shared" si="4"/>
        <v>8.2973206568712182E-2</v>
      </c>
      <c r="E78" s="34">
        <f t="shared" ref="E78:E109" si="5">AVERAGE(C76:C78)/AVERAGE(C65:C78)</f>
        <v>1.1733333333333333</v>
      </c>
      <c r="F78" s="34" t="str">
        <f t="shared" si="1"/>
        <v>Red</v>
      </c>
    </row>
    <row r="79" spans="1:6" x14ac:dyDescent="0.25">
      <c r="A79" s="35">
        <v>43981</v>
      </c>
      <c r="B79" s="40">
        <v>4</v>
      </c>
      <c r="C79" s="40">
        <v>55</v>
      </c>
      <c r="D79" s="34">
        <f t="shared" si="4"/>
        <v>8.4392014519056258E-2</v>
      </c>
      <c r="E79" s="34">
        <f t="shared" si="5"/>
        <v>1.2188017212843429</v>
      </c>
      <c r="F79" s="34" t="str">
        <f t="shared" ref="F79:F130" si="6">IF(E79&gt;1,"Red","Green")</f>
        <v>Red</v>
      </c>
    </row>
    <row r="80" spans="1:6" x14ac:dyDescent="0.25">
      <c r="A80" s="35">
        <v>43982</v>
      </c>
      <c r="B80" s="40">
        <v>3</v>
      </c>
      <c r="C80" s="40">
        <v>106</v>
      </c>
      <c r="D80" s="34">
        <f t="shared" si="4"/>
        <v>6.1281337047353765E-2</v>
      </c>
      <c r="E80" s="34">
        <f t="shared" si="5"/>
        <v>1.1666666666666667</v>
      </c>
      <c r="F80" s="34" t="str">
        <f t="shared" si="6"/>
        <v>Red</v>
      </c>
    </row>
    <row r="81" spans="1:6" x14ac:dyDescent="0.25">
      <c r="A81" s="35">
        <v>43983</v>
      </c>
      <c r="B81" s="40">
        <v>0</v>
      </c>
      <c r="C81" s="40">
        <v>39</v>
      </c>
      <c r="D81" s="34">
        <f t="shared" si="4"/>
        <v>6.4573991031390138E-2</v>
      </c>
      <c r="E81" s="34">
        <f t="shared" si="5"/>
        <v>0.8855154965211891</v>
      </c>
      <c r="F81" s="34" t="str">
        <f t="shared" si="6"/>
        <v>Green</v>
      </c>
    </row>
    <row r="82" spans="1:6" x14ac:dyDescent="0.25">
      <c r="A82" s="35">
        <v>43984</v>
      </c>
      <c r="B82" s="40">
        <v>11</v>
      </c>
      <c r="C82" s="40">
        <v>65</v>
      </c>
      <c r="D82" s="34">
        <f t="shared" si="4"/>
        <v>7.1177504393673124E-2</v>
      </c>
      <c r="E82" s="34">
        <f t="shared" si="5"/>
        <v>0.93333333333333335</v>
      </c>
      <c r="F82" s="34" t="str">
        <f t="shared" si="6"/>
        <v>Green</v>
      </c>
    </row>
    <row r="83" spans="1:6" x14ac:dyDescent="0.25">
      <c r="A83" s="35">
        <v>43985</v>
      </c>
      <c r="B83" s="40">
        <v>9</v>
      </c>
      <c r="C83" s="40">
        <v>47</v>
      </c>
      <c r="D83" s="34">
        <f t="shared" ref="D83:D114" si="7">AVERAGE(B80:B84)/AVERAGE(C65:C79)</f>
        <v>8.4162895927601802E-2</v>
      </c>
      <c r="E83" s="34">
        <f t="shared" si="5"/>
        <v>0.7433192686357244</v>
      </c>
      <c r="F83" s="34" t="str">
        <f t="shared" si="6"/>
        <v>Green</v>
      </c>
    </row>
    <row r="84" spans="1:6" x14ac:dyDescent="0.25">
      <c r="A84" s="35">
        <v>43986</v>
      </c>
      <c r="B84" s="40">
        <v>8</v>
      </c>
      <c r="C84" s="40">
        <v>81</v>
      </c>
      <c r="D84" s="34">
        <f t="shared" si="7"/>
        <v>8.8948787061994605E-2</v>
      </c>
      <c r="E84" s="34">
        <f t="shared" si="5"/>
        <v>0.9362439362439362</v>
      </c>
      <c r="F84" s="34" t="str">
        <f t="shared" si="6"/>
        <v>Green</v>
      </c>
    </row>
    <row r="85" spans="1:6" x14ac:dyDescent="0.25">
      <c r="A85" s="35">
        <v>43987</v>
      </c>
      <c r="B85" s="40">
        <v>5</v>
      </c>
      <c r="C85" s="40">
        <v>80</v>
      </c>
      <c r="D85" s="34">
        <f t="shared" si="7"/>
        <v>0.10261026102610261</v>
      </c>
      <c r="E85" s="34">
        <f t="shared" si="5"/>
        <v>1.0100589663544919</v>
      </c>
      <c r="F85" s="34" t="str">
        <f t="shared" si="6"/>
        <v>Red</v>
      </c>
    </row>
    <row r="86" spans="1:6" x14ac:dyDescent="0.25">
      <c r="A86" s="35">
        <v>43988</v>
      </c>
      <c r="B86" s="40">
        <v>5</v>
      </c>
      <c r="C86" s="40">
        <v>74</v>
      </c>
      <c r="D86" s="34">
        <f t="shared" si="7"/>
        <v>8.0428954423592505E-2</v>
      </c>
      <c r="E86" s="34">
        <f t="shared" si="5"/>
        <v>1.1447459986082114</v>
      </c>
      <c r="F86" s="34" t="str">
        <f t="shared" si="6"/>
        <v>Red</v>
      </c>
    </row>
    <row r="87" spans="1:6" x14ac:dyDescent="0.25">
      <c r="A87" s="35">
        <v>43989</v>
      </c>
      <c r="B87" s="40">
        <v>3</v>
      </c>
      <c r="C87" s="40">
        <v>26</v>
      </c>
      <c r="D87" s="34">
        <f t="shared" si="7"/>
        <v>5.7429352780309931E-2</v>
      </c>
      <c r="E87" s="34">
        <f t="shared" si="5"/>
        <v>0.91205211726384361</v>
      </c>
      <c r="F87" s="34" t="str">
        <f t="shared" si="6"/>
        <v>Green</v>
      </c>
    </row>
    <row r="88" spans="1:6" x14ac:dyDescent="0.25">
      <c r="A88" s="35">
        <v>43990</v>
      </c>
      <c r="B88" s="40">
        <v>0</v>
      </c>
      <c r="C88" s="40">
        <v>37</v>
      </c>
      <c r="D88" s="34">
        <f t="shared" si="7"/>
        <v>6.1224489795918373E-2</v>
      </c>
      <c r="E88" s="34">
        <f t="shared" si="5"/>
        <v>0.70411160058737143</v>
      </c>
      <c r="F88" s="34" t="str">
        <f t="shared" si="6"/>
        <v>Green</v>
      </c>
    </row>
    <row r="89" spans="1:6" x14ac:dyDescent="0.25">
      <c r="A89" s="35">
        <v>43991</v>
      </c>
      <c r="B89" s="40">
        <v>8</v>
      </c>
      <c r="C89" s="40">
        <v>53</v>
      </c>
      <c r="D89" s="34">
        <f t="shared" si="7"/>
        <v>6.6218809980806134E-2</v>
      </c>
      <c r="E89" s="34">
        <f t="shared" si="5"/>
        <v>0.5839626033800791</v>
      </c>
      <c r="F89" s="34" t="str">
        <f t="shared" si="6"/>
        <v>Green</v>
      </c>
    </row>
    <row r="90" spans="1:6" x14ac:dyDescent="0.25">
      <c r="A90" s="35">
        <v>43992</v>
      </c>
      <c r="B90" s="40">
        <v>7</v>
      </c>
      <c r="C90" s="40">
        <v>54</v>
      </c>
      <c r="D90" s="34">
        <f t="shared" si="7"/>
        <v>7.2463768115942032E-2</v>
      </c>
      <c r="E90" s="34">
        <f t="shared" si="5"/>
        <v>0.7264864864864865</v>
      </c>
      <c r="F90" s="34" t="str">
        <f t="shared" si="6"/>
        <v>Green</v>
      </c>
    </row>
    <row r="91" spans="1:6" x14ac:dyDescent="0.25">
      <c r="A91" s="35">
        <v>43993</v>
      </c>
      <c r="B91" s="40">
        <v>7</v>
      </c>
      <c r="C91" s="40">
        <v>34</v>
      </c>
      <c r="D91" s="34">
        <f t="shared" si="7"/>
        <v>8.8414634146341473E-2</v>
      </c>
      <c r="E91" s="34">
        <f t="shared" si="5"/>
        <v>0.76689976689976691</v>
      </c>
      <c r="F91" s="34" t="str">
        <f t="shared" si="6"/>
        <v>Green</v>
      </c>
    </row>
    <row r="92" spans="1:6" x14ac:dyDescent="0.25">
      <c r="A92" s="35">
        <v>43994</v>
      </c>
      <c r="B92" s="40">
        <v>7</v>
      </c>
      <c r="C92" s="40">
        <v>46</v>
      </c>
      <c r="D92" s="34">
        <f t="shared" si="7"/>
        <v>0.10020876826722339</v>
      </c>
      <c r="E92" s="34">
        <f t="shared" si="5"/>
        <v>0.78460895023002919</v>
      </c>
      <c r="F92" s="34" t="str">
        <f t="shared" si="6"/>
        <v>Green</v>
      </c>
    </row>
    <row r="93" spans="1:6" x14ac:dyDescent="0.25">
      <c r="A93" s="35">
        <v>43995</v>
      </c>
      <c r="B93" s="40">
        <v>3</v>
      </c>
      <c r="C93" s="40">
        <v>49</v>
      </c>
      <c r="D93" s="34">
        <f t="shared" si="7"/>
        <v>8.1165452653485959E-2</v>
      </c>
      <c r="E93" s="34">
        <f t="shared" si="5"/>
        <v>0.76106194690265483</v>
      </c>
      <c r="F93" s="34" t="str">
        <f t="shared" si="6"/>
        <v>Green</v>
      </c>
    </row>
    <row r="94" spans="1:6" x14ac:dyDescent="0.25">
      <c r="A94" s="35">
        <v>43996</v>
      </c>
      <c r="B94" s="40">
        <v>2</v>
      </c>
      <c r="C94" s="40">
        <v>21</v>
      </c>
      <c r="D94" s="34">
        <f t="shared" si="7"/>
        <v>5.810397553516819E-2</v>
      </c>
      <c r="E94" s="34">
        <f t="shared" si="5"/>
        <v>0.76676109537299331</v>
      </c>
      <c r="F94" s="34" t="str">
        <f t="shared" si="6"/>
        <v>Green</v>
      </c>
    </row>
    <row r="95" spans="1:6" x14ac:dyDescent="0.25">
      <c r="A95" s="35">
        <v>43997</v>
      </c>
      <c r="B95" s="40">
        <v>0</v>
      </c>
      <c r="C95" s="40">
        <v>27</v>
      </c>
      <c r="D95" s="34">
        <f t="shared" si="7"/>
        <v>5.6308654848800842E-2</v>
      </c>
      <c r="E95" s="34">
        <f t="shared" si="5"/>
        <v>0.65225744476464942</v>
      </c>
      <c r="F95" s="34" t="str">
        <f t="shared" si="6"/>
        <v>Green</v>
      </c>
    </row>
    <row r="96" spans="1:6" x14ac:dyDescent="0.25">
      <c r="A96" s="35">
        <v>43998</v>
      </c>
      <c r="B96" s="40">
        <v>6</v>
      </c>
      <c r="C96" s="40">
        <v>27</v>
      </c>
      <c r="D96" s="34">
        <f t="shared" si="7"/>
        <v>4.9778761061946904E-2</v>
      </c>
      <c r="E96" s="34">
        <f t="shared" si="5"/>
        <v>0.53353658536585369</v>
      </c>
      <c r="F96" s="34" t="str">
        <f t="shared" si="6"/>
        <v>Green</v>
      </c>
    </row>
    <row r="97" spans="1:6" x14ac:dyDescent="0.25">
      <c r="A97" s="35">
        <v>43999</v>
      </c>
      <c r="B97" s="40">
        <v>4</v>
      </c>
      <c r="C97" s="40">
        <v>73</v>
      </c>
      <c r="D97" s="34">
        <f t="shared" si="7"/>
        <v>4.6099290780141848E-2</v>
      </c>
      <c r="E97" s="34">
        <f t="shared" si="5"/>
        <v>0.86901270772238515</v>
      </c>
      <c r="F97" s="34" t="str">
        <f t="shared" si="6"/>
        <v>Green</v>
      </c>
    </row>
    <row r="98" spans="1:6" x14ac:dyDescent="0.25">
      <c r="A98" s="35">
        <v>44000</v>
      </c>
      <c r="B98" s="40">
        <v>1</v>
      </c>
      <c r="C98" s="40">
        <v>17</v>
      </c>
      <c r="D98" s="34">
        <f t="shared" si="7"/>
        <v>6.2807881773399007E-2</v>
      </c>
      <c r="E98" s="34">
        <f t="shared" si="5"/>
        <v>0.8834951456310679</v>
      </c>
      <c r="F98" s="34" t="str">
        <f t="shared" si="6"/>
        <v>Green</v>
      </c>
    </row>
    <row r="99" spans="1:6" x14ac:dyDescent="0.25">
      <c r="A99" s="35">
        <v>44001</v>
      </c>
      <c r="B99" s="40">
        <v>6</v>
      </c>
      <c r="C99" s="40">
        <v>37</v>
      </c>
      <c r="D99" s="34">
        <f t="shared" si="7"/>
        <v>7.7762619372442013E-2</v>
      </c>
      <c r="E99" s="34">
        <f t="shared" si="5"/>
        <v>1.0307246376811596</v>
      </c>
      <c r="F99" s="34" t="str">
        <f t="shared" si="6"/>
        <v>Red</v>
      </c>
    </row>
    <row r="100" spans="1:6" x14ac:dyDescent="0.25">
      <c r="A100" s="35">
        <v>44002</v>
      </c>
      <c r="B100" s="40">
        <v>2</v>
      </c>
      <c r="C100" s="40">
        <v>37</v>
      </c>
      <c r="D100" s="34">
        <f t="shared" si="7"/>
        <v>5.4091539528432729E-2</v>
      </c>
      <c r="E100" s="34">
        <f t="shared" si="5"/>
        <v>0.78934324659231714</v>
      </c>
      <c r="F100" s="34" t="str">
        <f t="shared" si="6"/>
        <v>Green</v>
      </c>
    </row>
    <row r="101" spans="1:6" x14ac:dyDescent="0.25">
      <c r="A101" s="35">
        <v>44003</v>
      </c>
      <c r="B101" s="40">
        <v>0</v>
      </c>
      <c r="C101" s="40">
        <v>27</v>
      </c>
      <c r="D101" s="34">
        <f t="shared" si="7"/>
        <v>3.7037037037037035E-2</v>
      </c>
      <c r="E101" s="34">
        <f t="shared" si="5"/>
        <v>0.87445887445887438</v>
      </c>
      <c r="F101" s="34" t="str">
        <f t="shared" si="6"/>
        <v>Green</v>
      </c>
    </row>
    <row r="102" spans="1:6" x14ac:dyDescent="0.25">
      <c r="A102" s="35">
        <v>44004</v>
      </c>
      <c r="B102" s="40">
        <v>0</v>
      </c>
      <c r="C102" s="40">
        <v>15</v>
      </c>
      <c r="D102" s="34">
        <f t="shared" si="7"/>
        <v>5.1502145922746781E-2</v>
      </c>
      <c r="E102" s="34">
        <f t="shared" si="5"/>
        <v>0.71308833010960659</v>
      </c>
      <c r="F102" s="34" t="str">
        <f t="shared" si="6"/>
        <v>Green</v>
      </c>
    </row>
    <row r="103" spans="1:6" x14ac:dyDescent="0.25">
      <c r="A103" s="35">
        <v>44005</v>
      </c>
      <c r="B103" s="40">
        <v>4</v>
      </c>
      <c r="C103" s="40">
        <v>15</v>
      </c>
      <c r="D103" s="34">
        <f t="shared" si="7"/>
        <v>4.5801526717557252E-2</v>
      </c>
      <c r="E103" s="34">
        <f t="shared" si="5"/>
        <v>0.55532359081419624</v>
      </c>
      <c r="F103" s="34" t="str">
        <f t="shared" si="6"/>
        <v>Green</v>
      </c>
    </row>
    <row r="104" spans="1:6" x14ac:dyDescent="0.25">
      <c r="A104" s="35">
        <v>44006</v>
      </c>
      <c r="B104" s="40">
        <v>4</v>
      </c>
      <c r="C104" s="40">
        <v>27</v>
      </c>
      <c r="D104" s="34">
        <f t="shared" si="7"/>
        <v>8.8235294117647065E-2</v>
      </c>
      <c r="E104" s="34">
        <f t="shared" si="5"/>
        <v>0.58849557522123896</v>
      </c>
      <c r="F104" s="34" t="str">
        <f t="shared" si="6"/>
        <v>Green</v>
      </c>
    </row>
    <row r="105" spans="1:6" x14ac:dyDescent="0.25">
      <c r="A105" s="35">
        <v>44007</v>
      </c>
      <c r="B105" s="40">
        <v>10</v>
      </c>
      <c r="C105" s="40">
        <v>40</v>
      </c>
      <c r="D105" s="34">
        <f t="shared" si="7"/>
        <v>0.13805309734513277</v>
      </c>
      <c r="E105" s="34">
        <f t="shared" si="5"/>
        <v>0.83551673944687044</v>
      </c>
      <c r="F105" s="34" t="str">
        <f t="shared" si="6"/>
        <v>Green</v>
      </c>
    </row>
    <row r="106" spans="1:6" x14ac:dyDescent="0.25">
      <c r="A106" s="35">
        <v>44008</v>
      </c>
      <c r="B106" s="40">
        <v>8</v>
      </c>
      <c r="C106" s="40">
        <v>34</v>
      </c>
      <c r="D106" s="34">
        <f t="shared" si="7"/>
        <v>0.15162454873646211</v>
      </c>
      <c r="E106" s="34">
        <f t="shared" si="5"/>
        <v>1.0568011958146486</v>
      </c>
      <c r="F106" s="34" t="str">
        <f t="shared" si="6"/>
        <v>Red</v>
      </c>
    </row>
    <row r="107" spans="1:6" x14ac:dyDescent="0.25">
      <c r="A107" s="35">
        <v>44009</v>
      </c>
      <c r="B107" s="40">
        <v>2</v>
      </c>
      <c r="C107" s="40">
        <v>51</v>
      </c>
      <c r="D107" s="34">
        <f t="shared" si="7"/>
        <v>0.13533834586466165</v>
      </c>
      <c r="E107" s="34">
        <f t="shared" si="5"/>
        <v>1.3020833333333333</v>
      </c>
      <c r="F107" s="34" t="str">
        <f t="shared" si="6"/>
        <v>Red</v>
      </c>
    </row>
    <row r="108" spans="1:6" x14ac:dyDescent="0.25">
      <c r="A108" s="35">
        <v>44010</v>
      </c>
      <c r="B108" s="40">
        <v>0</v>
      </c>
      <c r="C108" s="40">
        <v>31</v>
      </c>
      <c r="D108" s="34">
        <f t="shared" si="7"/>
        <v>0.11857707509881422</v>
      </c>
      <c r="E108" s="34">
        <f t="shared" si="5"/>
        <v>1.1819505094614264</v>
      </c>
      <c r="F108" s="34" t="str">
        <f t="shared" si="6"/>
        <v>Red</v>
      </c>
    </row>
    <row r="109" spans="1:6" x14ac:dyDescent="0.25">
      <c r="A109" s="35">
        <v>44011</v>
      </c>
      <c r="B109" s="40">
        <v>0</v>
      </c>
      <c r="C109" s="40">
        <v>14</v>
      </c>
      <c r="D109" s="34">
        <f t="shared" si="7"/>
        <v>8.5365853658536592E-2</v>
      </c>
      <c r="E109" s="34">
        <f t="shared" si="5"/>
        <v>1.0067415730337079</v>
      </c>
      <c r="F109" s="34" t="str">
        <f t="shared" si="6"/>
        <v>Red</v>
      </c>
    </row>
    <row r="110" spans="1:6" x14ac:dyDescent="0.25">
      <c r="A110" s="35">
        <v>44012</v>
      </c>
      <c r="B110" s="40">
        <v>4</v>
      </c>
      <c r="C110" s="40">
        <v>22</v>
      </c>
      <c r="D110" s="34">
        <f t="shared" si="7"/>
        <v>4.8780487804878057E-2</v>
      </c>
      <c r="E110" s="34">
        <f t="shared" ref="E110:E117" si="8">AVERAGE(C108:C110)/AVERAGE(C97:C110)</f>
        <v>0.71060606060606057</v>
      </c>
      <c r="F110" s="34" t="str">
        <f t="shared" si="6"/>
        <v>Green</v>
      </c>
    </row>
    <row r="111" spans="1:6" x14ac:dyDescent="0.25">
      <c r="A111" s="35">
        <v>44013</v>
      </c>
      <c r="B111" s="40">
        <v>2</v>
      </c>
      <c r="C111" s="40">
        <v>20</v>
      </c>
      <c r="D111" s="34">
        <f t="shared" si="7"/>
        <v>4.8289738430583505E-2</v>
      </c>
      <c r="E111" s="34">
        <f t="shared" si="8"/>
        <v>0.67527993109388462</v>
      </c>
      <c r="F111" s="34" t="str">
        <f t="shared" si="6"/>
        <v>Green</v>
      </c>
    </row>
    <row r="112" spans="1:6" x14ac:dyDescent="0.25">
      <c r="A112" s="35">
        <v>44014</v>
      </c>
      <c r="B112" s="40">
        <v>2</v>
      </c>
      <c r="C112" s="40">
        <v>21</v>
      </c>
      <c r="D112" s="34">
        <f t="shared" si="7"/>
        <v>5.6367432150313153E-2</v>
      </c>
      <c r="E112" s="34">
        <f t="shared" si="8"/>
        <v>0.751918158567775</v>
      </c>
      <c r="F112" s="34" t="str">
        <f t="shared" si="6"/>
        <v>Green</v>
      </c>
    </row>
    <row r="113" spans="1:6" x14ac:dyDescent="0.25">
      <c r="A113" s="35">
        <v>44015</v>
      </c>
      <c r="B113" s="40">
        <v>1</v>
      </c>
      <c r="C113" s="40">
        <v>38</v>
      </c>
      <c r="D113" s="34">
        <f t="shared" si="7"/>
        <v>8.2627118644067798E-2</v>
      </c>
      <c r="E113" s="34">
        <f t="shared" si="8"/>
        <v>0.94047619047619047</v>
      </c>
      <c r="F113" s="34" t="str">
        <f t="shared" si="6"/>
        <v>Green</v>
      </c>
    </row>
    <row r="114" spans="1:6" x14ac:dyDescent="0.25">
      <c r="A114" s="35">
        <v>44016</v>
      </c>
      <c r="B114" s="40">
        <v>4</v>
      </c>
      <c r="C114" s="40">
        <v>0</v>
      </c>
      <c r="D114" s="34">
        <f t="shared" si="7"/>
        <v>6.4239828693790149E-2</v>
      </c>
      <c r="E114" s="34">
        <f t="shared" si="8"/>
        <v>0.7755868544600939</v>
      </c>
      <c r="F114" s="34" t="str">
        <f t="shared" si="6"/>
        <v>Green</v>
      </c>
    </row>
    <row r="115" spans="1:6" x14ac:dyDescent="0.25">
      <c r="A115" s="35">
        <v>44017</v>
      </c>
      <c r="B115" s="40">
        <v>1</v>
      </c>
      <c r="C115" s="40">
        <v>43</v>
      </c>
      <c r="D115" s="34">
        <f t="shared" ref="D115:D116" si="9">AVERAGE(B112:B116)/AVERAGE(C97:C111)</f>
        <v>5.8695652173913045E-2</v>
      </c>
      <c r="E115" s="34">
        <f t="shared" si="8"/>
        <v>1.0188679245283019</v>
      </c>
      <c r="F115" s="34" t="str">
        <f t="shared" si="6"/>
        <v>Red</v>
      </c>
    </row>
    <row r="116" spans="1:6" x14ac:dyDescent="0.25">
      <c r="A116" s="35">
        <v>44018</v>
      </c>
      <c r="B116" s="40">
        <v>1</v>
      </c>
      <c r="C116" s="40">
        <v>21</v>
      </c>
      <c r="D116" s="34">
        <f t="shared" si="9"/>
        <v>6.6176470588235295E-2</v>
      </c>
      <c r="E116" s="34">
        <f t="shared" si="8"/>
        <v>0.79221927497789568</v>
      </c>
      <c r="F116" s="34" t="str">
        <f t="shared" si="6"/>
        <v>Green</v>
      </c>
    </row>
    <row r="117" spans="1:6" x14ac:dyDescent="0.25">
      <c r="A117" s="35">
        <v>44019</v>
      </c>
      <c r="B117" s="40">
        <v>2</v>
      </c>
      <c r="C117" s="40">
        <v>19</v>
      </c>
      <c r="D117" s="34">
        <f t="shared" ref="D117:D150" si="10">AVERAGE(B114:B118)/AVERAGE(C99:C113)</f>
        <v>6.9930069930069921E-2</v>
      </c>
      <c r="E117" s="34">
        <f t="shared" si="8"/>
        <v>1.0166229221347332</v>
      </c>
      <c r="F117" s="34" t="str">
        <f t="shared" si="6"/>
        <v>Red</v>
      </c>
    </row>
    <row r="118" spans="1:6" x14ac:dyDescent="0.25">
      <c r="A118" s="35">
        <v>44020</v>
      </c>
      <c r="B118" s="40">
        <v>2</v>
      </c>
      <c r="C118" s="40">
        <v>20</v>
      </c>
      <c r="D118" s="34">
        <f t="shared" si="10"/>
        <v>5.3571428571428568E-2</v>
      </c>
      <c r="E118" s="34">
        <f t="shared" ref="E118:E135" si="11">AVERAGE(C116:C118)/AVERAGE(C105:C118)</f>
        <v>0.74866310160427807</v>
      </c>
      <c r="F118" s="34" t="str">
        <f t="shared" si="6"/>
        <v>Green</v>
      </c>
    </row>
    <row r="119" spans="1:6" x14ac:dyDescent="0.25">
      <c r="A119" s="35">
        <v>44021</v>
      </c>
      <c r="B119" s="40">
        <v>1</v>
      </c>
      <c r="C119" s="40">
        <v>21</v>
      </c>
      <c r="D119" s="34">
        <f t="shared" si="10"/>
        <v>6.78391959798995E-2</v>
      </c>
      <c r="E119" s="34">
        <f t="shared" si="11"/>
        <v>0.78873239436619713</v>
      </c>
      <c r="F119" s="34" t="str">
        <f t="shared" si="6"/>
        <v>Green</v>
      </c>
    </row>
    <row r="120" spans="1:6" x14ac:dyDescent="0.25">
      <c r="A120" s="35">
        <v>44022</v>
      </c>
      <c r="B120" s="40">
        <v>3</v>
      </c>
      <c r="C120" s="40">
        <v>18</v>
      </c>
      <c r="D120" s="34">
        <f t="shared" si="10"/>
        <v>6.887755102040817E-2</v>
      </c>
      <c r="E120" s="34">
        <f t="shared" si="11"/>
        <v>0.81219272369714846</v>
      </c>
      <c r="F120" s="34" t="str">
        <f t="shared" si="6"/>
        <v>Green</v>
      </c>
    </row>
    <row r="121" spans="1:6" x14ac:dyDescent="0.25">
      <c r="A121" s="35">
        <v>44023</v>
      </c>
      <c r="B121" s="40">
        <v>1</v>
      </c>
      <c r="C121" s="40">
        <v>33</v>
      </c>
      <c r="D121" s="34">
        <f t="shared" si="10"/>
        <v>5.3030303030303032E-2</v>
      </c>
      <c r="E121" s="34">
        <f t="shared" si="11"/>
        <v>1.0467289719626169</v>
      </c>
      <c r="F121" s="34" t="str">
        <f t="shared" si="6"/>
        <v>Red</v>
      </c>
    </row>
    <row r="122" spans="1:6" x14ac:dyDescent="0.25">
      <c r="A122" s="35">
        <v>44024</v>
      </c>
      <c r="B122" s="40">
        <v>0</v>
      </c>
      <c r="C122" s="40">
        <v>31</v>
      </c>
      <c r="D122" s="34">
        <f t="shared" si="10"/>
        <v>3.7406483790523692E-2</v>
      </c>
      <c r="E122" s="34">
        <f t="shared" si="11"/>
        <v>1.1921079958463137</v>
      </c>
      <c r="F122" s="34" t="str">
        <f t="shared" si="6"/>
        <v>Red</v>
      </c>
    </row>
    <row r="123" spans="1:6" x14ac:dyDescent="0.25">
      <c r="A123" s="35">
        <v>44025</v>
      </c>
      <c r="B123" s="40">
        <v>0</v>
      </c>
      <c r="C123" s="40">
        <v>16</v>
      </c>
      <c r="D123" s="34">
        <f t="shared" si="10"/>
        <v>3.7974683544303799E-2</v>
      </c>
      <c r="E123" s="34">
        <f t="shared" si="11"/>
        <v>1.1558307533539731</v>
      </c>
      <c r="F123" s="34" t="str">
        <f t="shared" si="6"/>
        <v>Red</v>
      </c>
    </row>
    <row r="124" spans="1:6" x14ac:dyDescent="0.25">
      <c r="A124" s="35">
        <v>44026</v>
      </c>
      <c r="B124" s="40">
        <v>1</v>
      </c>
      <c r="C124" s="40">
        <v>23</v>
      </c>
      <c r="D124" s="34">
        <f t="shared" si="10"/>
        <v>3.2171581769436998E-2</v>
      </c>
      <c r="E124" s="34">
        <f t="shared" si="11"/>
        <v>1.0082304526748971</v>
      </c>
      <c r="F124" s="34" t="str">
        <f t="shared" si="6"/>
        <v>Red</v>
      </c>
    </row>
    <row r="125" spans="1:6" x14ac:dyDescent="0.25">
      <c r="A125" s="35">
        <v>44027</v>
      </c>
      <c r="B125" s="40">
        <v>2</v>
      </c>
      <c r="C125" s="40">
        <v>24</v>
      </c>
      <c r="D125" s="34">
        <f t="shared" si="10"/>
        <v>3.2258064516129031E-2</v>
      </c>
      <c r="E125" s="34">
        <f t="shared" si="11"/>
        <v>0.89634146341463417</v>
      </c>
      <c r="F125" s="34" t="str">
        <f t="shared" si="6"/>
        <v>Green</v>
      </c>
    </row>
    <row r="126" spans="1:6" x14ac:dyDescent="0.25">
      <c r="A126" s="35">
        <v>44028</v>
      </c>
      <c r="B126" s="40">
        <v>1</v>
      </c>
      <c r="C126" s="40">
        <v>27</v>
      </c>
      <c r="D126" s="34">
        <f t="shared" si="10"/>
        <v>3.4090909090909095E-2</v>
      </c>
      <c r="E126" s="34">
        <f t="shared" si="11"/>
        <v>1.0339321357285429</v>
      </c>
      <c r="F126" s="34" t="str">
        <f>IF(E126&gt;1,"Red","Green")</f>
        <v>Red</v>
      </c>
    </row>
    <row r="127" spans="1:6" x14ac:dyDescent="0.25">
      <c r="A127" s="35">
        <v>44029</v>
      </c>
      <c r="B127" s="40">
        <v>0</v>
      </c>
      <c r="C127" s="40">
        <v>26</v>
      </c>
      <c r="D127" s="34">
        <f t="shared" si="10"/>
        <v>4.4510385756676561E-2</v>
      </c>
      <c r="E127" s="34">
        <f t="shared" si="11"/>
        <v>1.1159420289855073</v>
      </c>
      <c r="F127" s="34" t="str">
        <f t="shared" si="6"/>
        <v>Red</v>
      </c>
    </row>
    <row r="128" spans="1:6" x14ac:dyDescent="0.25">
      <c r="A128" s="35">
        <v>44030</v>
      </c>
      <c r="B128" s="40">
        <v>1</v>
      </c>
      <c r="C128" s="40">
        <v>26</v>
      </c>
      <c r="D128" s="34">
        <f t="shared" si="10"/>
        <v>5.2023121387283239E-2</v>
      </c>
      <c r="E128" s="34">
        <f t="shared" si="11"/>
        <v>1.0593869731800765</v>
      </c>
      <c r="F128" s="34" t="str">
        <f t="shared" si="6"/>
        <v>Red</v>
      </c>
    </row>
    <row r="129" spans="1:12" x14ac:dyDescent="0.25">
      <c r="A129" s="35">
        <v>44031</v>
      </c>
      <c r="B129" s="40">
        <v>2</v>
      </c>
      <c r="C129" s="40">
        <v>18</v>
      </c>
      <c r="D129" s="34">
        <f t="shared" si="10"/>
        <v>3.4482758620689655E-2</v>
      </c>
      <c r="E129" s="34">
        <f t="shared" si="11"/>
        <v>1.0113519091847265</v>
      </c>
      <c r="F129" s="34" t="str">
        <f t="shared" si="6"/>
        <v>Red</v>
      </c>
    </row>
    <row r="130" spans="1:12" x14ac:dyDescent="0.25">
      <c r="A130" s="35">
        <v>44032</v>
      </c>
      <c r="B130" s="40">
        <v>0</v>
      </c>
      <c r="C130" s="40">
        <v>46</v>
      </c>
      <c r="D130" s="34">
        <f t="shared" si="10"/>
        <v>4.2253521126760563E-2</v>
      </c>
      <c r="E130" s="34">
        <f t="shared" si="11"/>
        <v>1.2068965517241379</v>
      </c>
      <c r="F130" s="34" t="str">
        <f t="shared" si="6"/>
        <v>Red</v>
      </c>
    </row>
    <row r="131" spans="1:12" x14ac:dyDescent="0.25">
      <c r="A131" s="35">
        <v>44033</v>
      </c>
      <c r="B131" s="40">
        <v>2</v>
      </c>
      <c r="C131" s="40">
        <v>16</v>
      </c>
      <c r="D131" s="34">
        <f t="shared" si="10"/>
        <v>5.8333333333333327E-2</v>
      </c>
      <c r="E131" s="34">
        <f t="shared" si="11"/>
        <v>1.0821256038647344</v>
      </c>
      <c r="F131" s="71" t="s">
        <v>341</v>
      </c>
    </row>
    <row r="132" spans="1:12" x14ac:dyDescent="0.25">
      <c r="A132" s="35">
        <v>44034</v>
      </c>
      <c r="B132" s="40">
        <v>2</v>
      </c>
      <c r="C132" s="40">
        <v>36</v>
      </c>
      <c r="D132" s="34">
        <f t="shared" si="10"/>
        <v>7.7586206896551727E-2</v>
      </c>
      <c r="E132" s="34">
        <f t="shared" si="11"/>
        <v>1.2668513388734994</v>
      </c>
    </row>
    <row r="133" spans="1:12" x14ac:dyDescent="0.25">
      <c r="A133" s="35">
        <v>44035</v>
      </c>
      <c r="B133" s="40">
        <v>3</v>
      </c>
      <c r="C133" s="40">
        <v>25</v>
      </c>
      <c r="D133" s="34">
        <f t="shared" si="10"/>
        <v>7.3770491803278701E-2</v>
      </c>
      <c r="E133" s="34">
        <f t="shared" si="11"/>
        <v>0.98447488584474885</v>
      </c>
    </row>
    <row r="134" spans="1:12" x14ac:dyDescent="0.25">
      <c r="A134" s="35">
        <v>44036</v>
      </c>
      <c r="B134" s="40">
        <v>2</v>
      </c>
      <c r="C134" s="40">
        <v>59</v>
      </c>
      <c r="D134" s="34">
        <f t="shared" si="10"/>
        <v>8.943089430894309E-2</v>
      </c>
      <c r="E134" s="34">
        <f t="shared" si="11"/>
        <v>1.3793103448275863</v>
      </c>
    </row>
    <row r="135" spans="1:12" x14ac:dyDescent="0.25">
      <c r="A135" s="35">
        <v>44037</v>
      </c>
      <c r="B135" s="40">
        <v>2</v>
      </c>
      <c r="C135" s="40">
        <v>45</v>
      </c>
      <c r="D135" s="34">
        <f t="shared" si="10"/>
        <v>7.4175824175824176E-2</v>
      </c>
      <c r="E135" s="34">
        <f t="shared" si="11"/>
        <v>1.4401913875598087</v>
      </c>
      <c r="G135" s="84" t="s">
        <v>306</v>
      </c>
      <c r="H135" s="84"/>
      <c r="I135" s="84"/>
      <c r="J135" s="84"/>
      <c r="K135" s="84"/>
      <c r="L135" s="84"/>
    </row>
    <row r="136" spans="1:12" x14ac:dyDescent="0.25">
      <c r="A136" s="35">
        <v>44038</v>
      </c>
      <c r="B136" s="40">
        <v>0</v>
      </c>
      <c r="C136" s="40">
        <v>23</v>
      </c>
      <c r="D136" s="34">
        <f t="shared" si="10"/>
        <v>5.5118110236220472E-2</v>
      </c>
      <c r="E136" s="34">
        <f t="shared" ref="E136:E150" si="12">AVERAGE(C134:C136)/AVERAGE(C123:C136)</f>
        <v>1.4455284552845529</v>
      </c>
      <c r="G136" s="83" t="s">
        <v>308</v>
      </c>
      <c r="H136" s="83"/>
      <c r="I136" t="s">
        <v>309</v>
      </c>
      <c r="J136" t="s">
        <v>310</v>
      </c>
      <c r="K136" t="s">
        <v>311</v>
      </c>
      <c r="L136" t="s">
        <v>312</v>
      </c>
    </row>
    <row r="137" spans="1:12" x14ac:dyDescent="0.25">
      <c r="A137" s="35">
        <v>44039</v>
      </c>
      <c r="B137" s="40">
        <v>0</v>
      </c>
      <c r="C137" s="40">
        <v>7</v>
      </c>
      <c r="D137" s="34">
        <f t="shared" si="10"/>
        <v>3.1088082901554404E-2</v>
      </c>
      <c r="E137" s="34">
        <f t="shared" si="12"/>
        <v>0.87281795511221949</v>
      </c>
      <c r="H137">
        <v>365</v>
      </c>
      <c r="I137" s="37">
        <f>SUM(B2:B151)/365</f>
        <v>1.1287671232876713</v>
      </c>
      <c r="J137" s="38">
        <f>I137*365</f>
        <v>412</v>
      </c>
      <c r="K137" s="39">
        <f>1360000/I137/100</f>
        <v>12048.543689320388</v>
      </c>
      <c r="L137" s="39">
        <f>K137/365</f>
        <v>33.009708737864074</v>
      </c>
    </row>
    <row r="138" spans="1:12" x14ac:dyDescent="0.25">
      <c r="A138" s="35">
        <v>44040</v>
      </c>
      <c r="B138" s="40">
        <v>0</v>
      </c>
      <c r="C138" s="40">
        <v>59</v>
      </c>
      <c r="D138" s="34">
        <f t="shared" si="10"/>
        <v>2.8301886792452834E-2</v>
      </c>
      <c r="E138" s="34">
        <f t="shared" si="12"/>
        <v>0.95041952707856603</v>
      </c>
      <c r="G138" s="36">
        <v>43831</v>
      </c>
      <c r="H138" s="40">
        <f ca="1">TODAY()-G138-1</f>
        <v>221</v>
      </c>
      <c r="I138" s="37">
        <f ca="1">SUM(B2:B151)/H138</f>
        <v>1.8642533936651584</v>
      </c>
      <c r="J138" s="37">
        <f ca="1">I138*365</f>
        <v>680.45248868778287</v>
      </c>
      <c r="K138" s="39">
        <f ca="1">1360000/I138/100</f>
        <v>7295.1456310679614</v>
      </c>
      <c r="L138" s="39">
        <f ca="1">K138/365</f>
        <v>19.986700359090307</v>
      </c>
    </row>
    <row r="139" spans="1:12" x14ac:dyDescent="0.25">
      <c r="A139" s="35">
        <v>44041</v>
      </c>
      <c r="B139" s="40">
        <v>2</v>
      </c>
      <c r="C139" s="40">
        <v>17</v>
      </c>
      <c r="D139" s="34">
        <f t="shared" si="10"/>
        <v>3.9911308203991129E-2</v>
      </c>
      <c r="E139" s="34">
        <f t="shared" si="12"/>
        <v>0.90077519379844961</v>
      </c>
      <c r="G139" s="36">
        <v>43880</v>
      </c>
      <c r="H139" s="40">
        <f ca="1">TODAY()-G139-1</f>
        <v>172</v>
      </c>
      <c r="I139" s="37">
        <f ca="1">SUM(B2:B151)/H139</f>
        <v>2.3953488372093021</v>
      </c>
      <c r="J139" s="37">
        <f ca="1">I139*365</f>
        <v>874.30232558139528</v>
      </c>
      <c r="K139" s="39">
        <f ca="1">1360000/I139/100</f>
        <v>5677.6699029126212</v>
      </c>
      <c r="L139" s="39">
        <f ca="1">K139/365</f>
        <v>15.555260007979784</v>
      </c>
    </row>
    <row r="140" spans="1:12" x14ac:dyDescent="0.25">
      <c r="A140" s="35">
        <v>44042</v>
      </c>
      <c r="B140" s="40">
        <v>4</v>
      </c>
      <c r="C140" s="40">
        <v>33</v>
      </c>
      <c r="D140" s="34">
        <f t="shared" si="10"/>
        <v>4.0816326530612249E-2</v>
      </c>
      <c r="E140" s="34">
        <f t="shared" si="12"/>
        <v>1.1666666666666667</v>
      </c>
      <c r="G140" s="36">
        <v>43905</v>
      </c>
      <c r="H140" s="40">
        <f ca="1">TODAY()-G140-1</f>
        <v>147</v>
      </c>
      <c r="I140" s="37">
        <f ca="1">SUM(B3:B151)/H140</f>
        <v>2.8027210884353742</v>
      </c>
      <c r="J140" s="37">
        <f ca="1">I140*365</f>
        <v>1022.9931972789116</v>
      </c>
      <c r="K140" s="39">
        <f ca="1">1360000/I140/100</f>
        <v>4852.4271844660198</v>
      </c>
      <c r="L140" s="39">
        <f ca="1">K140/365</f>
        <v>13.294321053331561</v>
      </c>
    </row>
    <row r="141" spans="1:12" x14ac:dyDescent="0.25">
      <c r="A141" s="35">
        <v>44043</v>
      </c>
      <c r="B141" s="40">
        <v>0</v>
      </c>
      <c r="C141" s="40">
        <v>42</v>
      </c>
      <c r="D141" s="34">
        <f t="shared" si="10"/>
        <v>5.035971223021582E-2</v>
      </c>
      <c r="E141" s="34">
        <f t="shared" si="12"/>
        <v>0.94985250737463134</v>
      </c>
      <c r="G141" s="36">
        <v>43922</v>
      </c>
      <c r="H141" s="40">
        <f ca="1">TODAY()-G141-1</f>
        <v>130</v>
      </c>
      <c r="I141" s="37">
        <f ca="1">SUM(B20:B151)/H141</f>
        <v>3.1461538461538461</v>
      </c>
      <c r="J141" s="37">
        <f ca="1">I141*365</f>
        <v>1148.3461538461538</v>
      </c>
      <c r="K141" s="39">
        <f ca="1">1360000/I141/100</f>
        <v>4322.7383863080686</v>
      </c>
      <c r="L141" s="39">
        <f ca="1">K141/365</f>
        <v>11.843118866597449</v>
      </c>
    </row>
    <row r="142" spans="1:12" x14ac:dyDescent="0.25">
      <c r="A142" s="35">
        <v>44044</v>
      </c>
      <c r="B142" s="40">
        <v>1</v>
      </c>
      <c r="C142" s="40">
        <v>35</v>
      </c>
      <c r="D142" s="34">
        <f t="shared" si="10"/>
        <v>5.2173913043478265E-2</v>
      </c>
      <c r="E142" s="34">
        <f t="shared" si="12"/>
        <v>1.11352133044107</v>
      </c>
      <c r="G142" t="s">
        <v>319</v>
      </c>
      <c r="I142" s="37">
        <f>SUM(B2:B19)/31</f>
        <v>9.6774193548387094E-2</v>
      </c>
      <c r="J142" s="37">
        <f t="shared" ref="J142:J146" si="13">I142*365</f>
        <v>35.322580645161288</v>
      </c>
      <c r="K142" s="39">
        <f t="shared" ref="K142:K146" si="14">1360000/I142/100</f>
        <v>140533.33333333334</v>
      </c>
      <c r="L142" s="39">
        <f t="shared" ref="L142:L146" si="15">K142/365</f>
        <v>385.02283105022832</v>
      </c>
    </row>
    <row r="143" spans="1:12" x14ac:dyDescent="0.25">
      <c r="A143" s="35">
        <v>44045</v>
      </c>
      <c r="B143" s="40">
        <v>1</v>
      </c>
      <c r="C143" s="40">
        <v>21</v>
      </c>
      <c r="D143" s="34">
        <f t="shared" si="10"/>
        <v>3.9647577092511016E-2</v>
      </c>
      <c r="E143" s="34">
        <f t="shared" si="12"/>
        <v>0.98563218390804586</v>
      </c>
      <c r="G143" t="s">
        <v>320</v>
      </c>
      <c r="I143" s="37">
        <f>AVERAGE(B20:B49)</f>
        <v>2.3666666666666667</v>
      </c>
      <c r="J143" s="37">
        <f t="shared" si="13"/>
        <v>863.83333333333337</v>
      </c>
      <c r="K143" s="39">
        <f t="shared" si="14"/>
        <v>5746.4788732394363</v>
      </c>
      <c r="L143" s="39">
        <f t="shared" si="15"/>
        <v>15.743777734902565</v>
      </c>
    </row>
    <row r="144" spans="1:12" x14ac:dyDescent="0.25">
      <c r="A144" s="35">
        <v>44046</v>
      </c>
      <c r="B144" s="40">
        <v>0</v>
      </c>
      <c r="C144" s="40">
        <v>26</v>
      </c>
      <c r="D144" s="34">
        <f t="shared" si="10"/>
        <v>1.9438444924406047E-2</v>
      </c>
      <c r="E144" s="34">
        <f t="shared" si="12"/>
        <v>0.86186186186186176</v>
      </c>
      <c r="G144" t="s">
        <v>321</v>
      </c>
      <c r="I144" s="37">
        <f>AVERAGE(B50:B80)</f>
        <v>5.290322580645161</v>
      </c>
      <c r="J144" s="37">
        <f t="shared" si="13"/>
        <v>1930.9677419354837</v>
      </c>
      <c r="K144" s="39">
        <f t="shared" si="14"/>
        <v>2570.7317073170734</v>
      </c>
      <c r="L144" s="39">
        <f t="shared" si="15"/>
        <v>7.0431005679919823</v>
      </c>
    </row>
    <row r="145" spans="1:12" x14ac:dyDescent="0.25">
      <c r="A145" s="35">
        <v>44047</v>
      </c>
      <c r="B145" s="40">
        <v>1</v>
      </c>
      <c r="C145" s="40">
        <v>33</v>
      </c>
      <c r="D145" s="34">
        <f t="shared" si="10"/>
        <v>1.8828451882845189E-2</v>
      </c>
      <c r="E145" s="34">
        <f t="shared" si="12"/>
        <v>0.8098336948662328</v>
      </c>
      <c r="G145" t="s">
        <v>322</v>
      </c>
      <c r="I145" s="37">
        <f>AVERAGE(B81:B110)</f>
        <v>4.2</v>
      </c>
      <c r="J145" s="37">
        <f t="shared" si="13"/>
        <v>1533</v>
      </c>
      <c r="K145" s="39">
        <f t="shared" si="14"/>
        <v>3238.0952380952381</v>
      </c>
      <c r="L145" s="39">
        <f t="shared" si="15"/>
        <v>8.8714938030006518</v>
      </c>
    </row>
    <row r="146" spans="1:12" x14ac:dyDescent="0.25">
      <c r="A146" s="35">
        <v>44048</v>
      </c>
      <c r="B146" s="40">
        <v>0</v>
      </c>
      <c r="C146" s="40">
        <v>27</v>
      </c>
      <c r="D146" s="34">
        <f t="shared" si="10"/>
        <v>1.8480492813141684E-2</v>
      </c>
      <c r="E146" s="34">
        <f t="shared" si="12"/>
        <v>0.8879056047197641</v>
      </c>
      <c r="G146" s="34" t="s">
        <v>327</v>
      </c>
      <c r="H146" s="34"/>
      <c r="I146" s="37">
        <f>AVERAGE(B111:B141)</f>
        <v>1.4193548387096775</v>
      </c>
      <c r="J146" s="37">
        <f t="shared" si="13"/>
        <v>518.06451612903231</v>
      </c>
      <c r="K146" s="39">
        <f t="shared" si="14"/>
        <v>9581.818181818182</v>
      </c>
      <c r="L146" s="39">
        <f t="shared" si="15"/>
        <v>26.251556662515569</v>
      </c>
    </row>
    <row r="147" spans="1:12" x14ac:dyDescent="0.25">
      <c r="A147" s="35">
        <v>44049</v>
      </c>
      <c r="B147" s="40">
        <v>1</v>
      </c>
      <c r="C147" s="40">
        <v>25</v>
      </c>
      <c r="D147" s="34">
        <f t="shared" si="10"/>
        <v>1.2448132780082988E-2</v>
      </c>
      <c r="E147" s="34">
        <f t="shared" si="12"/>
        <v>0.8775811209439528</v>
      </c>
      <c r="G147" s="84" t="s">
        <v>323</v>
      </c>
      <c r="H147" s="84"/>
      <c r="I147" s="84"/>
      <c r="J147" s="84"/>
      <c r="K147" s="84"/>
      <c r="L147" s="84"/>
    </row>
    <row r="148" spans="1:12" x14ac:dyDescent="0.25">
      <c r="A148" s="35">
        <v>44050</v>
      </c>
      <c r="B148" s="40">
        <v>0</v>
      </c>
      <c r="C148" s="40">
        <v>39</v>
      </c>
      <c r="D148" s="34">
        <f t="shared" si="10"/>
        <v>1.2244897959183675E-2</v>
      </c>
      <c r="E148" s="34">
        <f t="shared" si="12"/>
        <v>0.98302469135802462</v>
      </c>
      <c r="G148" s="70" t="s">
        <v>308</v>
      </c>
      <c r="H148" s="70"/>
      <c r="I148" s="34" t="s">
        <v>309</v>
      </c>
      <c r="J148" t="s">
        <v>310</v>
      </c>
      <c r="K148" t="s">
        <v>324</v>
      </c>
      <c r="L148" t="s">
        <v>325</v>
      </c>
    </row>
    <row r="149" spans="1:12" x14ac:dyDescent="0.25">
      <c r="A149" s="35">
        <v>44051</v>
      </c>
      <c r="B149" s="40">
        <v>0</v>
      </c>
      <c r="C149" s="40">
        <v>40</v>
      </c>
      <c r="D149" s="34">
        <f t="shared" si="10"/>
        <v>6.2893081761006293E-3</v>
      </c>
      <c r="E149" s="34">
        <f t="shared" si="12"/>
        <v>1.1366120218579234</v>
      </c>
      <c r="G149" s="34"/>
      <c r="H149" s="34">
        <v>365</v>
      </c>
      <c r="I149" s="37">
        <f>SUM(C2:C151)/365</f>
        <v>19.383561643835616</v>
      </c>
      <c r="J149" s="38">
        <f t="shared" ref="J149:J154" si="16">I149*365</f>
        <v>7075</v>
      </c>
      <c r="K149" s="39">
        <f>1360000/I149</f>
        <v>70162.544169611312</v>
      </c>
      <c r="L149" s="39">
        <f>K149/365</f>
        <v>192.22614840989399</v>
      </c>
    </row>
    <row r="150" spans="1:12" x14ac:dyDescent="0.25">
      <c r="A150" s="35">
        <v>44052</v>
      </c>
      <c r="B150" s="40">
        <v>0</v>
      </c>
      <c r="C150" s="40">
        <v>14</v>
      </c>
      <c r="D150" s="34">
        <f t="shared" si="10"/>
        <v>6.1475409836065581E-3</v>
      </c>
      <c r="E150" s="34">
        <f t="shared" si="12"/>
        <v>1.0382775119617225</v>
      </c>
      <c r="G150" s="36">
        <v>43831</v>
      </c>
      <c r="H150" s="40">
        <f ca="1">TODAY()-G150-1</f>
        <v>221</v>
      </c>
      <c r="I150" s="37">
        <f ca="1">SUM(C2:C151)/H150</f>
        <v>32.013574660633488</v>
      </c>
      <c r="J150" s="37">
        <f t="shared" ca="1" si="16"/>
        <v>11684.954751131223</v>
      </c>
      <c r="K150" s="39">
        <f ca="1">1360000/I150</f>
        <v>42481.97879858657</v>
      </c>
      <c r="L150" s="39">
        <f ca="1">K150/365</f>
        <v>116.38898300982622</v>
      </c>
    </row>
    <row r="151" spans="1:12" x14ac:dyDescent="0.25">
      <c r="A151" s="35">
        <v>44053</v>
      </c>
      <c r="B151" s="40">
        <v>0</v>
      </c>
      <c r="C151" s="40">
        <v>13</v>
      </c>
      <c r="D151" s="34">
        <f t="shared" ref="D151" si="17">AVERAGE(D137:D150)</f>
        <v>2.6869719736727315E-2</v>
      </c>
      <c r="E151" s="34">
        <f t="shared" ref="E151" si="18">AVERAGE(C149:C151)/AVERAGE(C138:C151)</f>
        <v>0.73742138364779874</v>
      </c>
      <c r="G151" s="36">
        <v>43880</v>
      </c>
      <c r="H151" s="40">
        <f ca="1">TODAY()-G151-1</f>
        <v>172</v>
      </c>
      <c r="I151" s="37">
        <f ca="1">SUM(C2:C151)/H151</f>
        <v>41.133720930232556</v>
      </c>
      <c r="J151" s="37">
        <f t="shared" ca="1" si="16"/>
        <v>15013.808139534884</v>
      </c>
      <c r="K151" s="39">
        <f ca="1">1360000/I151</f>
        <v>33062.897526501765</v>
      </c>
      <c r="L151" s="39">
        <f ca="1">K151/365</f>
        <v>90.583280894525387</v>
      </c>
    </row>
    <row r="152" spans="1:12" x14ac:dyDescent="0.25">
      <c r="A152" s="35">
        <v>44054</v>
      </c>
      <c r="B152" s="39">
        <f>$D$151*AVERAGE(C145:C151)</f>
        <v>0.73315949567355954</v>
      </c>
      <c r="C152" s="39">
        <f>AVERAGE(C145:C151)*AVERAGE($E$145:$E$151)</f>
        <v>25.222353094018064</v>
      </c>
      <c r="D152" t="s">
        <v>326</v>
      </c>
      <c r="E152" s="37"/>
      <c r="G152" s="36">
        <v>43905</v>
      </c>
      <c r="H152" s="40">
        <f ca="1">TODAY()-G152-1</f>
        <v>147</v>
      </c>
      <c r="I152" s="37">
        <f ca="1">SUM(C3:C151)/H152</f>
        <v>48.081632653061227</v>
      </c>
      <c r="J152" s="37">
        <f t="shared" ca="1" si="16"/>
        <v>17549.795918367348</v>
      </c>
      <c r="K152" s="39">
        <f ca="1">1360000/I152</f>
        <v>28285.22920203735</v>
      </c>
      <c r="L152" s="39">
        <f ca="1">K152/365</f>
        <v>77.493778635718769</v>
      </c>
    </row>
    <row r="153" spans="1:12" x14ac:dyDescent="0.25">
      <c r="A153" s="35">
        <v>44055</v>
      </c>
      <c r="B153" s="39">
        <f t="shared" ref="B153:B216" si="19">$D$151*AVERAGE(C146:C152)</f>
        <v>0.70330475387713698</v>
      </c>
      <c r="C153" s="39">
        <f t="shared" ref="C153:C216" si="20">AVERAGE(C146:C152)*AVERAGE($E$145:$E$151)</f>
        <v>24.195282117561138</v>
      </c>
      <c r="D153" s="37">
        <f>SUM(B$2:B153)</f>
        <v>413.43646424955068</v>
      </c>
      <c r="E153" s="37">
        <f>SUM(C$2:C153)</f>
        <v>7124.4176352115792</v>
      </c>
      <c r="G153" s="36">
        <v>43922</v>
      </c>
      <c r="H153" s="40">
        <f ca="1">TODAY()-G153-1</f>
        <v>130</v>
      </c>
      <c r="I153" s="37">
        <f ca="1">SUM(C20:C151)/H153</f>
        <v>51.6</v>
      </c>
      <c r="J153" s="37">
        <f t="shared" ca="1" si="16"/>
        <v>18834</v>
      </c>
      <c r="K153" s="39">
        <f ca="1">1360000/I153</f>
        <v>26356.589147286821</v>
      </c>
      <c r="L153" s="39">
        <f ca="1">K153/365</f>
        <v>72.209833280237859</v>
      </c>
    </row>
    <row r="154" spans="1:12" x14ac:dyDescent="0.25">
      <c r="A154" s="35">
        <v>44056</v>
      </c>
      <c r="B154" s="39">
        <f t="shared" si="19"/>
        <v>0.69253875624260552</v>
      </c>
      <c r="C154" s="39">
        <f t="shared" si="20"/>
        <v>23.824907328241871</v>
      </c>
      <c r="D154" s="37">
        <f>SUM(B$2:B154)</f>
        <v>414.12900300579327</v>
      </c>
      <c r="E154" s="37">
        <f>SUM(C$2:C154)</f>
        <v>7148.2425425398214</v>
      </c>
      <c r="G154" t="s">
        <v>319</v>
      </c>
      <c r="I154" s="37">
        <f>SUM(C2:C19)/31</f>
        <v>11.838709677419354</v>
      </c>
      <c r="J154" s="37">
        <f t="shared" si="16"/>
        <v>4321.1290322580644</v>
      </c>
      <c r="K154" s="39">
        <f t="shared" ref="K154:K158" si="21">1360000/I154</f>
        <v>114877.38419618529</v>
      </c>
      <c r="L154" s="39">
        <f t="shared" ref="L154:L158" si="22">K154/365</f>
        <v>314.73255944160354</v>
      </c>
    </row>
    <row r="155" spans="1:12" x14ac:dyDescent="0.25">
      <c r="A155" s="35">
        <v>44057</v>
      </c>
      <c r="B155" s="39">
        <f t="shared" si="19"/>
        <v>0.6880281261347736</v>
      </c>
      <c r="C155" s="39">
        <f t="shared" si="20"/>
        <v>23.669731400046704</v>
      </c>
      <c r="D155" s="37">
        <f>SUM(B$2:B155)</f>
        <v>414.81703113192805</v>
      </c>
      <c r="E155" s="37">
        <f>SUM(C$2:C155)</f>
        <v>7171.9122739398681</v>
      </c>
      <c r="G155" t="s">
        <v>320</v>
      </c>
      <c r="I155" s="37">
        <f>AVERAGE(C20:C49)</f>
        <v>60.7</v>
      </c>
      <c r="J155" s="37">
        <f t="shared" ref="J155:J158" si="23">I155*365</f>
        <v>22155.5</v>
      </c>
      <c r="K155" s="39">
        <f t="shared" si="21"/>
        <v>22405.271828665569</v>
      </c>
      <c r="L155" s="39">
        <f t="shared" si="22"/>
        <v>61.384306379905667</v>
      </c>
    </row>
    <row r="156" spans="1:12" x14ac:dyDescent="0.25">
      <c r="A156" s="35">
        <v>44058</v>
      </c>
      <c r="B156" s="39">
        <f t="shared" si="19"/>
        <v>0.62918240888198862</v>
      </c>
      <c r="C156" s="39">
        <f t="shared" si="20"/>
        <v>21.645304972538018</v>
      </c>
      <c r="D156" s="37">
        <f>SUM(B$2:B156)</f>
        <v>415.44621354081005</v>
      </c>
      <c r="E156" s="37">
        <f>SUM(C$2:C156)</f>
        <v>7193.5575789124059</v>
      </c>
      <c r="G156" t="s">
        <v>321</v>
      </c>
      <c r="I156" s="37">
        <f>AVERAGE(C50:C80)</f>
        <v>82.612903225806448</v>
      </c>
      <c r="J156" s="37">
        <f t="shared" si="23"/>
        <v>30153.709677419352</v>
      </c>
      <c r="K156" s="39">
        <f t="shared" si="21"/>
        <v>16462.319406481845</v>
      </c>
      <c r="L156" s="39">
        <f t="shared" si="22"/>
        <v>45.102244949265327</v>
      </c>
    </row>
    <row r="157" spans="1:12" x14ac:dyDescent="0.25">
      <c r="A157" s="35">
        <v>44059</v>
      </c>
      <c r="B157" s="39">
        <f t="shared" si="19"/>
        <v>0.55872733584755907</v>
      </c>
      <c r="C157" s="39">
        <f t="shared" si="20"/>
        <v>19.221490318529302</v>
      </c>
      <c r="D157" s="37">
        <f>SUM(B$2:B157)</f>
        <v>416.0049408766576</v>
      </c>
      <c r="E157" s="37">
        <f>SUM(C$2:C157)</f>
        <v>7212.7790692309354</v>
      </c>
      <c r="G157" t="s">
        <v>322</v>
      </c>
      <c r="I157" s="37">
        <f>AVERAGE(C81:C110)</f>
        <v>40</v>
      </c>
      <c r="J157" s="37">
        <f t="shared" si="23"/>
        <v>14600</v>
      </c>
      <c r="K157" s="39">
        <f t="shared" si="21"/>
        <v>34000</v>
      </c>
      <c r="L157" s="39">
        <f t="shared" si="22"/>
        <v>93.150684931506845</v>
      </c>
    </row>
    <row r="158" spans="1:12" x14ac:dyDescent="0.25">
      <c r="A158" s="35">
        <v>44060</v>
      </c>
      <c r="B158" s="39">
        <f t="shared" si="19"/>
        <v>0.57877019034283306</v>
      </c>
      <c r="C158" s="39">
        <f t="shared" si="20"/>
        <v>19.911010069790787</v>
      </c>
      <c r="D158" s="37">
        <f>SUM(B$2:B158)</f>
        <v>416.58371106700042</v>
      </c>
      <c r="E158" s="37">
        <f>SUM(C$2:C158)</f>
        <v>7232.6900793007262</v>
      </c>
      <c r="G158" s="34" t="s">
        <v>327</v>
      </c>
      <c r="H158" s="34"/>
      <c r="I158" s="37">
        <f>AVERAGE(C111:C141)</f>
        <v>27.516129032258064</v>
      </c>
      <c r="J158" s="37">
        <f t="shared" si="23"/>
        <v>10043.387096774193</v>
      </c>
      <c r="K158" s="39">
        <f t="shared" si="21"/>
        <v>49425.556858147713</v>
      </c>
      <c r="L158" s="39">
        <f t="shared" si="22"/>
        <v>135.41248454287046</v>
      </c>
    </row>
    <row r="159" spans="1:12" x14ac:dyDescent="0.25">
      <c r="A159" s="35">
        <v>44061</v>
      </c>
      <c r="B159" s="39">
        <f t="shared" si="19"/>
        <v>0.60529831943897272</v>
      </c>
      <c r="C159" s="39">
        <f t="shared" si="20"/>
        <v>20.823638008097472</v>
      </c>
      <c r="D159" s="37">
        <f>SUM(B$2:B159)</f>
        <v>417.18900938643941</v>
      </c>
      <c r="E159" s="37">
        <f>SUM(C$2:C159)</f>
        <v>7253.5137173088233</v>
      </c>
    </row>
    <row r="160" spans="1:12" x14ac:dyDescent="0.25">
      <c r="A160" s="35">
        <v>44062</v>
      </c>
      <c r="B160" s="39">
        <f t="shared" si="19"/>
        <v>0.58841371350177274</v>
      </c>
      <c r="C160" s="39">
        <f t="shared" si="20"/>
        <v>20.242769185809134</v>
      </c>
      <c r="D160" s="37">
        <f>SUM(B$2:B160)</f>
        <v>417.77742309994119</v>
      </c>
      <c r="E160" s="37">
        <f>SUM(C$2:C160)</f>
        <v>7273.7564864946326</v>
      </c>
    </row>
    <row r="161" spans="1:5" x14ac:dyDescent="0.25">
      <c r="A161" s="35">
        <v>44063</v>
      </c>
      <c r="B161" s="39">
        <f t="shared" si="19"/>
        <v>0.5732418685400632</v>
      </c>
      <c r="C161" s="39">
        <f t="shared" si="20"/>
        <v>19.720823234116349</v>
      </c>
      <c r="D161" s="37">
        <f>SUM(B$2:B161)</f>
        <v>418.35066496848123</v>
      </c>
      <c r="E161" s="37">
        <f>SUM(C$2:C161)</f>
        <v>7293.4773097287489</v>
      </c>
    </row>
    <row r="162" spans="1:5" x14ac:dyDescent="0.25">
      <c r="A162" s="35">
        <v>44064</v>
      </c>
      <c r="B162" s="39">
        <f t="shared" si="19"/>
        <v>0.5574882129136185</v>
      </c>
      <c r="C162" s="39">
        <f t="shared" si="20"/>
        <v>19.178861673123802</v>
      </c>
      <c r="D162" s="37">
        <f>SUM(B$2:B162)</f>
        <v>418.90815318139482</v>
      </c>
      <c r="E162" s="37">
        <f>SUM(C$2:C162)</f>
        <v>7312.6561714018726</v>
      </c>
    </row>
    <row r="163" spans="1:5" x14ac:dyDescent="0.25">
      <c r="A163" s="35">
        <v>44065</v>
      </c>
      <c r="B163" s="39">
        <f t="shared" si="19"/>
        <v>0.54024986849410817</v>
      </c>
      <c r="C163" s="39">
        <f t="shared" si="20"/>
        <v>18.585823443010259</v>
      </c>
      <c r="D163" s="37">
        <f>SUM(B$2:B163)</f>
        <v>419.44840304988895</v>
      </c>
      <c r="E163" s="37">
        <f>SUM(C$2:C163)</f>
        <v>7331.2419948448833</v>
      </c>
    </row>
    <row r="164" spans="1:5" x14ac:dyDescent="0.25">
      <c r="A164" s="35">
        <v>44066</v>
      </c>
      <c r="B164" s="39">
        <f t="shared" si="19"/>
        <v>0.52850595260295041</v>
      </c>
      <c r="C164" s="39">
        <f t="shared" si="20"/>
        <v>18.181806042893111</v>
      </c>
      <c r="D164" s="37">
        <f>SUM(B$2:B164)</f>
        <v>419.97690900249188</v>
      </c>
      <c r="E164" s="37">
        <f>SUM(C$2:C164)</f>
        <v>7349.4238008877765</v>
      </c>
    </row>
    <row r="165" spans="1:5" x14ac:dyDescent="0.25">
      <c r="A165" s="35">
        <v>44067</v>
      </c>
      <c r="B165" s="39">
        <f t="shared" si="19"/>
        <v>0.52451509187423229</v>
      </c>
      <c r="C165" s="39">
        <f t="shared" si="20"/>
        <v>18.044511362754921</v>
      </c>
      <c r="D165" s="37">
        <f>SUM(B$2:B165)</f>
        <v>420.50142409436609</v>
      </c>
      <c r="E165" s="37">
        <f>SUM(C$2:C165)</f>
        <v>7367.4683122505312</v>
      </c>
    </row>
    <row r="166" spans="1:5" x14ac:dyDescent="0.25">
      <c r="A166" s="35">
        <v>44068</v>
      </c>
      <c r="B166" s="39">
        <f t="shared" si="19"/>
        <v>0.51735047799608691</v>
      </c>
      <c r="C166" s="39">
        <f t="shared" si="20"/>
        <v>17.7980323604597</v>
      </c>
      <c r="D166" s="37">
        <f>SUM(B$2:B166)</f>
        <v>421.01877457236219</v>
      </c>
      <c r="E166" s="37">
        <f>SUM(C$2:C166)</f>
        <v>7385.2663446109909</v>
      </c>
    </row>
    <row r="167" spans="1:5" x14ac:dyDescent="0.25">
      <c r="A167" s="35">
        <v>44069</v>
      </c>
      <c r="B167" s="39">
        <f t="shared" si="19"/>
        <v>0.5057365957409603</v>
      </c>
      <c r="C167" s="39">
        <f t="shared" si="20"/>
        <v>17.39848841298339</v>
      </c>
      <c r="D167" s="37">
        <f>SUM(B$2:B167)</f>
        <v>421.52451116810317</v>
      </c>
      <c r="E167" s="37">
        <f>SUM(C$2:C167)</f>
        <v>7402.6648330239741</v>
      </c>
    </row>
    <row r="168" spans="1:5" x14ac:dyDescent="0.25">
      <c r="A168" s="35">
        <v>44070</v>
      </c>
      <c r="B168" s="39">
        <f t="shared" si="19"/>
        <v>0.49481873470976179</v>
      </c>
      <c r="C168" s="39">
        <f t="shared" si="20"/>
        <v>17.022889177639218</v>
      </c>
      <c r="D168" s="37">
        <f>SUM(B$2:B168)</f>
        <v>422.01932990281296</v>
      </c>
      <c r="E168" s="37">
        <f>SUM(C$2:C168)</f>
        <v>7419.6877222016137</v>
      </c>
    </row>
    <row r="169" spans="1:5" x14ac:dyDescent="0.25">
      <c r="A169" s="35">
        <v>44071</v>
      </c>
      <c r="B169" s="39">
        <f t="shared" si="19"/>
        <v>0.48446263014323149</v>
      </c>
      <c r="C169" s="39">
        <f t="shared" si="20"/>
        <v>16.666615641530093</v>
      </c>
      <c r="D169" s="37">
        <f>SUM(B$2:B169)</f>
        <v>422.5037925329562</v>
      </c>
      <c r="E169" s="37">
        <f>SUM(C$2:C169)</f>
        <v>7436.3543378431441</v>
      </c>
    </row>
    <row r="170" spans="1:5" x14ac:dyDescent="0.25">
      <c r="A170" s="35">
        <v>44072</v>
      </c>
      <c r="B170" s="39">
        <f t="shared" si="19"/>
        <v>0.47481929488914171</v>
      </c>
      <c r="C170" s="39">
        <f t="shared" si="20"/>
        <v>16.334862989865684</v>
      </c>
      <c r="D170" s="37">
        <f>SUM(B$2:B170)</f>
        <v>422.97861182784533</v>
      </c>
      <c r="E170" s="37">
        <f>SUM(C$2:C170)</f>
        <v>7452.6892008330096</v>
      </c>
    </row>
    <row r="171" spans="1:5" x14ac:dyDescent="0.25">
      <c r="A171" s="35">
        <v>44073</v>
      </c>
      <c r="B171" s="39">
        <f t="shared" si="19"/>
        <v>0.46617891252993432</v>
      </c>
      <c r="C171" s="39">
        <f t="shared" si="20"/>
        <v>16.037614197457916</v>
      </c>
      <c r="D171" s="37">
        <f>SUM(B$2:B171)</f>
        <v>423.44479074037525</v>
      </c>
      <c r="E171" s="37">
        <f>SUM(C$2:C171)</f>
        <v>7468.7268150304672</v>
      </c>
    </row>
    <row r="172" spans="1:5" x14ac:dyDescent="0.25">
      <c r="A172" s="35">
        <v>44074</v>
      </c>
      <c r="B172" s="39">
        <f t="shared" si="19"/>
        <v>0.45794836482298867</v>
      </c>
      <c r="C172" s="39">
        <f t="shared" si="20"/>
        <v>15.754464648626081</v>
      </c>
      <c r="D172" s="37">
        <f>SUM(B$2:B172)</f>
        <v>423.90273910519824</v>
      </c>
      <c r="E172" s="37">
        <f>SUM(C$2:C172)</f>
        <v>7484.4812796790929</v>
      </c>
    </row>
    <row r="173" spans="1:5" x14ac:dyDescent="0.25">
      <c r="A173" s="35">
        <v>44075</v>
      </c>
      <c r="B173" s="39">
        <f t="shared" si="19"/>
        <v>0.44915794862403791</v>
      </c>
      <c r="C173" s="39">
        <f t="shared" si="20"/>
        <v>15.452054351110094</v>
      </c>
      <c r="D173" s="37">
        <f>SUM(B$2:B173)</f>
        <v>424.35189705382226</v>
      </c>
      <c r="E173" s="37">
        <f>SUM(C$2:C173)</f>
        <v>7499.9333340302028</v>
      </c>
    </row>
    <row r="174" spans="1:5" x14ac:dyDescent="0.25">
      <c r="A174" s="35">
        <v>44076</v>
      </c>
      <c r="B174" s="39">
        <f t="shared" si="19"/>
        <v>0.44015283839264507</v>
      </c>
      <c r="C174" s="39">
        <f t="shared" si="20"/>
        <v>15.142258090886966</v>
      </c>
      <c r="D174" s="37">
        <f>SUM(B$2:B174)</f>
        <v>424.79204989221489</v>
      </c>
      <c r="E174" s="37">
        <f>SUM(C$2:C174)</f>
        <v>7515.0755921210894</v>
      </c>
    </row>
    <row r="175" spans="1:5" x14ac:dyDescent="0.25">
      <c r="A175" s="35">
        <v>44077</v>
      </c>
      <c r="B175" s="39">
        <f t="shared" si="19"/>
        <v>0.43149222747603982</v>
      </c>
      <c r="C175" s="39">
        <f t="shared" si="20"/>
        <v>14.844313390125992</v>
      </c>
      <c r="D175" s="37">
        <f>SUM(B$2:B175)</f>
        <v>425.22354211969093</v>
      </c>
      <c r="E175" s="37">
        <f>SUM(C$2:C175)</f>
        <v>7529.9199055112158</v>
      </c>
    </row>
    <row r="176" spans="1:5" x14ac:dyDescent="0.25">
      <c r="A176" s="35">
        <v>44078</v>
      </c>
      <c r="B176" s="39">
        <f t="shared" si="19"/>
        <v>0.42312969592808264</v>
      </c>
      <c r="C176" s="39">
        <f t="shared" si="20"/>
        <v>14.556623297169255</v>
      </c>
      <c r="D176" s="37">
        <f>SUM(B$2:B176)</f>
        <v>425.64667181561902</v>
      </c>
      <c r="E176" s="37">
        <f>SUM(C$2:C176)</f>
        <v>7544.4765288083854</v>
      </c>
    </row>
    <row r="177" spans="1:5" x14ac:dyDescent="0.25">
      <c r="A177" s="35">
        <v>44079</v>
      </c>
      <c r="B177" s="39">
        <f t="shared" si="19"/>
        <v>0.41503042407956603</v>
      </c>
      <c r="C177" s="39">
        <f t="shared" si="20"/>
        <v>14.277989936252267</v>
      </c>
      <c r="D177" s="37">
        <f>SUM(B$2:B177)</f>
        <v>426.0617022396986</v>
      </c>
      <c r="E177" s="37">
        <f>SUM(C$2:C177)</f>
        <v>7558.7545187446376</v>
      </c>
    </row>
    <row r="178" spans="1:5" x14ac:dyDescent="0.25">
      <c r="A178" s="35">
        <v>44080</v>
      </c>
      <c r="B178" s="39">
        <f t="shared" si="19"/>
        <v>0.40713505229604902</v>
      </c>
      <c r="C178" s="39">
        <f t="shared" si="20"/>
        <v>14.006371201028138</v>
      </c>
      <c r="D178" s="37">
        <f>SUM(B$2:B178)</f>
        <v>426.46883729199465</v>
      </c>
      <c r="E178" s="37">
        <f>SUM(C$2:C178)</f>
        <v>7572.7608899456654</v>
      </c>
    </row>
    <row r="179" spans="1:5" x14ac:dyDescent="0.25">
      <c r="A179" s="35">
        <v>44081</v>
      </c>
      <c r="B179" s="39">
        <f t="shared" si="19"/>
        <v>0.39933806229158364</v>
      </c>
      <c r="C179" s="39">
        <f t="shared" si="20"/>
        <v>13.738137022621318</v>
      </c>
      <c r="D179" s="37">
        <f>SUM(B$2:B179)</f>
        <v>426.86817535428622</v>
      </c>
      <c r="E179" s="37">
        <f>SUM(C$2:C179)</f>
        <v>7586.4990269682867</v>
      </c>
    </row>
    <row r="180" spans="1:5" x14ac:dyDescent="0.25">
      <c r="A180" s="35">
        <v>44082</v>
      </c>
      <c r="B180" s="39">
        <f t="shared" si="19"/>
        <v>0.39159832540470235</v>
      </c>
      <c r="C180" s="39">
        <f t="shared" si="20"/>
        <v>13.471872481593486</v>
      </c>
      <c r="D180" s="37">
        <f>SUM(B$2:B180)</f>
        <v>427.25977367969091</v>
      </c>
      <c r="E180" s="37">
        <f>SUM(C$2:C180)</f>
        <v>7599.9708994498806</v>
      </c>
    </row>
    <row r="181" spans="1:5" x14ac:dyDescent="0.25">
      <c r="A181" s="35">
        <v>44083</v>
      </c>
      <c r="B181" s="39">
        <f t="shared" si="19"/>
        <v>0.38399733513875095</v>
      </c>
      <c r="C181" s="39">
        <f t="shared" si="20"/>
        <v>13.210381139691286</v>
      </c>
      <c r="D181" s="37">
        <f>SUM(B$2:B181)</f>
        <v>427.64377101482967</v>
      </c>
      <c r="E181" s="37">
        <f>SUM(C$2:C181)</f>
        <v>7613.1812805895715</v>
      </c>
    </row>
    <row r="182" spans="1:5" x14ac:dyDescent="0.25">
      <c r="A182" s="35">
        <v>44084</v>
      </c>
      <c r="B182" s="39">
        <f t="shared" si="19"/>
        <v>0.37658176481811223</v>
      </c>
      <c r="C182" s="39">
        <f t="shared" si="20"/>
        <v>12.955268665360121</v>
      </c>
      <c r="D182" s="37">
        <f>SUM(B$2:B182)</f>
        <v>428.02035277964779</v>
      </c>
      <c r="E182" s="37">
        <f>SUM(C$2:C182)</f>
        <v>7626.1365492549321</v>
      </c>
    </row>
    <row r="183" spans="1:5" x14ac:dyDescent="0.25">
      <c r="A183" s="35">
        <v>44085</v>
      </c>
      <c r="B183" s="39">
        <f t="shared" si="19"/>
        <v>0.36933060734316897</v>
      </c>
      <c r="C183" s="39">
        <f t="shared" si="20"/>
        <v>12.705812366624846</v>
      </c>
      <c r="D183" s="37">
        <f>SUM(B$2:B183)</f>
        <v>428.38968338699095</v>
      </c>
      <c r="E183" s="37">
        <f>SUM(C$2:C183)</f>
        <v>7638.8423616215568</v>
      </c>
    </row>
    <row r="184" spans="1:5" x14ac:dyDescent="0.25">
      <c r="A184" s="35">
        <v>44086</v>
      </c>
      <c r="B184" s="39">
        <f t="shared" si="19"/>
        <v>0.36222621148754047</v>
      </c>
      <c r="C184" s="39">
        <f t="shared" si="20"/>
        <v>12.461405001177416</v>
      </c>
      <c r="D184" s="37">
        <f>SUM(B$2:B184)</f>
        <v>428.75190959847851</v>
      </c>
      <c r="E184" s="37">
        <f>SUM(C$2:C184)</f>
        <v>7651.3037666227347</v>
      </c>
    </row>
    <row r="185" spans="1:5" x14ac:dyDescent="0.25">
      <c r="A185" s="35">
        <v>44087</v>
      </c>
      <c r="B185" s="39">
        <f t="shared" si="19"/>
        <v>0.35525319318990867</v>
      </c>
      <c r="C185" s="39">
        <f t="shared" si="20"/>
        <v>12.221517322341123</v>
      </c>
      <c r="D185" s="37">
        <f>SUM(B$2:B185)</f>
        <v>429.10716279166843</v>
      </c>
      <c r="E185" s="37">
        <f>SUM(C$2:C185)</f>
        <v>7663.5252839450759</v>
      </c>
    </row>
    <row r="186" spans="1:5" x14ac:dyDescent="0.25">
      <c r="A186" s="35">
        <v>44088</v>
      </c>
      <c r="B186" s="39">
        <f t="shared" si="19"/>
        <v>0.34840197554829</v>
      </c>
      <c r="C186" s="39">
        <f t="shared" si="20"/>
        <v>11.985819862919808</v>
      </c>
      <c r="D186" s="37">
        <f>SUM(B$2:B186)</f>
        <v>429.45556476721674</v>
      </c>
      <c r="E186" s="37">
        <f>SUM(C$2:C186)</f>
        <v>7675.5111038079958</v>
      </c>
    </row>
    <row r="187" spans="1:5" x14ac:dyDescent="0.25">
      <c r="A187" s="35">
        <v>44089</v>
      </c>
      <c r="B187" s="39">
        <f t="shared" si="19"/>
        <v>0.34167565112385617</v>
      </c>
      <c r="C187" s="39">
        <f t="shared" si="20"/>
        <v>11.754419014047045</v>
      </c>
      <c r="D187" s="37">
        <f>SUM(B$2:B187)</f>
        <v>429.79724041834061</v>
      </c>
      <c r="E187" s="37">
        <f>SUM(C$2:C187)</f>
        <v>7687.2655228220428</v>
      </c>
    </row>
    <row r="188" spans="1:5" x14ac:dyDescent="0.25">
      <c r="A188" s="35">
        <v>44090</v>
      </c>
      <c r="B188" s="39">
        <f t="shared" si="19"/>
        <v>0.33508315207616424</v>
      </c>
      <c r="C188" s="39">
        <f t="shared" si="20"/>
        <v>11.527622062314048</v>
      </c>
      <c r="D188" s="37">
        <f>SUM(B$2:B188)</f>
        <v>430.13232357041676</v>
      </c>
      <c r="E188" s="37">
        <f>SUM(C$2:C188)</f>
        <v>7698.7931448843565</v>
      </c>
    </row>
    <row r="189" spans="1:5" x14ac:dyDescent="0.25">
      <c r="A189" s="35">
        <v>44091</v>
      </c>
      <c r="B189" s="39">
        <f t="shared" si="19"/>
        <v>0.328623828534227</v>
      </c>
      <c r="C189" s="39">
        <f t="shared" si="20"/>
        <v>11.305406650681729</v>
      </c>
      <c r="D189" s="37">
        <f>SUM(B$2:B189)</f>
        <v>430.46094739895096</v>
      </c>
      <c r="E189" s="37">
        <f>SUM(C$2:C189)</f>
        <v>7710.0985515350385</v>
      </c>
    </row>
    <row r="190" spans="1:5" x14ac:dyDescent="0.25">
      <c r="A190" s="35">
        <v>44092</v>
      </c>
      <c r="B190" s="39">
        <f t="shared" si="19"/>
        <v>0.32229078140012979</v>
      </c>
      <c r="C190" s="39">
        <f t="shared" si="20"/>
        <v>11.08753543450044</v>
      </c>
      <c r="D190" s="37">
        <f>SUM(B$2:B190)</f>
        <v>430.78323818035108</v>
      </c>
      <c r="E190" s="37">
        <f>SUM(C$2:C190)</f>
        <v>7721.1860869695392</v>
      </c>
    </row>
    <row r="191" spans="1:5" x14ac:dyDescent="0.25">
      <c r="A191" s="35">
        <v>44093</v>
      </c>
      <c r="B191" s="39">
        <f t="shared" si="19"/>
        <v>0.3160789745969021</v>
      </c>
      <c r="C191" s="39">
        <f t="shared" si="20"/>
        <v>10.87383516127559</v>
      </c>
      <c r="D191" s="37">
        <f>SUM(B$2:B191)</f>
        <v>431.09931715494798</v>
      </c>
      <c r="E191" s="37">
        <f>SUM(C$2:C191)</f>
        <v>7732.0599221308148</v>
      </c>
    </row>
    <row r="192" spans="1:5" x14ac:dyDescent="0.25">
      <c r="A192" s="35">
        <v>44094</v>
      </c>
      <c r="B192" s="39">
        <f t="shared" si="19"/>
        <v>0.309985037931096</v>
      </c>
      <c r="C192" s="39">
        <f t="shared" si="20"/>
        <v>10.664189888692253</v>
      </c>
      <c r="D192" s="37">
        <f>SUM(B$2:B192)</f>
        <v>431.40930219287907</v>
      </c>
      <c r="E192" s="37">
        <f>SUM(C$2:C192)</f>
        <v>7742.7241120195067</v>
      </c>
    </row>
    <row r="193" spans="1:5" x14ac:dyDescent="0.25">
      <c r="A193" s="35">
        <v>44095</v>
      </c>
      <c r="B193" s="39">
        <f t="shared" si="19"/>
        <v>0.30400718769102991</v>
      </c>
      <c r="C193" s="39">
        <f t="shared" si="20"/>
        <v>10.458538253014279</v>
      </c>
      <c r="D193" s="37">
        <f>SUM(B$2:B193)</f>
        <v>431.71330938057008</v>
      </c>
      <c r="E193" s="37">
        <f>SUM(C$2:C193)</f>
        <v>7753.1826502725207</v>
      </c>
    </row>
    <row r="194" spans="1:5" x14ac:dyDescent="0.25">
      <c r="A194" s="35">
        <v>44096</v>
      </c>
      <c r="B194" s="39">
        <f t="shared" si="19"/>
        <v>0.29814466928857003</v>
      </c>
      <c r="C194" s="39">
        <f t="shared" si="20"/>
        <v>10.25685429469471</v>
      </c>
      <c r="D194" s="37">
        <f>SUM(B$2:B194)</f>
        <v>432.01145404985863</v>
      </c>
      <c r="E194" s="37">
        <f>SUM(C$2:C194)</f>
        <v>7763.4395045672154</v>
      </c>
    </row>
    <row r="195" spans="1:5" x14ac:dyDescent="0.25">
      <c r="A195" s="35">
        <v>44097</v>
      </c>
      <c r="B195" s="39">
        <f t="shared" si="19"/>
        <v>0.29239622010334032</v>
      </c>
      <c r="C195" s="39">
        <f t="shared" si="20"/>
        <v>10.059094576722726</v>
      </c>
      <c r="D195" s="37">
        <f>SUM(B$2:B195)</f>
        <v>432.30385026996197</v>
      </c>
      <c r="E195" s="37">
        <f>SUM(C$2:C195)</f>
        <v>7773.498599143938</v>
      </c>
    </row>
    <row r="196" spans="1:5" x14ac:dyDescent="0.25">
      <c r="A196" s="35">
        <v>44098</v>
      </c>
      <c r="B196" s="39">
        <f t="shared" si="19"/>
        <v>0.28675923125140895</v>
      </c>
      <c r="C196" s="39">
        <f t="shared" si="20"/>
        <v>9.8651693475611832</v>
      </c>
      <c r="D196" s="37">
        <f>SUM(B$2:B196)</f>
        <v>432.59060950121335</v>
      </c>
      <c r="E196" s="37">
        <f>SUM(C$2:C196)</f>
        <v>7783.3637684914993</v>
      </c>
    </row>
    <row r="197" spans="1:5" x14ac:dyDescent="0.25">
      <c r="A197" s="35">
        <v>44099</v>
      </c>
      <c r="B197" s="39">
        <f t="shared" si="19"/>
        <v>0.28123083515294767</v>
      </c>
      <c r="C197" s="39">
        <f t="shared" si="20"/>
        <v>9.6749799559460925</v>
      </c>
      <c r="D197" s="37">
        <f>SUM(B$2:B197)</f>
        <v>432.87184033636629</v>
      </c>
      <c r="E197" s="37">
        <f>SUM(C$2:C197)</f>
        <v>7793.038748447445</v>
      </c>
    </row>
    <row r="198" spans="1:5" x14ac:dyDescent="0.25">
      <c r="A198" s="35">
        <v>44100</v>
      </c>
      <c r="B198" s="39">
        <f t="shared" si="19"/>
        <v>0.27580869660704282</v>
      </c>
      <c r="C198" s="39">
        <f t="shared" si="20"/>
        <v>9.4884460656581986</v>
      </c>
      <c r="D198" s="37">
        <f>SUM(B$2:B198)</f>
        <v>433.14764903297333</v>
      </c>
      <c r="E198" s="37">
        <f>SUM(C$2:C198)</f>
        <v>7802.5271945131035</v>
      </c>
    </row>
    <row r="199" spans="1:5" x14ac:dyDescent="0.25">
      <c r="A199" s="35">
        <v>44101</v>
      </c>
      <c r="B199" s="39">
        <f t="shared" si="19"/>
        <v>0.27049083707482036</v>
      </c>
      <c r="C199" s="39">
        <f t="shared" si="20"/>
        <v>9.3054996104630998</v>
      </c>
      <c r="D199" s="37">
        <f>SUM(B$2:B199)</f>
        <v>433.41813987004815</v>
      </c>
      <c r="E199" s="37">
        <f>SUM(C$2:C199)</f>
        <v>7811.8326941235664</v>
      </c>
    </row>
    <row r="200" spans="1:5" x14ac:dyDescent="0.25">
      <c r="A200" s="35">
        <v>44102</v>
      </c>
      <c r="B200" s="39">
        <f t="shared" si="19"/>
        <v>0.26527546179124412</v>
      </c>
      <c r="C200" s="39">
        <f t="shared" si="20"/>
        <v>9.126078846364118</v>
      </c>
      <c r="D200" s="37">
        <f>SUM(B$2:B200)</f>
        <v>433.6834153318394</v>
      </c>
      <c r="E200" s="37">
        <f>SUM(C$2:C200)</f>
        <v>7820.9587729699306</v>
      </c>
    </row>
    <row r="201" spans="1:5" x14ac:dyDescent="0.25">
      <c r="A201" s="35">
        <v>44103</v>
      </c>
      <c r="B201" s="39">
        <f t="shared" si="19"/>
        <v>0.26016077453163616</v>
      </c>
      <c r="C201" s="39">
        <f t="shared" si="20"/>
        <v>8.9501219791495839</v>
      </c>
      <c r="D201" s="37">
        <f>SUM(B$2:B201)</f>
        <v>433.94357610637104</v>
      </c>
      <c r="E201" s="37">
        <f>SUM(C$2:C201)</f>
        <v>7829.9088949490806</v>
      </c>
    </row>
    <row r="202" spans="1:5" x14ac:dyDescent="0.25">
      <c r="A202" s="35">
        <v>44104</v>
      </c>
      <c r="B202" s="39">
        <f t="shared" si="19"/>
        <v>0.25514484151883299</v>
      </c>
      <c r="C202" s="39">
        <f t="shared" si="20"/>
        <v>8.7775624824896727</v>
      </c>
      <c r="D202" s="37">
        <f>SUM(B$2:B202)</f>
        <v>434.19872094788985</v>
      </c>
      <c r="E202" s="37">
        <f>SUM(C$2:C202)</f>
        <v>7838.6864574315705</v>
      </c>
    </row>
    <row r="203" spans="1:5" x14ac:dyDescent="0.25">
      <c r="A203" s="35">
        <v>44105</v>
      </c>
      <c r="B203" s="39">
        <f t="shared" si="19"/>
        <v>0.25022564034659533</v>
      </c>
      <c r="C203" s="39">
        <f t="shared" si="20"/>
        <v>8.6083307810129046</v>
      </c>
      <c r="D203" s="37">
        <f>SUM(B$2:B203)</f>
        <v>434.44894658823642</v>
      </c>
      <c r="E203" s="37">
        <f>SUM(C$2:C203)</f>
        <v>7847.2947882125836</v>
      </c>
    </row>
    <row r="204" spans="1:5" x14ac:dyDescent="0.25">
      <c r="A204" s="35">
        <v>44106</v>
      </c>
      <c r="B204" s="39">
        <f t="shared" si="19"/>
        <v>0.2454012260555293</v>
      </c>
      <c r="C204" s="39">
        <f t="shared" si="20"/>
        <v>8.4423599636953117</v>
      </c>
      <c r="D204" s="37">
        <f>SUM(B$2:B204)</f>
        <v>434.69434781429197</v>
      </c>
      <c r="E204" s="37">
        <f>SUM(C$2:C204)</f>
        <v>7855.7371481762793</v>
      </c>
    </row>
    <row r="205" spans="1:5" x14ac:dyDescent="0.25">
      <c r="A205" s="35">
        <v>44107</v>
      </c>
      <c r="B205" s="39">
        <f t="shared" si="19"/>
        <v>0.24066977552214849</v>
      </c>
      <c r="C205" s="39">
        <f t="shared" si="20"/>
        <v>8.2795873109450753</v>
      </c>
      <c r="D205" s="37">
        <f>SUM(B$2:B205)</f>
        <v>434.93501758981409</v>
      </c>
      <c r="E205" s="37">
        <f>SUM(C$2:C205)</f>
        <v>7864.0167354872247</v>
      </c>
    </row>
    <row r="206" spans="1:5" x14ac:dyDescent="0.25">
      <c r="A206" s="35">
        <v>44108</v>
      </c>
      <c r="B206" s="39">
        <f t="shared" si="19"/>
        <v>0.23602953324494411</v>
      </c>
      <c r="C206" s="39">
        <f t="shared" si="20"/>
        <v>8.1199524295201062</v>
      </c>
      <c r="D206" s="37">
        <f>SUM(B$2:B206)</f>
        <v>435.17104712305905</v>
      </c>
      <c r="E206" s="37">
        <f>SUM(C$2:C206)</f>
        <v>7872.1366879167444</v>
      </c>
    </row>
    <row r="207" spans="1:5" x14ac:dyDescent="0.25">
      <c r="A207" s="35">
        <v>44109</v>
      </c>
      <c r="B207" s="39">
        <f t="shared" si="19"/>
        <v>0.231478773175429</v>
      </c>
      <c r="C207" s="39">
        <f t="shared" si="20"/>
        <v>7.963395939429204</v>
      </c>
      <c r="D207" s="37">
        <f>SUM(B$2:B207)</f>
        <v>435.40252589623447</v>
      </c>
      <c r="E207" s="37">
        <f>SUM(C$2:C207)</f>
        <v>7880.100083856174</v>
      </c>
    </row>
    <row r="208" spans="1:5" x14ac:dyDescent="0.25">
      <c r="A208" s="35">
        <v>44110</v>
      </c>
      <c r="B208" s="39">
        <f t="shared" si="19"/>
        <v>0.22701577833942554</v>
      </c>
      <c r="C208" s="39">
        <f t="shared" si="20"/>
        <v>7.8098587728580444</v>
      </c>
      <c r="D208" s="37">
        <f>SUM(B$2:B208)</f>
        <v>435.62954167457389</v>
      </c>
      <c r="E208" s="37">
        <f>SUM(C$2:C208)</f>
        <v>7887.9099426290322</v>
      </c>
    </row>
    <row r="209" spans="1:5" x14ac:dyDescent="0.25">
      <c r="A209" s="35">
        <v>44111</v>
      </c>
      <c r="B209" s="39">
        <f t="shared" si="19"/>
        <v>0.22263884222811756</v>
      </c>
      <c r="C209" s="39">
        <f t="shared" si="20"/>
        <v>7.6592822220245242</v>
      </c>
      <c r="D209" s="37">
        <f>SUM(B$2:B209)</f>
        <v>435.85218051680198</v>
      </c>
      <c r="E209" s="37">
        <f>SUM(C$2:C209)</f>
        <v>7895.5692248510568</v>
      </c>
    </row>
    <row r="210" spans="1:5" x14ac:dyDescent="0.25">
      <c r="A210" s="35">
        <v>44112</v>
      </c>
      <c r="B210" s="39">
        <f t="shared" si="19"/>
        <v>0.21834628834443004</v>
      </c>
      <c r="C210" s="39">
        <f t="shared" si="20"/>
        <v>7.511608611618648</v>
      </c>
      <c r="D210" s="37">
        <f>SUM(B$2:B210)</f>
        <v>436.07052680514641</v>
      </c>
      <c r="E210" s="37">
        <f>SUM(C$2:C210)</f>
        <v>7903.0808334626754</v>
      </c>
    </row>
    <row r="211" spans="1:5" x14ac:dyDescent="0.25">
      <c r="A211" s="35">
        <v>44113</v>
      </c>
      <c r="B211" s="39">
        <f t="shared" si="19"/>
        <v>0.21413648587004724</v>
      </c>
      <c r="C211" s="39">
        <f t="shared" si="20"/>
        <v>7.3667818377835719</v>
      </c>
      <c r="D211" s="37">
        <f>SUM(B$2:B211)</f>
        <v>436.28466329101644</v>
      </c>
      <c r="E211" s="37">
        <f>SUM(C$2:C211)</f>
        <v>7910.4476153004589</v>
      </c>
    </row>
    <row r="212" spans="1:5" x14ac:dyDescent="0.25">
      <c r="A212" s="35">
        <v>44114</v>
      </c>
      <c r="B212" s="39">
        <f t="shared" si="19"/>
        <v>0.21000784547030399</v>
      </c>
      <c r="C212" s="39">
        <f t="shared" si="20"/>
        <v>7.2247472237943144</v>
      </c>
      <c r="D212" s="37">
        <f>SUM(B$2:B212)</f>
        <v>436.49467113648677</v>
      </c>
      <c r="E212" s="37">
        <f>SUM(C$2:C212)</f>
        <v>7917.672362524253</v>
      </c>
    </row>
    <row r="213" spans="1:5" x14ac:dyDescent="0.25">
      <c r="A213" s="35">
        <v>44115</v>
      </c>
      <c r="B213" s="39">
        <f t="shared" si="19"/>
        <v>0.20595880868333172</v>
      </c>
      <c r="C213" s="39">
        <f t="shared" si="20"/>
        <v>7.0854511550202766</v>
      </c>
      <c r="D213" s="37">
        <f>SUM(B$2:B213)</f>
        <v>436.70062994517008</v>
      </c>
      <c r="E213" s="37">
        <f>SUM(C$2:C213)</f>
        <v>7924.7578136792736</v>
      </c>
    </row>
    <row r="214" spans="1:5" x14ac:dyDescent="0.25">
      <c r="A214" s="35">
        <v>44116</v>
      </c>
      <c r="B214" s="39">
        <f t="shared" si="19"/>
        <v>0.2019878430671749</v>
      </c>
      <c r="C214" s="39">
        <f t="shared" si="20"/>
        <v>6.9488409119750072</v>
      </c>
      <c r="D214" s="37">
        <f>SUM(B$2:B214)</f>
        <v>436.90261778823725</v>
      </c>
      <c r="E214" s="37">
        <f>SUM(C$2:C214)</f>
        <v>7931.7066545912485</v>
      </c>
    </row>
    <row r="215" spans="1:5" x14ac:dyDescent="0.25">
      <c r="A215" s="35">
        <v>44117</v>
      </c>
      <c r="B215" s="39">
        <f t="shared" si="19"/>
        <v>0.19809344174643467</v>
      </c>
      <c r="C215" s="39">
        <f t="shared" si="20"/>
        <v>6.8148646547197158</v>
      </c>
      <c r="D215" s="37">
        <f>SUM(B$2:B215)</f>
        <v>437.10071122998369</v>
      </c>
      <c r="E215" s="37">
        <f>SUM(C$2:C215)</f>
        <v>7938.5215192459682</v>
      </c>
    </row>
    <row r="216" spans="1:5" x14ac:dyDescent="0.25">
      <c r="A216" s="35">
        <v>44118</v>
      </c>
      <c r="B216" s="39">
        <f t="shared" si="19"/>
        <v>0.19427412559013907</v>
      </c>
      <c r="C216" s="39">
        <f t="shared" si="20"/>
        <v>6.6834714977869609</v>
      </c>
      <c r="D216" s="37">
        <f>SUM(B$2:B216)</f>
        <v>437.29498535557383</v>
      </c>
      <c r="E216" s="37">
        <f>SUM(C$2:C216)</f>
        <v>7945.2049907437549</v>
      </c>
    </row>
    <row r="217" spans="1:5" x14ac:dyDescent="0.25">
      <c r="A217" s="35">
        <v>44119</v>
      </c>
      <c r="B217" s="39">
        <f t="shared" ref="B217:B280" si="24">$D$151*AVERAGE(C210:C216)</f>
        <v>0.19052844549351675</v>
      </c>
      <c r="C217" s="39">
        <f t="shared" ref="C217:C280" si="25">AVERAGE(C210:C216)*AVERAGE($E$145:$E$151)</f>
        <v>6.5546115886788492</v>
      </c>
      <c r="D217" s="37">
        <f>SUM(B$2:B217)</f>
        <v>437.48551380106733</v>
      </c>
      <c r="E217" s="37">
        <f>SUM(C$2:C217)</f>
        <v>7951.759602332434</v>
      </c>
    </row>
    <row r="218" spans="1:5" x14ac:dyDescent="0.25">
      <c r="A218" s="35">
        <v>44120</v>
      </c>
      <c r="B218" s="39">
        <f t="shared" si="24"/>
        <v>0.18685498237990608</v>
      </c>
      <c r="C218" s="39">
        <f t="shared" si="25"/>
        <v>6.4282361079327153</v>
      </c>
      <c r="D218" s="37">
        <f>SUM(B$2:B218)</f>
        <v>437.67236878344721</v>
      </c>
      <c r="E218" s="37">
        <f>SUM(C$2:C218)</f>
        <v>7958.1878384403672</v>
      </c>
    </row>
    <row r="219" spans="1:5" x14ac:dyDescent="0.25">
      <c r="A219" s="35">
        <v>44121</v>
      </c>
      <c r="B219" s="39">
        <f t="shared" si="24"/>
        <v>0.18325234513402111</v>
      </c>
      <c r="C219" s="39">
        <f t="shared" si="25"/>
        <v>6.3042971980207714</v>
      </c>
      <c r="D219" s="37">
        <f>SUM(B$2:B219)</f>
        <v>437.85562112858122</v>
      </c>
      <c r="E219" s="37">
        <f>SUM(C$2:C219)</f>
        <v>7964.4921356383875</v>
      </c>
    </row>
    <row r="220" spans="1:5" x14ac:dyDescent="0.25">
      <c r="A220" s="35">
        <v>44122</v>
      </c>
      <c r="B220" s="39">
        <f t="shared" si="24"/>
        <v>0.17971916881627847</v>
      </c>
      <c r="C220" s="39">
        <f t="shared" si="25"/>
        <v>6.182747901918896</v>
      </c>
      <c r="D220" s="37">
        <f>SUM(B$2:B220)</f>
        <v>438.03534029739751</v>
      </c>
      <c r="E220" s="37">
        <f>SUM(C$2:C220)</f>
        <v>7970.6748835403059</v>
      </c>
    </row>
    <row r="221" spans="1:5" x14ac:dyDescent="0.25">
      <c r="A221" s="35">
        <v>44123</v>
      </c>
      <c r="B221" s="39">
        <f t="shared" si="24"/>
        <v>0.17625411404252617</v>
      </c>
      <c r="C221" s="39">
        <f t="shared" si="25"/>
        <v>6.0635421417678907</v>
      </c>
      <c r="D221" s="37">
        <f>SUM(B$2:B221)</f>
        <v>438.21159441144005</v>
      </c>
      <c r="E221" s="37">
        <f>SUM(C$2:C221)</f>
        <v>7976.7384256820742</v>
      </c>
    </row>
    <row r="222" spans="1:5" x14ac:dyDescent="0.25">
      <c r="A222" s="35">
        <v>44124</v>
      </c>
      <c r="B222" s="39">
        <f t="shared" si="24"/>
        <v>0.17285586692270694</v>
      </c>
      <c r="C222" s="39">
        <f t="shared" si="25"/>
        <v>5.9466347167633682</v>
      </c>
      <c r="D222" s="37">
        <f>SUM(B$2:B222)</f>
        <v>438.38445027836275</v>
      </c>
      <c r="E222" s="37">
        <f>SUM(C$2:C222)</f>
        <v>7982.6850603988378</v>
      </c>
    </row>
    <row r="223" spans="1:5" x14ac:dyDescent="0.25">
      <c r="A223" s="35">
        <v>44125</v>
      </c>
      <c r="B223" s="39">
        <f t="shared" si="24"/>
        <v>0.16952313905128932</v>
      </c>
      <c r="C223" s="39">
        <f t="shared" si="25"/>
        <v>5.8319813028265486</v>
      </c>
      <c r="D223" s="37">
        <f>SUM(B$2:B223)</f>
        <v>438.55397341741406</v>
      </c>
      <c r="E223" s="37">
        <f>SUM(C$2:C223)</f>
        <v>7988.5170417016643</v>
      </c>
    </row>
    <row r="224" spans="1:5" x14ac:dyDescent="0.25">
      <c r="A224" s="35">
        <v>44126</v>
      </c>
      <c r="B224" s="39">
        <f t="shared" si="24"/>
        <v>0.16625466720883825</v>
      </c>
      <c r="C224" s="39">
        <f t="shared" si="25"/>
        <v>5.7195384423376181</v>
      </c>
      <c r="D224" s="37">
        <f>SUM(B$2:B224)</f>
        <v>438.72022808462287</v>
      </c>
      <c r="E224" s="37">
        <f>SUM(C$2:C224)</f>
        <v>7994.2365801440019</v>
      </c>
    </row>
    <row r="225" spans="1:5" x14ac:dyDescent="0.25">
      <c r="A225" s="35">
        <v>44127</v>
      </c>
      <c r="B225" s="39">
        <f t="shared" si="24"/>
        <v>0.16304921272285883</v>
      </c>
      <c r="C225" s="39">
        <f t="shared" si="25"/>
        <v>5.6092635221472982</v>
      </c>
      <c r="D225" s="37">
        <f>SUM(B$2:B225)</f>
        <v>438.88327729734573</v>
      </c>
      <c r="E225" s="37">
        <f>SUM(C$2:C225)</f>
        <v>7999.8458436661494</v>
      </c>
    </row>
    <row r="226" spans="1:5" x14ac:dyDescent="0.25">
      <c r="A226" s="35">
        <v>44128</v>
      </c>
      <c r="B226" s="39">
        <f t="shared" si="24"/>
        <v>0.15990556074398496</v>
      </c>
      <c r="C226" s="39">
        <f t="shared" si="25"/>
        <v>5.5011147486760903</v>
      </c>
      <c r="D226" s="37">
        <f>SUM(B$2:B226)</f>
        <v>439.04318285808972</v>
      </c>
      <c r="E226" s="37">
        <f>SUM(C$2:C226)</f>
        <v>8005.3469584148252</v>
      </c>
    </row>
    <row r="227" spans="1:5" x14ac:dyDescent="0.25">
      <c r="A227" s="35">
        <v>44129</v>
      </c>
      <c r="B227" s="39">
        <f t="shared" si="24"/>
        <v>0.15682251969950642</v>
      </c>
      <c r="C227" s="39">
        <f t="shared" si="25"/>
        <v>5.3950511291143632</v>
      </c>
      <c r="D227" s="37">
        <f>SUM(B$2:B227)</f>
        <v>439.20000537778924</v>
      </c>
      <c r="E227" s="37">
        <f>SUM(C$2:C227)</f>
        <v>8010.7420095439393</v>
      </c>
    </row>
    <row r="228" spans="1:5" x14ac:dyDescent="0.25">
      <c r="A228" s="35">
        <v>44130</v>
      </c>
      <c r="B228" s="39">
        <f t="shared" si="24"/>
        <v>0.15379892091053751</v>
      </c>
      <c r="C228" s="39">
        <f t="shared" si="25"/>
        <v>5.2910324582520891</v>
      </c>
      <c r="D228" s="37">
        <f>SUM(B$2:B228)</f>
        <v>439.3538042986998</v>
      </c>
      <c r="E228" s="37">
        <f>SUM(C$2:C228)</f>
        <v>8016.033042002191</v>
      </c>
    </row>
    <row r="229" spans="1:5" x14ac:dyDescent="0.25">
      <c r="A229" s="35">
        <v>44131</v>
      </c>
      <c r="B229" s="39">
        <f t="shared" si="24"/>
        <v>0.15083361824054073</v>
      </c>
      <c r="C229" s="39">
        <f t="shared" si="25"/>
        <v>5.1890193063872525</v>
      </c>
      <c r="D229" s="37">
        <f>SUM(B$2:B229)</f>
        <v>439.50463791694034</v>
      </c>
      <c r="E229" s="37">
        <f>SUM(C$2:C229)</f>
        <v>8021.2220613085783</v>
      </c>
    </row>
    <row r="230" spans="1:5" x14ac:dyDescent="0.25">
      <c r="A230" s="35">
        <v>44132</v>
      </c>
      <c r="B230" s="39">
        <f t="shared" si="24"/>
        <v>0.14792548770553618</v>
      </c>
      <c r="C230" s="39">
        <f t="shared" si="25"/>
        <v>5.0889730059161753</v>
      </c>
      <c r="D230" s="37">
        <f>SUM(B$2:B230)</f>
        <v>439.65256340464589</v>
      </c>
      <c r="E230" s="37">
        <f>SUM(C$2:C230)</f>
        <v>8026.3110343144945</v>
      </c>
    </row>
    <row r="231" spans="1:5" x14ac:dyDescent="0.25">
      <c r="A231" s="35">
        <v>44133</v>
      </c>
      <c r="B231" s="39">
        <f t="shared" si="24"/>
        <v>0.1450734270341012</v>
      </c>
      <c r="C231" s="39">
        <f t="shared" si="25"/>
        <v>4.990855636196498</v>
      </c>
      <c r="D231" s="37">
        <f>SUM(B$2:B231)</f>
        <v>439.79763683167999</v>
      </c>
      <c r="E231" s="37">
        <f>SUM(C$2:C231)</f>
        <v>8031.3018899506906</v>
      </c>
    </row>
    <row r="232" spans="1:5" x14ac:dyDescent="0.25">
      <c r="A232" s="35">
        <v>44134</v>
      </c>
      <c r="B232" s="39">
        <f t="shared" si="24"/>
        <v>0.14227635520867493</v>
      </c>
      <c r="C232" s="39">
        <f t="shared" si="25"/>
        <v>4.894630007767014</v>
      </c>
      <c r="D232" s="37">
        <f>SUM(B$2:B232)</f>
        <v>439.93991318688865</v>
      </c>
      <c r="E232" s="37">
        <f>SUM(C$2:C232)</f>
        <v>8036.1965199584574</v>
      </c>
    </row>
    <row r="233" spans="1:5" x14ac:dyDescent="0.25">
      <c r="A233" s="35">
        <v>44135</v>
      </c>
      <c r="B233" s="39">
        <f t="shared" si="24"/>
        <v>0.13953321203069338</v>
      </c>
      <c r="C233" s="39">
        <f t="shared" si="25"/>
        <v>4.8002596473873353</v>
      </c>
      <c r="D233" s="37">
        <f>SUM(B$2:B233)</f>
        <v>440.07944639891934</v>
      </c>
      <c r="E233" s="37">
        <f>SUM(C$2:C233)</f>
        <v>8040.9967796058445</v>
      </c>
    </row>
    <row r="234" spans="1:5" x14ac:dyDescent="0.25">
      <c r="A234" s="35">
        <v>44136</v>
      </c>
      <c r="B234" s="39">
        <f t="shared" si="24"/>
        <v>0.13684295772388133</v>
      </c>
      <c r="C234" s="39">
        <f t="shared" si="25"/>
        <v>4.7077087843902223</v>
      </c>
      <c r="D234" s="37">
        <f>SUM(B$2:B234)</f>
        <v>440.21628935664324</v>
      </c>
      <c r="E234" s="37">
        <f>SUM(C$2:C234)</f>
        <v>8045.7044883902345</v>
      </c>
    </row>
    <row r="235" spans="1:5" x14ac:dyDescent="0.25">
      <c r="A235" s="35">
        <v>44137</v>
      </c>
      <c r="B235" s="39">
        <f t="shared" si="24"/>
        <v>0.13420457255732093</v>
      </c>
      <c r="C235" s="39">
        <f t="shared" si="25"/>
        <v>4.616942337714292</v>
      </c>
      <c r="D235" s="37">
        <f>SUM(B$2:B235)</f>
        <v>440.35049392920058</v>
      </c>
      <c r="E235" s="37">
        <f>SUM(C$2:C235)</f>
        <v>8050.3214307279486</v>
      </c>
    </row>
    <row r="236" spans="1:5" x14ac:dyDescent="0.25">
      <c r="A236" s="35">
        <v>44138</v>
      </c>
      <c r="B236" s="39">
        <f t="shared" si="24"/>
        <v>0.13161705646929991</v>
      </c>
      <c r="C236" s="39">
        <f t="shared" si="25"/>
        <v>4.5279259029635419</v>
      </c>
      <c r="D236" s="37">
        <f>SUM(B$2:B236)</f>
        <v>440.48211098566986</v>
      </c>
      <c r="E236" s="37">
        <f>SUM(C$2:C236)</f>
        <v>8054.8493566309126</v>
      </c>
    </row>
    <row r="237" spans="1:5" x14ac:dyDescent="0.25">
      <c r="A237" s="35">
        <v>44139</v>
      </c>
      <c r="B237" s="39">
        <f t="shared" si="24"/>
        <v>0.12907942868790068</v>
      </c>
      <c r="C237" s="39">
        <f t="shared" si="25"/>
        <v>4.4406257393547497</v>
      </c>
      <c r="D237" s="37">
        <f>SUM(B$2:B237)</f>
        <v>440.61119041435774</v>
      </c>
      <c r="E237" s="37">
        <f>SUM(C$2:C237)</f>
        <v>8059.2899823702674</v>
      </c>
    </row>
    <row r="238" spans="1:5" x14ac:dyDescent="0.25">
      <c r="A238" s="35">
        <v>44140</v>
      </c>
      <c r="B238" s="39">
        <f t="shared" si="24"/>
        <v>0.12659072735296087</v>
      </c>
      <c r="C238" s="39">
        <f t="shared" si="25"/>
        <v>4.3550087567120608</v>
      </c>
      <c r="D238" s="37">
        <f>SUM(B$2:B238)</f>
        <v>440.73778114171068</v>
      </c>
      <c r="E238" s="37">
        <f>SUM(C$2:C238)</f>
        <v>8063.6449911269792</v>
      </c>
    </row>
    <row r="239" spans="1:5" x14ac:dyDescent="0.25">
      <c r="A239" s="35">
        <v>44141</v>
      </c>
      <c r="B239" s="39">
        <f t="shared" si="24"/>
        <v>0.12415000914621525</v>
      </c>
      <c r="C239" s="39">
        <f t="shared" si="25"/>
        <v>4.2710425027430245</v>
      </c>
      <c r="D239" s="37">
        <f>SUM(B$2:B239)</f>
        <v>440.86193115085689</v>
      </c>
      <c r="E239" s="37">
        <f>SUM(C$2:C239)</f>
        <v>8067.9160336297218</v>
      </c>
    </row>
    <row r="240" spans="1:5" x14ac:dyDescent="0.25">
      <c r="A240" s="35">
        <v>44142</v>
      </c>
      <c r="B240" s="39">
        <f t="shared" si="24"/>
        <v>0.1217563489331696</v>
      </c>
      <c r="C240" s="39">
        <f t="shared" si="25"/>
        <v>4.1886951507182451</v>
      </c>
      <c r="D240" s="37">
        <f>SUM(B$2:B240)</f>
        <v>440.98368749979005</v>
      </c>
      <c r="E240" s="37">
        <f>SUM(C$2:C240)</f>
        <v>8072.1047287804404</v>
      </c>
    </row>
    <row r="241" spans="1:5" x14ac:dyDescent="0.25">
      <c r="A241" s="35">
        <v>44143</v>
      </c>
      <c r="B241" s="39">
        <f t="shared" si="24"/>
        <v>0.11940883941510801</v>
      </c>
      <c r="C241" s="39">
        <f t="shared" si="25"/>
        <v>4.1079354874996419</v>
      </c>
      <c r="D241" s="37">
        <f>SUM(B$2:B241)</f>
        <v>441.10309633920514</v>
      </c>
      <c r="E241" s="37">
        <f>SUM(C$2:C241)</f>
        <v>8076.2126642679405</v>
      </c>
    </row>
    <row r="242" spans="1:5" x14ac:dyDescent="0.25">
      <c r="A242" s="35">
        <v>44144</v>
      </c>
      <c r="B242" s="39">
        <f t="shared" si="24"/>
        <v>0.11710659078753333</v>
      </c>
      <c r="C242" s="39">
        <f t="shared" si="25"/>
        <v>4.0287329017900211</v>
      </c>
      <c r="D242" s="37">
        <f>SUM(B$2:B242)</f>
        <v>441.22020292999269</v>
      </c>
      <c r="E242" s="37">
        <f>SUM(C$2:C242)</f>
        <v>8080.2413971697306</v>
      </c>
    </row>
    <row r="243" spans="1:5" x14ac:dyDescent="0.25">
      <c r="A243" s="35">
        <v>44145</v>
      </c>
      <c r="B243" s="39">
        <f t="shared" si="24"/>
        <v>0.11484873040327852</v>
      </c>
      <c r="C243" s="39">
        <f t="shared" si="25"/>
        <v>3.9510573725433455</v>
      </c>
      <c r="D243" s="37">
        <f>SUM(B$2:B243)</f>
        <v>441.33505166039595</v>
      </c>
      <c r="E243" s="37">
        <f>SUM(C$2:C243)</f>
        <v>8084.1924545422735</v>
      </c>
    </row>
    <row r="244" spans="1:5" x14ac:dyDescent="0.25">
      <c r="A244" s="35">
        <v>44146</v>
      </c>
      <c r="B244" s="39">
        <f t="shared" si="24"/>
        <v>0.11263440244080303</v>
      </c>
      <c r="C244" s="39">
        <f t="shared" si="25"/>
        <v>3.8748794575533689</v>
      </c>
      <c r="D244" s="37">
        <f>SUM(B$2:B244)</f>
        <v>441.44768606283674</v>
      </c>
      <c r="E244" s="37">
        <f>SUM(C$2:C244)</f>
        <v>8088.0673339998266</v>
      </c>
    </row>
    <row r="245" spans="1:5" x14ac:dyDescent="0.25">
      <c r="A245" s="35">
        <v>44147</v>
      </c>
      <c r="B245" s="39">
        <f t="shared" si="24"/>
        <v>0.11046276757878892</v>
      </c>
      <c r="C245" s="39">
        <f t="shared" si="25"/>
        <v>3.8001702822590109</v>
      </c>
      <c r="D245" s="37">
        <f>SUM(B$2:B245)</f>
        <v>441.55814883041552</v>
      </c>
      <c r="E245" s="37">
        <f>SUM(C$2:C245)</f>
        <v>8091.867504282086</v>
      </c>
    </row>
    <row r="246" spans="1:5" x14ac:dyDescent="0.25">
      <c r="A246" s="35">
        <v>44148</v>
      </c>
      <c r="B246" s="39">
        <f t="shared" si="24"/>
        <v>0.10833300267768796</v>
      </c>
      <c r="C246" s="39">
        <f t="shared" si="25"/>
        <v>3.7269015287888481</v>
      </c>
      <c r="D246" s="37">
        <f>SUM(B$2:B246)</f>
        <v>441.6664818330932</v>
      </c>
      <c r="E246" s="37">
        <f>SUM(C$2:C246)</f>
        <v>8095.5944058108744</v>
      </c>
    </row>
    <row r="247" spans="1:5" x14ac:dyDescent="0.25">
      <c r="A247" s="35">
        <v>44149</v>
      </c>
      <c r="B247" s="39">
        <f t="shared" si="24"/>
        <v>0.10624430046805673</v>
      </c>
      <c r="C247" s="39">
        <f t="shared" si="25"/>
        <v>3.6550454252391353</v>
      </c>
      <c r="D247" s="37">
        <f>SUM(B$2:B247)</f>
        <v>441.77272613356126</v>
      </c>
      <c r="E247" s="37">
        <f>SUM(C$2:C247)</f>
        <v>8099.2494512361136</v>
      </c>
    </row>
    <row r="248" spans="1:5" x14ac:dyDescent="0.25">
      <c r="A248" s="35">
        <v>44150</v>
      </c>
      <c r="B248" s="39">
        <f t="shared" si="24"/>
        <v>0.10419586924502741</v>
      </c>
      <c r="C248" s="39">
        <f t="shared" si="25"/>
        <v>3.5845747351629051</v>
      </c>
      <c r="D248" s="37">
        <f>SUM(B$2:B248)</f>
        <v>441.87692200280628</v>
      </c>
      <c r="E248" s="37">
        <f>SUM(C$2:C248)</f>
        <v>8102.8340259712768</v>
      </c>
    </row>
    <row r="249" spans="1:5" x14ac:dyDescent="0.25">
      <c r="A249" s="35">
        <v>44151</v>
      </c>
      <c r="B249" s="39">
        <f t="shared" si="24"/>
        <v>0.10218693256838587</v>
      </c>
      <c r="C249" s="39">
        <f t="shared" si="25"/>
        <v>3.5154627472519726</v>
      </c>
      <c r="D249" s="37">
        <f>SUM(B$2:B249)</f>
        <v>441.97910893537465</v>
      </c>
      <c r="E249" s="37">
        <f>SUM(C$2:C249)</f>
        <v>8106.3494887185288</v>
      </c>
    </row>
    <row r="250" spans="1:5" x14ac:dyDescent="0.25">
      <c r="A250" s="35">
        <v>44152</v>
      </c>
      <c r="B250" s="39">
        <f t="shared" si="24"/>
        <v>0.10021672896814814</v>
      </c>
      <c r="C250" s="39">
        <f t="shared" si="25"/>
        <v>3.4476832652080991</v>
      </c>
      <c r="D250" s="37">
        <f>SUM(B$2:B250)</f>
        <v>442.07932566434278</v>
      </c>
      <c r="E250" s="37">
        <f>SUM(C$2:C250)</f>
        <v>8109.7971719837369</v>
      </c>
    </row>
    <row r="251" spans="1:5" x14ac:dyDescent="0.25">
      <c r="A251" s="35">
        <v>44153</v>
      </c>
      <c r="B251" s="39">
        <f t="shared" si="24"/>
        <v>9.8284511655744797E-2</v>
      </c>
      <c r="C251" s="39">
        <f t="shared" si="25"/>
        <v>3.3812105978070739</v>
      </c>
      <c r="D251" s="37">
        <f>SUM(B$2:B251)</f>
        <v>442.1776101759985</v>
      </c>
      <c r="E251" s="37">
        <f>SUM(C$2:C251)</f>
        <v>8113.1783825815437</v>
      </c>
    </row>
    <row r="252" spans="1:5" x14ac:dyDescent="0.25">
      <c r="A252" s="35">
        <v>44154</v>
      </c>
      <c r="B252" s="39">
        <f t="shared" si="24"/>
        <v>9.6389548240868692E-2</v>
      </c>
      <c r="C252" s="39">
        <f t="shared" si="25"/>
        <v>3.3160195491576374</v>
      </c>
      <c r="D252" s="37">
        <f>SUM(B$2:B252)</f>
        <v>442.27399972423939</v>
      </c>
      <c r="E252" s="37">
        <f>SUM(C$2:C252)</f>
        <v>8116.494402130701</v>
      </c>
    </row>
    <row r="253" spans="1:5" x14ac:dyDescent="0.25">
      <c r="A253" s="35">
        <v>44155</v>
      </c>
      <c r="B253" s="39">
        <f t="shared" si="24"/>
        <v>9.4531120453902273E-2</v>
      </c>
      <c r="C253" s="39">
        <f t="shared" si="25"/>
        <v>3.2520854091523468</v>
      </c>
      <c r="D253" s="37">
        <f>SUM(B$2:B253)</f>
        <v>442.36853084469328</v>
      </c>
      <c r="E253" s="37">
        <f>SUM(C$2:C253)</f>
        <v>8119.7464875398537</v>
      </c>
    </row>
    <row r="254" spans="1:5" x14ac:dyDescent="0.25">
      <c r="A254" s="35">
        <v>44156</v>
      </c>
      <c r="B254" s="39">
        <f t="shared" si="24"/>
        <v>9.2708523873743259E-2</v>
      </c>
      <c r="C254" s="39">
        <f t="shared" si="25"/>
        <v>3.1893839441041618</v>
      </c>
      <c r="D254" s="37">
        <f>SUM(B$2:B254)</f>
        <v>442.46123936856702</v>
      </c>
      <c r="E254" s="37">
        <f>SUM(C$2:C254)</f>
        <v>8122.9358714839582</v>
      </c>
    </row>
    <row r="255" spans="1:5" x14ac:dyDescent="0.25">
      <c r="A255" s="35">
        <v>44157</v>
      </c>
      <c r="B255" s="39">
        <f t="shared" si="24"/>
        <v>9.0921067660845248E-2</v>
      </c>
      <c r="C255" s="39">
        <f t="shared" si="25"/>
        <v>3.1278913875624359</v>
      </c>
      <c r="D255" s="37">
        <f>SUM(B$2:B255)</f>
        <v>442.55216043622789</v>
      </c>
      <c r="E255" s="37">
        <f>SUM(C$2:C255)</f>
        <v>8126.0637628715203</v>
      </c>
    </row>
    <row r="256" spans="1:5" x14ac:dyDescent="0.25">
      <c r="A256" s="35">
        <v>44158</v>
      </c>
      <c r="B256" s="39">
        <f t="shared" si="24"/>
        <v>8.916807429535166E-2</v>
      </c>
      <c r="C256" s="39">
        <f t="shared" si="25"/>
        <v>3.0675844313041254</v>
      </c>
      <c r="D256" s="37">
        <f>SUM(B$2:B256)</f>
        <v>442.64132851052324</v>
      </c>
      <c r="E256" s="37">
        <f>SUM(C$2:C256)</f>
        <v>8129.1313473028249</v>
      </c>
    </row>
    <row r="257" spans="1:5" x14ac:dyDescent="0.25">
      <c r="A257" s="35">
        <v>44159</v>
      </c>
      <c r="B257" s="39">
        <f t="shared" si="24"/>
        <v>8.7448879320255093E-2</v>
      </c>
      <c r="C257" s="39">
        <f t="shared" si="25"/>
        <v>3.0084402164978914</v>
      </c>
      <c r="D257" s="37">
        <f>SUM(B$2:B257)</f>
        <v>442.72877738984351</v>
      </c>
      <c r="E257" s="37">
        <f>SUM(C$2:C257)</f>
        <v>8132.1397875193225</v>
      </c>
    </row>
    <row r="258" spans="1:5" x14ac:dyDescent="0.25">
      <c r="A258" s="35">
        <v>44160</v>
      </c>
      <c r="B258" s="39">
        <f t="shared" si="24"/>
        <v>8.5762831089519542E-2</v>
      </c>
      <c r="C258" s="39">
        <f t="shared" si="25"/>
        <v>2.9504363250389289</v>
      </c>
      <c r="D258" s="37">
        <f>SUM(B$2:B258)</f>
        <v>442.81454022093305</v>
      </c>
      <c r="E258" s="37">
        <f>SUM(C$2:C258)</f>
        <v>8135.0902238443614</v>
      </c>
    </row>
    <row r="259" spans="1:5" x14ac:dyDescent="0.25">
      <c r="A259" s="35">
        <v>44161</v>
      </c>
      <c r="B259" s="39">
        <f t="shared" si="24"/>
        <v>8.4109290521080585E-2</v>
      </c>
      <c r="C259" s="39">
        <f t="shared" si="25"/>
        <v>2.8935507710516144</v>
      </c>
      <c r="D259" s="37">
        <f>SUM(B$2:B259)</f>
        <v>442.89864951145415</v>
      </c>
      <c r="E259" s="37">
        <f>SUM(C$2:C259)</f>
        <v>8137.9837746154126</v>
      </c>
    </row>
    <row r="260" spans="1:5" x14ac:dyDescent="0.25">
      <c r="A260" s="35">
        <v>44162</v>
      </c>
      <c r="B260" s="39">
        <f t="shared" si="24"/>
        <v>8.2487630854619645E-2</v>
      </c>
      <c r="C260" s="39">
        <f t="shared" si="25"/>
        <v>2.8377619925563864</v>
      </c>
      <c r="D260" s="37">
        <f>SUM(B$2:B260)</f>
        <v>442.9811371423088</v>
      </c>
      <c r="E260" s="37">
        <f>SUM(C$2:C260)</f>
        <v>8140.8215366079694</v>
      </c>
    </row>
    <row r="261" spans="1:5" x14ac:dyDescent="0.25">
      <c r="A261" s="35">
        <v>44163</v>
      </c>
      <c r="B261" s="39">
        <f t="shared" si="24"/>
        <v>8.089723741400584E-2</v>
      </c>
      <c r="C261" s="39">
        <f t="shared" si="25"/>
        <v>2.7830488432972076</v>
      </c>
      <c r="D261" s="37">
        <f>SUM(B$2:B261)</f>
        <v>443.06203437972277</v>
      </c>
      <c r="E261" s="37">
        <f>SUM(C$2:C261)</f>
        <v>8143.6045854512668</v>
      </c>
    </row>
    <row r="262" spans="1:5" x14ac:dyDescent="0.25">
      <c r="A262" s="35">
        <v>44164</v>
      </c>
      <c r="B262" s="39">
        <f t="shared" si="24"/>
        <v>7.933750737430903E-2</v>
      </c>
      <c r="C262" s="39">
        <f t="shared" si="25"/>
        <v>2.7293905847262838</v>
      </c>
      <c r="D262" s="37">
        <f>SUM(B$2:B262)</f>
        <v>443.14137188709708</v>
      </c>
      <c r="E262" s="37">
        <f>SUM(C$2:C262)</f>
        <v>8146.3339760359931</v>
      </c>
    </row>
    <row r="263" spans="1:5" x14ac:dyDescent="0.25">
      <c r="A263" s="35">
        <v>44165</v>
      </c>
      <c r="B263" s="39">
        <f t="shared" si="24"/>
        <v>7.7807849533299264E-2</v>
      </c>
      <c r="C263" s="39">
        <f t="shared" si="25"/>
        <v>2.676766878143126</v>
      </c>
      <c r="D263" s="37">
        <f>SUM(B$2:B263)</f>
        <v>443.21917973663039</v>
      </c>
      <c r="E263" s="37">
        <f>SUM(C$2:C263)</f>
        <v>8149.0107429141362</v>
      </c>
    </row>
    <row r="264" spans="1:5" x14ac:dyDescent="0.25">
      <c r="A264" s="35">
        <v>44166</v>
      </c>
      <c r="B264" s="39">
        <f t="shared" si="24"/>
        <v>7.6307684087352196E-2</v>
      </c>
      <c r="C264" s="39">
        <f t="shared" si="25"/>
        <v>2.6251577769851844</v>
      </c>
      <c r="D264" s="37">
        <f>SUM(B$2:B264)</f>
        <v>443.29548742071773</v>
      </c>
      <c r="E264" s="37">
        <f>SUM(C$2:C264)</f>
        <v>8151.6359006911216</v>
      </c>
    </row>
    <row r="265" spans="1:5" x14ac:dyDescent="0.25">
      <c r="A265" s="35">
        <v>44167</v>
      </c>
      <c r="B265" s="39">
        <f t="shared" si="24"/>
        <v>7.4836442411678528E-2</v>
      </c>
      <c r="C265" s="39">
        <f t="shared" si="25"/>
        <v>2.574543719267246</v>
      </c>
      <c r="D265" s="37">
        <f>SUM(B$2:B265)</f>
        <v>443.37032386312939</v>
      </c>
      <c r="E265" s="37">
        <f>SUM(C$2:C265)</f>
        <v>8154.2104444103888</v>
      </c>
    </row>
    <row r="266" spans="1:5" x14ac:dyDescent="0.25">
      <c r="A266" s="35">
        <v>44168</v>
      </c>
      <c r="B266" s="39">
        <f t="shared" si="24"/>
        <v>7.339356684479377E-2</v>
      </c>
      <c r="C266" s="39">
        <f t="shared" si="25"/>
        <v>2.5249055201667021</v>
      </c>
      <c r="D266" s="37">
        <f>SUM(B$2:B266)</f>
        <v>443.44371742997419</v>
      </c>
      <c r="E266" s="37">
        <f>SUM(C$2:C266)</f>
        <v>8156.7353499305555</v>
      </c>
    </row>
    <row r="267" spans="1:5" x14ac:dyDescent="0.25">
      <c r="A267" s="35">
        <v>44169</v>
      </c>
      <c r="B267" s="39">
        <f t="shared" si="24"/>
        <v>7.1978510477143348E-2</v>
      </c>
      <c r="C267" s="39">
        <f t="shared" si="25"/>
        <v>2.4762243647517699</v>
      </c>
      <c r="D267" s="37">
        <f>SUM(B$2:B267)</f>
        <v>443.51569594045134</v>
      </c>
      <c r="E267" s="37">
        <f>SUM(C$2:C267)</f>
        <v>8159.2115742953074</v>
      </c>
    </row>
    <row r="268" spans="1:5" x14ac:dyDescent="0.25">
      <c r="A268" s="35">
        <v>44170</v>
      </c>
      <c r="B268" s="39">
        <f t="shared" si="24"/>
        <v>7.0590736943801718E-2</v>
      </c>
      <c r="C268" s="39">
        <f t="shared" si="25"/>
        <v>2.4284818008498759</v>
      </c>
      <c r="D268" s="37">
        <f>SUM(B$2:B268)</f>
        <v>443.58628667739515</v>
      </c>
      <c r="E268" s="37">
        <f>SUM(C$2:C268)</f>
        <v>8161.6400560961574</v>
      </c>
    </row>
    <row r="269" spans="1:5" x14ac:dyDescent="0.25">
      <c r="A269" s="35">
        <v>44171</v>
      </c>
      <c r="B269" s="39">
        <f t="shared" si="24"/>
        <v>6.9229720221167412E-2</v>
      </c>
      <c r="C269" s="39">
        <f t="shared" si="25"/>
        <v>2.3816597320534969</v>
      </c>
      <c r="D269" s="37">
        <f>SUM(B$2:B269)</f>
        <v>443.65551639761634</v>
      </c>
      <c r="E269" s="37">
        <f>SUM(C$2:C269)</f>
        <v>8164.0217158282112</v>
      </c>
    </row>
    <row r="270" spans="1:5" x14ac:dyDescent="0.25">
      <c r="A270" s="35">
        <v>44172</v>
      </c>
      <c r="B270" s="39">
        <f t="shared" si="24"/>
        <v>6.7894944427577278E-2</v>
      </c>
      <c r="C270" s="39">
        <f t="shared" si="25"/>
        <v>2.3357404108608431</v>
      </c>
      <c r="D270" s="37">
        <f>SUM(B$2:B270)</f>
        <v>443.7234113420439</v>
      </c>
      <c r="E270" s="37">
        <f>SUM(C$2:C270)</f>
        <v>8166.3574562390722</v>
      </c>
    </row>
    <row r="271" spans="1:5" x14ac:dyDescent="0.25">
      <c r="A271" s="35">
        <v>44173</v>
      </c>
      <c r="B271" s="39">
        <f t="shared" si="24"/>
        <v>6.6585903627765688E-2</v>
      </c>
      <c r="C271" s="39">
        <f t="shared" si="25"/>
        <v>2.2907064319488044</v>
      </c>
      <c r="D271" s="37">
        <f>SUM(B$2:B271)</f>
        <v>443.78999724567166</v>
      </c>
      <c r="E271" s="37">
        <f>SUM(C$2:C271)</f>
        <v>8168.6481626710211</v>
      </c>
    </row>
    <row r="272" spans="1:5" x14ac:dyDescent="0.25">
      <c r="A272" s="35">
        <v>44174</v>
      </c>
      <c r="B272" s="39">
        <f t="shared" si="24"/>
        <v>6.5302101641094415E-2</v>
      </c>
      <c r="C272" s="39">
        <f t="shared" si="25"/>
        <v>2.2465407255756276</v>
      </c>
      <c r="D272" s="37">
        <f>SUM(B$2:B272)</f>
        <v>443.85529934731272</v>
      </c>
      <c r="E272" s="37">
        <f>SUM(C$2:C272)</f>
        <v>8170.8947033965969</v>
      </c>
    </row>
    <row r="273" spans="1:5" x14ac:dyDescent="0.25">
      <c r="A273" s="35">
        <v>44175</v>
      </c>
      <c r="B273" s="39">
        <f t="shared" si="24"/>
        <v>6.4043051853479929E-2</v>
      </c>
      <c r="C273" s="39">
        <f t="shared" si="25"/>
        <v>2.2032265511107845</v>
      </c>
      <c r="D273" s="37">
        <f>SUM(B$2:B273)</f>
        <v>443.91934239916623</v>
      </c>
      <c r="E273" s="37">
        <f>SUM(C$2:C273)</f>
        <v>8173.0979299477076</v>
      </c>
    </row>
    <row r="274" spans="1:5" x14ac:dyDescent="0.25">
      <c r="A274" s="35">
        <v>44176</v>
      </c>
      <c r="B274" s="39">
        <f t="shared" si="24"/>
        <v>6.2808277032946808E-2</v>
      </c>
      <c r="C274" s="39">
        <f t="shared" si="25"/>
        <v>2.1607474906895905</v>
      </c>
      <c r="D274" s="37">
        <f>SUM(B$2:B274)</f>
        <v>443.98215067619918</v>
      </c>
      <c r="E274" s="37">
        <f>SUM(C$2:C274)</f>
        <v>8175.2586774383972</v>
      </c>
    </row>
    <row r="275" spans="1:5" x14ac:dyDescent="0.25">
      <c r="A275" s="35">
        <v>44177</v>
      </c>
      <c r="B275" s="39">
        <f t="shared" si="24"/>
        <v>6.1597309148736866E-2</v>
      </c>
      <c r="C275" s="39">
        <f t="shared" si="25"/>
        <v>2.119087442990149</v>
      </c>
      <c r="D275" s="37">
        <f>SUM(B$2:B275)</f>
        <v>444.04374798534792</v>
      </c>
      <c r="E275" s="37">
        <f>SUM(C$2:C275)</f>
        <v>8177.3777648813875</v>
      </c>
    </row>
    <row r="276" spans="1:5" x14ac:dyDescent="0.25">
      <c r="A276" s="35">
        <v>44178</v>
      </c>
      <c r="B276" s="39">
        <f t="shared" si="24"/>
        <v>6.040968919390606E-2</v>
      </c>
      <c r="C276" s="39">
        <f t="shared" si="25"/>
        <v>2.0782306171302793</v>
      </c>
      <c r="D276" s="37">
        <f>SUM(B$2:B276)</f>
        <v>444.10415767454185</v>
      </c>
      <c r="E276" s="37">
        <f>SUM(C$2:C276)</f>
        <v>8179.455995498518</v>
      </c>
    </row>
    <row r="277" spans="1:5" x14ac:dyDescent="0.25">
      <c r="A277" s="35">
        <v>44179</v>
      </c>
      <c r="B277" s="39">
        <f t="shared" si="24"/>
        <v>5.924496701134177E-2</v>
      </c>
      <c r="C277" s="39">
        <f t="shared" si="25"/>
        <v>2.0381615266821185</v>
      </c>
      <c r="D277" s="37">
        <f>SUM(B$2:B277)</f>
        <v>444.1634026415532</v>
      </c>
      <c r="E277" s="37">
        <f>SUM(C$2:C277)</f>
        <v>8181.4941570252004</v>
      </c>
    </row>
    <row r="278" spans="1:5" x14ac:dyDescent="0.25">
      <c r="A278" s="35">
        <v>44180</v>
      </c>
      <c r="B278" s="39">
        <f t="shared" si="24"/>
        <v>5.8102701123134565E-2</v>
      </c>
      <c r="C278" s="39">
        <f t="shared" si="25"/>
        <v>1.9988649838021197</v>
      </c>
      <c r="D278" s="37">
        <f>SUM(B$2:B278)</f>
        <v>444.22150534267632</v>
      </c>
      <c r="E278" s="37">
        <f>SUM(C$2:C278)</f>
        <v>8183.4930220090027</v>
      </c>
    </row>
    <row r="279" spans="1:5" x14ac:dyDescent="0.25">
      <c r="A279" s="35">
        <v>44181</v>
      </c>
      <c r="B279" s="39">
        <f t="shared" si="24"/>
        <v>5.6982458563239996E-2</v>
      </c>
      <c r="C279" s="39">
        <f t="shared" si="25"/>
        <v>1.9603260934742393</v>
      </c>
      <c r="D279" s="37">
        <f>SUM(B$2:B279)</f>
        <v>444.27848780123958</v>
      </c>
      <c r="E279" s="37">
        <f>SUM(C$2:C279)</f>
        <v>8185.4533481024773</v>
      </c>
    </row>
    <row r="280" spans="1:5" x14ac:dyDescent="0.25">
      <c r="A280" s="35">
        <v>44182</v>
      </c>
      <c r="B280" s="39">
        <f t="shared" si="24"/>
        <v>5.5883814713366446E-2</v>
      </c>
      <c r="C280" s="39">
        <f t="shared" si="25"/>
        <v>1.9225302478641046</v>
      </c>
      <c r="D280" s="37">
        <f>SUM(B$2:B280)</f>
        <v>444.33437161595293</v>
      </c>
      <c r="E280" s="37">
        <f>SUM(C$2:C280)</f>
        <v>8187.3758783503417</v>
      </c>
    </row>
    <row r="281" spans="1:5" x14ac:dyDescent="0.25">
      <c r="A281" s="35">
        <v>44183</v>
      </c>
      <c r="B281" s="39">
        <f t="shared" ref="B281:B294" si="26">$D$151*AVERAGE(C274:C280)</f>
        <v>5.480635314202735E-2</v>
      </c>
      <c r="C281" s="39">
        <f t="shared" ref="C281:C294" si="27">AVERAGE(C274:C280)*AVERAGE($E$145:$E$151)</f>
        <v>1.8854631207820456</v>
      </c>
      <c r="D281" s="37">
        <f>SUM(B$2:B281)</f>
        <v>444.38917796909499</v>
      </c>
      <c r="E281" s="37">
        <f>SUM(C$2:C281)</f>
        <v>8189.2613414711241</v>
      </c>
    </row>
    <row r="282" spans="1:5" x14ac:dyDescent="0.25">
      <c r="A282" s="35">
        <v>44184</v>
      </c>
      <c r="B282" s="39">
        <f t="shared" si="26"/>
        <v>5.37496654466963E-2</v>
      </c>
      <c r="C282" s="39">
        <f t="shared" si="27"/>
        <v>1.8491106622528706</v>
      </c>
      <c r="D282" s="37">
        <f>SUM(B$2:B282)</f>
        <v>444.44292763454166</v>
      </c>
      <c r="E282" s="37">
        <f>SUM(C$2:C282)</f>
        <v>8191.1104521333773</v>
      </c>
    </row>
    <row r="283" spans="1:5" x14ac:dyDescent="0.25">
      <c r="A283" s="35">
        <v>44185</v>
      </c>
      <c r="B283" s="39">
        <f t="shared" si="26"/>
        <v>5.2713351099005649E-2</v>
      </c>
      <c r="C283" s="39">
        <f t="shared" si="27"/>
        <v>1.8134590931903474</v>
      </c>
      <c r="D283" s="37">
        <f>SUM(B$2:B283)</f>
        <v>444.49564098564065</v>
      </c>
      <c r="E283" s="37">
        <f>SUM(C$2:C283)</f>
        <v>8192.9239112265677</v>
      </c>
    </row>
    <row r="284" spans="1:5" x14ac:dyDescent="0.25">
      <c r="A284" s="35">
        <v>44186</v>
      </c>
      <c r="B284" s="39">
        <f t="shared" si="26"/>
        <v>5.169701729292963E-2</v>
      </c>
      <c r="C284" s="39">
        <f t="shared" si="27"/>
        <v>1.7784949001743566</v>
      </c>
      <c r="D284" s="37">
        <f>SUM(B$2:B284)</f>
        <v>444.5473380029336</v>
      </c>
      <c r="E284" s="37">
        <f>SUM(C$2:C284)</f>
        <v>8194.7024061267421</v>
      </c>
    </row>
    <row r="285" spans="1:5" x14ac:dyDescent="0.25">
      <c r="A285" s="35">
        <v>44187</v>
      </c>
      <c r="B285" s="39">
        <f t="shared" si="26"/>
        <v>5.0700278795894629E-2</v>
      </c>
      <c r="C285" s="39">
        <f t="shared" si="27"/>
        <v>1.7442048303287478</v>
      </c>
      <c r="D285" s="37">
        <f>SUM(B$2:B285)</f>
        <v>444.59803828172949</v>
      </c>
      <c r="E285" s="37">
        <f>SUM(C$2:C285)</f>
        <v>8196.4466109570712</v>
      </c>
    </row>
    <row r="286" spans="1:5" x14ac:dyDescent="0.25">
      <c r="A286" s="35">
        <v>44188</v>
      </c>
      <c r="B286" s="39">
        <f t="shared" si="26"/>
        <v>4.9722757802760136E-2</v>
      </c>
      <c r="C286" s="39">
        <f t="shared" si="27"/>
        <v>1.710575886297951</v>
      </c>
      <c r="D286" s="37">
        <f>SUM(B$2:B286)</f>
        <v>444.64776103953227</v>
      </c>
      <c r="E286" s="37">
        <f>SUM(C$2:C286)</f>
        <v>8198.1571868433693</v>
      </c>
    </row>
    <row r="287" spans="1:5" x14ac:dyDescent="0.25">
      <c r="A287" s="35">
        <v>44189</v>
      </c>
      <c r="B287" s="39">
        <f t="shared" si="26"/>
        <v>4.8764083792614932E-2</v>
      </c>
      <c r="C287" s="39">
        <f t="shared" si="27"/>
        <v>1.6775953213204406</v>
      </c>
      <c r="D287" s="37">
        <f>SUM(B$2:B287)</f>
        <v>444.69652512332488</v>
      </c>
      <c r="E287" s="37">
        <f>SUM(C$2:C287)</f>
        <v>8199.8347821646894</v>
      </c>
    </row>
    <row r="288" spans="1:5" x14ac:dyDescent="0.25">
      <c r="A288" s="35">
        <v>44190</v>
      </c>
      <c r="B288" s="39">
        <f t="shared" si="26"/>
        <v>4.7823893388334336E-2</v>
      </c>
      <c r="C288" s="39">
        <f t="shared" si="27"/>
        <v>1.6452506343971856</v>
      </c>
      <c r="D288" s="37">
        <f>SUM(B$2:B288)</f>
        <v>444.74434901671322</v>
      </c>
      <c r="E288" s="37">
        <f>SUM(C$2:C288)</f>
        <v>8201.480032799087</v>
      </c>
    </row>
    <row r="289" spans="1:5" x14ac:dyDescent="0.25">
      <c r="A289" s="35">
        <v>44191</v>
      </c>
      <c r="B289" s="39">
        <f t="shared" si="26"/>
        <v>4.6901830218845253E-2</v>
      </c>
      <c r="C289" s="39">
        <f t="shared" si="27"/>
        <v>1.6135295655532542</v>
      </c>
      <c r="D289" s="37">
        <f>SUM(B$2:B289)</f>
        <v>444.79125084693209</v>
      </c>
      <c r="E289" s="37">
        <f>SUM(C$2:C289)</f>
        <v>8203.0935623646401</v>
      </c>
    </row>
    <row r="290" spans="1:5" x14ac:dyDescent="0.25">
      <c r="A290" s="35">
        <v>44192</v>
      </c>
      <c r="B290" s="39">
        <f t="shared" si="26"/>
        <v>4.5997544784046739E-2</v>
      </c>
      <c r="C290" s="39">
        <f t="shared" si="27"/>
        <v>1.5824200911907738</v>
      </c>
      <c r="D290" s="37">
        <f>SUM(B$2:B290)</f>
        <v>444.83724839171612</v>
      </c>
      <c r="E290" s="37">
        <f>SUM(C$2:C290)</f>
        <v>8204.6759824558303</v>
      </c>
    </row>
    <row r="291" spans="1:5" x14ac:dyDescent="0.25">
      <c r="A291" s="35">
        <v>44193</v>
      </c>
      <c r="B291" s="39">
        <f t="shared" si="26"/>
        <v>4.5110694322335068E-2</v>
      </c>
      <c r="C291" s="39">
        <f t="shared" si="27"/>
        <v>1.5519104195314921</v>
      </c>
      <c r="D291" s="37">
        <f>SUM(B$2:B291)</f>
        <v>444.88235908603843</v>
      </c>
      <c r="E291" s="37">
        <f>SUM(C$2:C291)</f>
        <v>8206.2278928753622</v>
      </c>
    </row>
    <row r="292" spans="1:5" x14ac:dyDescent="0.25">
      <c r="A292" s="35">
        <v>44194</v>
      </c>
      <c r="B292" s="39">
        <f t="shared" si="26"/>
        <v>4.4240942680682821E-2</v>
      </c>
      <c r="C292" s="39">
        <f t="shared" si="27"/>
        <v>1.5219889861472038</v>
      </c>
      <c r="D292" s="37">
        <f>SUM(B$2:B292)</f>
        <v>444.92660002871912</v>
      </c>
      <c r="E292" s="37">
        <f>SUM(C$2:C292)</f>
        <v>8207.7498818615095</v>
      </c>
    </row>
    <row r="293" spans="1:5" x14ac:dyDescent="0.25">
      <c r="A293" s="35">
        <v>44195</v>
      </c>
      <c r="B293" s="39">
        <f t="shared" si="26"/>
        <v>4.3387960187223053E-2</v>
      </c>
      <c r="C293" s="39">
        <f t="shared" si="27"/>
        <v>1.4926444495763544</v>
      </c>
      <c r="D293" s="37">
        <f>SUM(B$2:B293)</f>
        <v>444.96998798890633</v>
      </c>
      <c r="E293" s="37">
        <f>SUM(C$2:C293)</f>
        <v>8209.2425263110854</v>
      </c>
    </row>
    <row r="294" spans="1:5" x14ac:dyDescent="0.25">
      <c r="A294" s="35">
        <v>44196</v>
      </c>
      <c r="B294" s="39">
        <f t="shared" si="26"/>
        <v>4.2551423526289975E-2</v>
      </c>
      <c r="C294" s="39">
        <f t="shared" si="27"/>
        <v>1.4638656870251572</v>
      </c>
      <c r="D294" s="37">
        <f>SUM(B$2:B294)</f>
        <v>445.0125394124326</v>
      </c>
      <c r="E294" s="37">
        <f>SUM(C$2:C294)</f>
        <v>8210.7063919981101</v>
      </c>
    </row>
    <row r="295" spans="1:5" x14ac:dyDescent="0.25">
      <c r="A295" s="35"/>
      <c r="B295" s="39"/>
      <c r="C295" s="39"/>
      <c r="D295" s="37"/>
      <c r="E295" s="37"/>
    </row>
    <row r="296" spans="1:5" x14ac:dyDescent="0.25">
      <c r="A296" s="35"/>
      <c r="B296" s="39"/>
      <c r="C296" s="39"/>
      <c r="D296" s="37"/>
      <c r="E296" s="37"/>
    </row>
    <row r="297" spans="1:5" x14ac:dyDescent="0.25">
      <c r="A297" s="35"/>
      <c r="B297" s="39"/>
      <c r="C297" s="39"/>
      <c r="D297" s="37"/>
      <c r="E297" s="37"/>
    </row>
    <row r="298" spans="1:5" x14ac:dyDescent="0.25">
      <c r="A298" s="35"/>
      <c r="B298" s="39"/>
      <c r="C298" s="39"/>
      <c r="D298" s="37"/>
      <c r="E298" s="37"/>
    </row>
    <row r="299" spans="1:5" x14ac:dyDescent="0.25">
      <c r="A299" s="35"/>
      <c r="B299" s="39"/>
      <c r="C299" s="39"/>
      <c r="D299" s="37"/>
      <c r="E299" s="37"/>
    </row>
    <row r="300" spans="1:5" x14ac:dyDescent="0.25">
      <c r="A300" s="35"/>
      <c r="B300" s="39"/>
      <c r="C300" s="39"/>
      <c r="D300" s="37"/>
      <c r="E300" s="37"/>
    </row>
    <row r="301" spans="1:5" x14ac:dyDescent="0.25">
      <c r="A301" s="35"/>
      <c r="B301" s="39"/>
      <c r="C301" s="39"/>
      <c r="D301" s="37"/>
      <c r="E301" s="37"/>
    </row>
    <row r="302" spans="1:5" x14ac:dyDescent="0.25">
      <c r="A302" s="35"/>
      <c r="B302" s="39"/>
      <c r="C302" s="39"/>
      <c r="D302" s="37"/>
      <c r="E302" s="37"/>
    </row>
    <row r="303" spans="1:5" x14ac:dyDescent="0.25">
      <c r="A303" s="35"/>
      <c r="B303" s="39"/>
      <c r="C303" s="39"/>
      <c r="D303" s="37"/>
      <c r="E303" s="37"/>
    </row>
    <row r="304" spans="1:5" x14ac:dyDescent="0.25">
      <c r="A304" s="35"/>
      <c r="B304" s="39"/>
      <c r="C304" s="39"/>
      <c r="D304" s="37"/>
      <c r="E304" s="37"/>
    </row>
    <row r="305" spans="1:5" x14ac:dyDescent="0.25">
      <c r="A305" s="35"/>
      <c r="B305" s="39"/>
      <c r="C305" s="39"/>
      <c r="D305" s="37"/>
      <c r="E305" s="37"/>
    </row>
    <row r="306" spans="1:5" x14ac:dyDescent="0.25">
      <c r="A306" s="35"/>
      <c r="B306" s="39"/>
      <c r="C306" s="39"/>
      <c r="D306" s="37"/>
      <c r="E306" s="37"/>
    </row>
    <row r="307" spans="1:5" x14ac:dyDescent="0.25">
      <c r="A307" s="35"/>
      <c r="B307" s="39"/>
      <c r="C307" s="39"/>
      <c r="D307" s="37"/>
      <c r="E307" s="37"/>
    </row>
    <row r="308" spans="1:5" x14ac:dyDescent="0.25">
      <c r="A308" s="35"/>
      <c r="B308" s="39"/>
      <c r="C308" s="39"/>
      <c r="D308" s="37"/>
      <c r="E308" s="37"/>
    </row>
    <row r="309" spans="1:5" x14ac:dyDescent="0.25">
      <c r="A309" s="35"/>
      <c r="B309" s="39"/>
      <c r="C309" s="39"/>
      <c r="D309" s="37"/>
      <c r="E309" s="37"/>
    </row>
    <row r="310" spans="1:5" x14ac:dyDescent="0.25">
      <c r="A310" s="35"/>
      <c r="B310" s="39"/>
      <c r="C310" s="39"/>
      <c r="D310" s="37"/>
      <c r="E310" s="37"/>
    </row>
    <row r="311" spans="1:5" x14ac:dyDescent="0.25">
      <c r="A311" s="35"/>
      <c r="B311" s="39"/>
      <c r="C311" s="39"/>
      <c r="D311" s="37"/>
      <c r="E311" s="37"/>
    </row>
    <row r="312" spans="1:5" x14ac:dyDescent="0.25">
      <c r="A312" s="35"/>
      <c r="B312" s="39"/>
      <c r="C312" s="39"/>
      <c r="D312" s="37"/>
      <c r="E312" s="37"/>
    </row>
    <row r="313" spans="1:5" x14ac:dyDescent="0.25">
      <c r="A313" s="35"/>
      <c r="B313" s="39"/>
      <c r="C313" s="39"/>
      <c r="D313" s="37"/>
      <c r="E313" s="37"/>
    </row>
    <row r="314" spans="1:5" x14ac:dyDescent="0.25">
      <c r="A314" s="35"/>
      <c r="B314" s="39"/>
      <c r="C314" s="39"/>
      <c r="D314" s="37"/>
      <c r="E314" s="37"/>
    </row>
    <row r="315" spans="1:5" x14ac:dyDescent="0.25">
      <c r="A315" s="35"/>
      <c r="B315" s="39"/>
      <c r="C315" s="39"/>
      <c r="D315" s="37"/>
      <c r="E315" s="37"/>
    </row>
    <row r="316" spans="1:5" x14ac:dyDescent="0.25">
      <c r="A316" s="35"/>
      <c r="B316" s="39"/>
      <c r="C316" s="39"/>
      <c r="D316" s="37"/>
      <c r="E316" s="37"/>
    </row>
    <row r="317" spans="1:5" x14ac:dyDescent="0.25">
      <c r="A317" s="35"/>
      <c r="B317" s="39"/>
      <c r="C317" s="39"/>
      <c r="D317" s="37"/>
      <c r="E317" s="37"/>
    </row>
    <row r="318" spans="1:5" x14ac:dyDescent="0.25">
      <c r="A318" s="35"/>
      <c r="B318" s="39"/>
      <c r="C318" s="39"/>
      <c r="D318" s="37"/>
      <c r="E318" s="37"/>
    </row>
    <row r="319" spans="1:5" x14ac:dyDescent="0.25">
      <c r="A319" s="35"/>
      <c r="B319" s="39"/>
      <c r="C319" s="39"/>
      <c r="D319" s="37"/>
      <c r="E319" s="37"/>
    </row>
    <row r="320" spans="1:5" x14ac:dyDescent="0.25">
      <c r="A320" s="35"/>
      <c r="B320" s="39"/>
      <c r="C320" s="39"/>
      <c r="D320" s="37"/>
      <c r="E320" s="37"/>
    </row>
    <row r="321" spans="1:5" x14ac:dyDescent="0.25">
      <c r="A321" s="35"/>
      <c r="B321" s="39"/>
      <c r="C321" s="39"/>
      <c r="D321" s="37"/>
      <c r="E321" s="37"/>
    </row>
    <row r="322" spans="1:5" x14ac:dyDescent="0.25">
      <c r="A322" s="35"/>
      <c r="B322" s="39"/>
      <c r="C322" s="39"/>
      <c r="D322" s="37"/>
      <c r="E322" s="37"/>
    </row>
    <row r="323" spans="1:5" x14ac:dyDescent="0.25">
      <c r="A323" s="35"/>
      <c r="B323" s="39"/>
      <c r="C323" s="39"/>
      <c r="D323" s="37"/>
      <c r="E323" s="37"/>
    </row>
    <row r="324" spans="1:5" x14ac:dyDescent="0.25">
      <c r="A324" s="35"/>
      <c r="B324" s="39"/>
      <c r="C324" s="39"/>
      <c r="D324" s="37"/>
      <c r="E324" s="37"/>
    </row>
    <row r="325" spans="1:5" x14ac:dyDescent="0.25">
      <c r="A325" s="35"/>
      <c r="B325" s="39"/>
      <c r="C325" s="39"/>
      <c r="D325" s="37"/>
      <c r="E325" s="37"/>
    </row>
    <row r="326" spans="1:5" x14ac:dyDescent="0.25">
      <c r="A326" s="35"/>
      <c r="B326" s="39"/>
      <c r="C326" s="39"/>
      <c r="D326" s="37"/>
      <c r="E326" s="37"/>
    </row>
    <row r="327" spans="1:5" x14ac:dyDescent="0.25">
      <c r="A327" s="35"/>
      <c r="B327" s="39"/>
      <c r="C327" s="39"/>
      <c r="D327" s="37"/>
      <c r="E327" s="37"/>
    </row>
    <row r="328" spans="1:5" x14ac:dyDescent="0.25">
      <c r="A328" s="35"/>
      <c r="B328" s="39"/>
      <c r="C328" s="39"/>
      <c r="D328" s="37"/>
      <c r="E328" s="37"/>
    </row>
  </sheetData>
  <mergeCells count="3">
    <mergeCell ref="G136:H136"/>
    <mergeCell ref="G135:L135"/>
    <mergeCell ref="G147:L147"/>
  </mergeCells>
  <phoneticPr fontId="9" type="noConversion"/>
  <conditionalFormatting sqref="B2:B1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50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131" r:id="rId1" location="stream/0" xr:uid="{D9E88217-9589-4D5B-96E9-C0E954772FEA}"/>
  </hyperlinks>
  <pageMargins left="0.7" right="0.7" top="0.75" bottom="0.75" header="0.51180555555555496" footer="0.51180555555555496"/>
  <pageSetup firstPageNumber="0" orientation="portrait" horizontalDpi="300" verticalDpi="30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International</vt:lpstr>
      <vt:lpstr>USA</vt:lpstr>
      <vt:lpstr>USA Analysis</vt:lpstr>
      <vt:lpstr>NH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Cummings</dc:creator>
  <dc:description/>
  <cp:lastModifiedBy>Jonathan Cummings</cp:lastModifiedBy>
  <cp:revision>2</cp:revision>
  <dcterms:created xsi:type="dcterms:W3CDTF">2020-04-01T17:24:35Z</dcterms:created>
  <dcterms:modified xsi:type="dcterms:W3CDTF">2020-08-11T03:35:08Z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