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931" documentId="11_E0DBB201481B1C811047287C66E952F5F4A270EB" xr6:coauthVersionLast="44" xr6:coauthVersionMax="44" xr10:uidLastSave="{29F275B3-AB77-4D4A-9C5F-22405A2C34E0}"/>
  <bookViews>
    <workbookView xWindow="-120" yWindow="-120" windowWidth="25440" windowHeight="15390" tabRatio="500" activeTab="1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D151" i="4"/>
  <c r="E152" i="4"/>
  <c r="E153" i="4"/>
  <c r="E154" i="4"/>
  <c r="E155" i="4"/>
  <c r="E156" i="4"/>
  <c r="D152" i="4"/>
  <c r="D153" i="4"/>
  <c r="D154" i="4"/>
  <c r="D155" i="4"/>
  <c r="J149" i="3"/>
  <c r="F151" i="3"/>
  <c r="F152" i="3"/>
  <c r="F153" i="3"/>
  <c r="F154" i="3"/>
  <c r="F155" i="3"/>
  <c r="F156" i="3"/>
  <c r="E150" i="3"/>
  <c r="E151" i="3"/>
  <c r="E152" i="3"/>
  <c r="E153" i="3"/>
  <c r="E154" i="3"/>
  <c r="E155" i="3"/>
  <c r="W27" i="2"/>
  <c r="W30" i="2"/>
  <c r="W10" i="2"/>
  <c r="W25" i="2"/>
  <c r="W18" i="2"/>
  <c r="W19" i="2"/>
  <c r="W9" i="2"/>
  <c r="W41" i="2"/>
  <c r="W13" i="2"/>
  <c r="W42" i="2"/>
  <c r="W22" i="2"/>
  <c r="W11" i="2"/>
  <c r="W33" i="2"/>
  <c r="W28" i="2"/>
  <c r="W38" i="2"/>
  <c r="W26" i="2"/>
  <c r="W17" i="2"/>
  <c r="W21" i="2"/>
  <c r="W24" i="2"/>
  <c r="W16" i="2"/>
  <c r="W39" i="2"/>
  <c r="W40" i="2"/>
  <c r="W46" i="2"/>
  <c r="W34" i="2"/>
  <c r="W29" i="2"/>
  <c r="W32" i="2"/>
  <c r="W43" i="2"/>
  <c r="W36" i="2"/>
  <c r="W12" i="2"/>
  <c r="W48" i="2"/>
  <c r="W52" i="2"/>
  <c r="W45" i="2"/>
  <c r="W51" i="2"/>
  <c r="W44" i="2"/>
  <c r="W50" i="2"/>
  <c r="W56" i="2"/>
  <c r="W31" i="2"/>
  <c r="W14" i="2"/>
  <c r="W20" i="2"/>
  <c r="W15" i="2"/>
  <c r="W47" i="2"/>
  <c r="W49" i="2"/>
  <c r="W57" i="2"/>
  <c r="W35" i="2"/>
  <c r="W58" i="2"/>
  <c r="W61" i="2"/>
  <c r="W60" i="2"/>
  <c r="W54" i="2"/>
  <c r="W59" i="2"/>
  <c r="W55" i="2"/>
  <c r="W2" i="2"/>
  <c r="W3" i="2"/>
  <c r="W53" i="2"/>
  <c r="W4" i="2"/>
  <c r="W5" i="2"/>
  <c r="W6" i="2"/>
  <c r="W7" i="2"/>
  <c r="W8" i="2"/>
  <c r="W37" i="2"/>
  <c r="V27" i="2"/>
  <c r="V30" i="2"/>
  <c r="V10" i="2"/>
  <c r="V25" i="2"/>
  <c r="V18" i="2"/>
  <c r="V19" i="2"/>
  <c r="V9" i="2"/>
  <c r="V41" i="2"/>
  <c r="V13" i="2"/>
  <c r="V42" i="2"/>
  <c r="V22" i="2"/>
  <c r="V11" i="2"/>
  <c r="V33" i="2"/>
  <c r="V28" i="2"/>
  <c r="V38" i="2"/>
  <c r="V26" i="2"/>
  <c r="V17" i="2"/>
  <c r="V21" i="2"/>
  <c r="V24" i="2"/>
  <c r="V16" i="2"/>
  <c r="V39" i="2"/>
  <c r="V40" i="2"/>
  <c r="V46" i="2"/>
  <c r="V34" i="2"/>
  <c r="V29" i="2"/>
  <c r="V32" i="2"/>
  <c r="V43" i="2"/>
  <c r="V36" i="2"/>
  <c r="V12" i="2"/>
  <c r="V48" i="2"/>
  <c r="V52" i="2"/>
  <c r="V45" i="2"/>
  <c r="V51" i="2"/>
  <c r="V44" i="2"/>
  <c r="V50" i="2"/>
  <c r="V56" i="2"/>
  <c r="V31" i="2"/>
  <c r="V14" i="2"/>
  <c r="V20" i="2"/>
  <c r="V15" i="2"/>
  <c r="V47" i="2"/>
  <c r="V49" i="2"/>
  <c r="V57" i="2"/>
  <c r="V35" i="2"/>
  <c r="V58" i="2"/>
  <c r="V61" i="2"/>
  <c r="V60" i="2"/>
  <c r="V54" i="2"/>
  <c r="V59" i="2"/>
  <c r="V55" i="2"/>
  <c r="V2" i="2"/>
  <c r="V3" i="2"/>
  <c r="V53" i="2"/>
  <c r="V4" i="2"/>
  <c r="V5" i="2"/>
  <c r="V6" i="2"/>
  <c r="V7" i="2"/>
  <c r="V8" i="2"/>
  <c r="V37" i="2"/>
  <c r="R27" i="2"/>
  <c r="R30" i="2"/>
  <c r="R10" i="2"/>
  <c r="R25" i="2"/>
  <c r="R18" i="2"/>
  <c r="R19" i="2"/>
  <c r="R9" i="2"/>
  <c r="R41" i="2"/>
  <c r="R13" i="2"/>
  <c r="R42" i="2"/>
  <c r="R22" i="2"/>
  <c r="R11" i="2"/>
  <c r="R33" i="2"/>
  <c r="R28" i="2"/>
  <c r="R38" i="2"/>
  <c r="R26" i="2"/>
  <c r="R17" i="2"/>
  <c r="R21" i="2"/>
  <c r="R24" i="2"/>
  <c r="R16" i="2"/>
  <c r="R39" i="2"/>
  <c r="R40" i="2"/>
  <c r="R46" i="2"/>
  <c r="R34" i="2"/>
  <c r="R29" i="2"/>
  <c r="R32" i="2"/>
  <c r="R43" i="2"/>
  <c r="R36" i="2"/>
  <c r="R12" i="2"/>
  <c r="R48" i="2"/>
  <c r="R52" i="2"/>
  <c r="R45" i="2"/>
  <c r="R51" i="2"/>
  <c r="R44" i="2"/>
  <c r="R50" i="2"/>
  <c r="R56" i="2"/>
  <c r="R31" i="2"/>
  <c r="R14" i="2"/>
  <c r="R20" i="2"/>
  <c r="R15" i="2"/>
  <c r="R47" i="2"/>
  <c r="R49" i="2"/>
  <c r="R57" i="2"/>
  <c r="R35" i="2"/>
  <c r="R58" i="2"/>
  <c r="R61" i="2"/>
  <c r="R60" i="2"/>
  <c r="R54" i="2"/>
  <c r="R59" i="2"/>
  <c r="R55" i="2"/>
  <c r="R2" i="2"/>
  <c r="R3" i="2"/>
  <c r="R53" i="2"/>
  <c r="R4" i="2"/>
  <c r="R5" i="2"/>
  <c r="R6" i="2"/>
  <c r="R7" i="2"/>
  <c r="R8" i="2"/>
  <c r="R37" i="2"/>
  <c r="Q27" i="2"/>
  <c r="Q30" i="2"/>
  <c r="Q10" i="2"/>
  <c r="Q25" i="2"/>
  <c r="Q18" i="2"/>
  <c r="Q19" i="2"/>
  <c r="Q9" i="2"/>
  <c r="Q41" i="2"/>
  <c r="Q13" i="2"/>
  <c r="Q42" i="2"/>
  <c r="Q22" i="2"/>
  <c r="Q11" i="2"/>
  <c r="Q33" i="2"/>
  <c r="Q28" i="2"/>
  <c r="Q38" i="2"/>
  <c r="Q26" i="2"/>
  <c r="Q17" i="2"/>
  <c r="Q21" i="2"/>
  <c r="Q24" i="2"/>
  <c r="Q16" i="2"/>
  <c r="Q39" i="2"/>
  <c r="Q40" i="2"/>
  <c r="Q46" i="2"/>
  <c r="Q34" i="2"/>
  <c r="Q29" i="2"/>
  <c r="Q32" i="2"/>
  <c r="Q43" i="2"/>
  <c r="Q36" i="2"/>
  <c r="Q12" i="2"/>
  <c r="Q48" i="2"/>
  <c r="Q52" i="2"/>
  <c r="Q45" i="2"/>
  <c r="Q51" i="2"/>
  <c r="Q44" i="2"/>
  <c r="Q50" i="2"/>
  <c r="Q56" i="2"/>
  <c r="Q31" i="2"/>
  <c r="Q14" i="2"/>
  <c r="Q20" i="2"/>
  <c r="Q15" i="2"/>
  <c r="Q47" i="2"/>
  <c r="Q49" i="2"/>
  <c r="Q57" i="2"/>
  <c r="Q35" i="2"/>
  <c r="Q58" i="2"/>
  <c r="Q61" i="2"/>
  <c r="Q60" i="2"/>
  <c r="Q54" i="2"/>
  <c r="Q59" i="2"/>
  <c r="Q55" i="2"/>
  <c r="Q2" i="2"/>
  <c r="Q3" i="2"/>
  <c r="Q53" i="2"/>
  <c r="Q4" i="2"/>
  <c r="Q5" i="2"/>
  <c r="Q6" i="2"/>
  <c r="Q7" i="2"/>
  <c r="Q8" i="2"/>
  <c r="Q37" i="2"/>
  <c r="P23" i="2"/>
  <c r="P37" i="2"/>
  <c r="P27" i="2"/>
  <c r="P30" i="2"/>
  <c r="P10" i="2"/>
  <c r="P25" i="2"/>
  <c r="P18" i="2"/>
  <c r="P19" i="2"/>
  <c r="P9" i="2"/>
  <c r="P41" i="2"/>
  <c r="P13" i="2"/>
  <c r="P42" i="2"/>
  <c r="P22" i="2"/>
  <c r="P11" i="2"/>
  <c r="P33" i="2"/>
  <c r="P28" i="2"/>
  <c r="P38" i="2"/>
  <c r="P26" i="2"/>
  <c r="P17" i="2"/>
  <c r="P21" i="2"/>
  <c r="P24" i="2"/>
  <c r="P16" i="2"/>
  <c r="P39" i="2"/>
  <c r="P40" i="2"/>
  <c r="P46" i="2"/>
  <c r="P34" i="2"/>
  <c r="P29" i="2"/>
  <c r="P32" i="2"/>
  <c r="P43" i="2"/>
  <c r="P36" i="2"/>
  <c r="P12" i="2"/>
  <c r="P48" i="2"/>
  <c r="P52" i="2"/>
  <c r="P45" i="2"/>
  <c r="P51" i="2"/>
  <c r="P44" i="2"/>
  <c r="P50" i="2"/>
  <c r="P56" i="2"/>
  <c r="P31" i="2"/>
  <c r="P14" i="2"/>
  <c r="P20" i="2"/>
  <c r="P15" i="2"/>
  <c r="P47" i="2"/>
  <c r="P49" i="2"/>
  <c r="P57" i="2"/>
  <c r="P35" i="2"/>
  <c r="P58" i="2"/>
  <c r="P61" i="2"/>
  <c r="P60" i="2"/>
  <c r="P54" i="2"/>
  <c r="P59" i="2"/>
  <c r="P55" i="2"/>
  <c r="P2" i="2"/>
  <c r="P3" i="2"/>
  <c r="P53" i="2"/>
  <c r="P4" i="2"/>
  <c r="P5" i="2"/>
  <c r="P6" i="2"/>
  <c r="P7" i="2"/>
  <c r="P8" i="2"/>
  <c r="Q23" i="2"/>
  <c r="D150" i="4" l="1"/>
  <c r="E151" i="4"/>
  <c r="E143" i="4"/>
  <c r="E144" i="4"/>
  <c r="E145" i="4"/>
  <c r="E146" i="4"/>
  <c r="E147" i="4"/>
  <c r="E148" i="4"/>
  <c r="E149" i="4"/>
  <c r="E150" i="4"/>
  <c r="C157" i="4" s="1"/>
  <c r="C158" i="4" s="1"/>
  <c r="C159" i="4" s="1"/>
  <c r="D142" i="4"/>
  <c r="D143" i="4"/>
  <c r="D144" i="4"/>
  <c r="D145" i="4"/>
  <c r="D146" i="4"/>
  <c r="D147" i="4"/>
  <c r="D148" i="4"/>
  <c r="D149" i="4"/>
  <c r="J172" i="3"/>
  <c r="J158" i="3"/>
  <c r="F143" i="3"/>
  <c r="F144" i="3"/>
  <c r="F145" i="3"/>
  <c r="F146" i="3"/>
  <c r="F147" i="3"/>
  <c r="F148" i="3"/>
  <c r="F149" i="3"/>
  <c r="F150" i="3"/>
  <c r="D157" i="3" s="1"/>
  <c r="E142" i="3"/>
  <c r="E143" i="3"/>
  <c r="E144" i="3"/>
  <c r="E145" i="3"/>
  <c r="E146" i="3"/>
  <c r="E147" i="3"/>
  <c r="E148" i="3"/>
  <c r="E149" i="3"/>
  <c r="D156" i="4" l="1"/>
  <c r="B157" i="4" s="1"/>
  <c r="B158" i="4"/>
  <c r="B159" i="4"/>
  <c r="B160" i="4"/>
  <c r="D158" i="3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C160" i="4"/>
  <c r="E140" i="4"/>
  <c r="E141" i="4"/>
  <c r="E142" i="4"/>
  <c r="D139" i="4"/>
  <c r="D140" i="4"/>
  <c r="D141" i="4"/>
  <c r="F140" i="3"/>
  <c r="F141" i="3"/>
  <c r="F142" i="3"/>
  <c r="E139" i="3"/>
  <c r="E140" i="3"/>
  <c r="E141" i="3"/>
  <c r="C161" i="4" l="1"/>
  <c r="C162" i="4" s="1"/>
  <c r="B161" i="4"/>
  <c r="E156" i="3"/>
  <c r="D135" i="4"/>
  <c r="D136" i="4"/>
  <c r="D137" i="4"/>
  <c r="D138" i="4"/>
  <c r="E136" i="4"/>
  <c r="E137" i="4"/>
  <c r="E138" i="4"/>
  <c r="E139" i="4"/>
  <c r="F136" i="3"/>
  <c r="F137" i="3"/>
  <c r="F138" i="3"/>
  <c r="F139" i="3"/>
  <c r="E135" i="3"/>
  <c r="E136" i="3"/>
  <c r="E137" i="3"/>
  <c r="E138" i="3"/>
  <c r="J12" i="1"/>
  <c r="K12" i="1"/>
  <c r="M12" i="1"/>
  <c r="L12" i="1" s="1"/>
  <c r="Q12" i="1" s="1"/>
  <c r="N12" i="1"/>
  <c r="O12" i="1"/>
  <c r="P12" i="1"/>
  <c r="R12" i="1"/>
  <c r="J154" i="1"/>
  <c r="K154" i="1"/>
  <c r="M154" i="1"/>
  <c r="L154" i="1" s="1"/>
  <c r="Q154" i="1" s="1"/>
  <c r="N154" i="1"/>
  <c r="O154" i="1"/>
  <c r="P154" i="1"/>
  <c r="R154" i="1"/>
  <c r="B163" i="4" l="1"/>
  <c r="C162" i="3"/>
  <c r="C157" i="3"/>
  <c r="C161" i="3"/>
  <c r="C169" i="3"/>
  <c r="C163" i="3"/>
  <c r="C164" i="3"/>
  <c r="C165" i="3"/>
  <c r="C158" i="3"/>
  <c r="C166" i="3"/>
  <c r="C159" i="3"/>
  <c r="C167" i="3"/>
  <c r="C170" i="3"/>
  <c r="C160" i="3"/>
  <c r="C168" i="3"/>
  <c r="C171" i="3"/>
  <c r="C172" i="3"/>
  <c r="B162" i="4"/>
  <c r="C163" i="4"/>
  <c r="B164" i="4" s="1"/>
  <c r="C173" i="3"/>
  <c r="S12" i="1"/>
  <c r="T12" i="1" s="1"/>
  <c r="S154" i="1"/>
  <c r="T154" i="1" s="1"/>
  <c r="E130" i="4"/>
  <c r="E131" i="4"/>
  <c r="E132" i="4"/>
  <c r="E133" i="4"/>
  <c r="E134" i="4"/>
  <c r="E135" i="4"/>
  <c r="D129" i="4"/>
  <c r="D130" i="4"/>
  <c r="D131" i="4"/>
  <c r="D132" i="4"/>
  <c r="D133" i="4"/>
  <c r="D134" i="4"/>
  <c r="F130" i="3"/>
  <c r="F131" i="3"/>
  <c r="F132" i="3"/>
  <c r="F133" i="3"/>
  <c r="F134" i="3"/>
  <c r="F135" i="3"/>
  <c r="E129" i="3"/>
  <c r="E130" i="3"/>
  <c r="E131" i="3"/>
  <c r="E132" i="3"/>
  <c r="E133" i="3"/>
  <c r="E134" i="3"/>
  <c r="R45" i="1"/>
  <c r="R199" i="1"/>
  <c r="R164" i="1"/>
  <c r="R214" i="1"/>
  <c r="R193" i="1"/>
  <c r="R156" i="1"/>
  <c r="R189" i="1"/>
  <c r="R139" i="1"/>
  <c r="R207" i="1"/>
  <c r="R201" i="1"/>
  <c r="R42" i="1"/>
  <c r="R208" i="1"/>
  <c r="R184" i="1"/>
  <c r="R191" i="1"/>
  <c r="R83" i="1"/>
  <c r="R134" i="1"/>
  <c r="R133" i="1"/>
  <c r="R96" i="1"/>
  <c r="R84" i="1"/>
  <c r="R32" i="1"/>
  <c r="R176" i="1"/>
  <c r="R106" i="1"/>
  <c r="R123" i="1"/>
  <c r="R142" i="1"/>
  <c r="R103" i="1"/>
  <c r="R71" i="1"/>
  <c r="R2" i="1"/>
  <c r="R168" i="1"/>
  <c r="R128" i="1"/>
  <c r="R196" i="1"/>
  <c r="R200" i="1"/>
  <c r="R153" i="1"/>
  <c r="R26" i="1"/>
  <c r="R111" i="1"/>
  <c r="R41" i="1"/>
  <c r="R57" i="1"/>
  <c r="R27" i="1"/>
  <c r="R66" i="1"/>
  <c r="R145" i="1"/>
  <c r="R35" i="1"/>
  <c r="R179" i="1"/>
  <c r="R46" i="1"/>
  <c r="R43" i="1"/>
  <c r="R55" i="1"/>
  <c r="R190" i="1"/>
  <c r="R108" i="1"/>
  <c r="R99" i="1"/>
  <c r="R151" i="1"/>
  <c r="R150" i="1"/>
  <c r="R77" i="1"/>
  <c r="R92" i="1"/>
  <c r="R203" i="1"/>
  <c r="R137" i="1"/>
  <c r="R101" i="1"/>
  <c r="R76" i="1"/>
  <c r="R181" i="1"/>
  <c r="R30" i="1"/>
  <c r="R172" i="1"/>
  <c r="R61" i="1"/>
  <c r="R198" i="1"/>
  <c r="R18" i="1"/>
  <c r="R122" i="1"/>
  <c r="R6" i="1"/>
  <c r="R107" i="1"/>
  <c r="R89" i="1"/>
  <c r="R173" i="1"/>
  <c r="R187" i="1"/>
  <c r="R159" i="1"/>
  <c r="R148" i="1"/>
  <c r="R182" i="1"/>
  <c r="R109" i="1"/>
  <c r="R121" i="1"/>
  <c r="R152" i="1"/>
  <c r="R94" i="1"/>
  <c r="R58" i="1"/>
  <c r="R29" i="1"/>
  <c r="R23" i="1"/>
  <c r="R147" i="1"/>
  <c r="R20" i="1"/>
  <c r="R183" i="1"/>
  <c r="R78" i="1"/>
  <c r="R68" i="1"/>
  <c r="R56" i="1"/>
  <c r="R178" i="1"/>
  <c r="R119" i="1"/>
  <c r="R138" i="1"/>
  <c r="R194" i="1"/>
  <c r="R113" i="1"/>
  <c r="R33" i="1"/>
  <c r="R197" i="1"/>
  <c r="R129" i="1"/>
  <c r="R185" i="1"/>
  <c r="R51" i="1"/>
  <c r="R70" i="1"/>
  <c r="R169" i="1"/>
  <c r="R213" i="1"/>
  <c r="R49" i="1"/>
  <c r="R210" i="1"/>
  <c r="R124" i="1"/>
  <c r="R14" i="1"/>
  <c r="R38" i="1"/>
  <c r="R73" i="1"/>
  <c r="R146" i="1"/>
  <c r="R82" i="1"/>
  <c r="R97" i="1"/>
  <c r="R175" i="1"/>
  <c r="R67" i="1"/>
  <c r="R205" i="1"/>
  <c r="R130" i="1"/>
  <c r="R44" i="1"/>
  <c r="R132" i="1"/>
  <c r="R186" i="1"/>
  <c r="R39" i="1"/>
  <c r="R149" i="1"/>
  <c r="R88" i="1"/>
  <c r="R102" i="1"/>
  <c r="R81" i="1"/>
  <c r="R157" i="1"/>
  <c r="R160" i="1"/>
  <c r="R98" i="1"/>
  <c r="R5" i="1"/>
  <c r="R167" i="1"/>
  <c r="R74" i="1"/>
  <c r="R188" i="1"/>
  <c r="R202" i="1"/>
  <c r="R65" i="1"/>
  <c r="R8" i="1"/>
  <c r="R19" i="1"/>
  <c r="R118" i="1"/>
  <c r="R9" i="1"/>
  <c r="R136" i="1"/>
  <c r="R13" i="1"/>
  <c r="R52" i="1"/>
  <c r="R162" i="1"/>
  <c r="R110" i="1"/>
  <c r="R127" i="1"/>
  <c r="R24" i="1"/>
  <c r="R37" i="1"/>
  <c r="R161" i="1"/>
  <c r="R53" i="1"/>
  <c r="R60" i="1"/>
  <c r="R91" i="1"/>
  <c r="R75" i="1"/>
  <c r="R72" i="1"/>
  <c r="R165" i="1"/>
  <c r="R40" i="1"/>
  <c r="R114" i="1"/>
  <c r="R64" i="1"/>
  <c r="R34" i="1"/>
  <c r="R112" i="1"/>
  <c r="R36" i="1"/>
  <c r="R62" i="1"/>
  <c r="R7" i="1"/>
  <c r="R206" i="1"/>
  <c r="R104" i="1"/>
  <c r="R69" i="1"/>
  <c r="R163" i="1"/>
  <c r="R117" i="1"/>
  <c r="R170" i="1"/>
  <c r="R87" i="1"/>
  <c r="R158" i="1"/>
  <c r="R166" i="1"/>
  <c r="R90" i="1"/>
  <c r="R95" i="1"/>
  <c r="R47" i="1"/>
  <c r="R28" i="1"/>
  <c r="R11" i="1"/>
  <c r="R86" i="1"/>
  <c r="R155" i="1"/>
  <c r="R21" i="1"/>
  <c r="R204" i="1"/>
  <c r="R211" i="1"/>
  <c r="R141" i="1"/>
  <c r="R195" i="1"/>
  <c r="R125" i="1"/>
  <c r="R135" i="1"/>
  <c r="R171" i="1"/>
  <c r="R25" i="1"/>
  <c r="R174" i="1"/>
  <c r="R115" i="1"/>
  <c r="R59" i="1"/>
  <c r="R180" i="1"/>
  <c r="R212" i="1"/>
  <c r="R100" i="1"/>
  <c r="R10" i="1"/>
  <c r="R177" i="1"/>
  <c r="R126" i="1"/>
  <c r="R16" i="1"/>
  <c r="R79" i="1"/>
  <c r="R120" i="1"/>
  <c r="R3" i="1"/>
  <c r="R140" i="1"/>
  <c r="R17" i="1"/>
  <c r="R31" i="1"/>
  <c r="R85" i="1"/>
  <c r="R93" i="1"/>
  <c r="R105" i="1"/>
  <c r="R192" i="1"/>
  <c r="R116" i="1"/>
  <c r="R22" i="1"/>
  <c r="R50" i="1"/>
  <c r="R48" i="1"/>
  <c r="R54" i="1"/>
  <c r="R4" i="1"/>
  <c r="R143" i="1"/>
  <c r="R144" i="1"/>
  <c r="R80" i="1"/>
  <c r="R63" i="1"/>
  <c r="R209" i="1"/>
  <c r="R131" i="1"/>
  <c r="R15" i="1"/>
  <c r="C164" i="4" l="1"/>
  <c r="C174" i="3"/>
  <c r="F128" i="3"/>
  <c r="F129" i="3"/>
  <c r="E127" i="3"/>
  <c r="E128" i="3"/>
  <c r="J29" i="1"/>
  <c r="K29" i="1"/>
  <c r="M29" i="1"/>
  <c r="L29" i="1" s="1"/>
  <c r="Q29" i="1" s="1"/>
  <c r="N29" i="1"/>
  <c r="O29" i="1"/>
  <c r="P29" i="1"/>
  <c r="J143" i="1"/>
  <c r="K143" i="1"/>
  <c r="M143" i="1"/>
  <c r="L143" i="1" s="1"/>
  <c r="Q143" i="1" s="1"/>
  <c r="N143" i="1"/>
  <c r="O143" i="1"/>
  <c r="P143" i="1"/>
  <c r="E128" i="4"/>
  <c r="E129" i="4"/>
  <c r="D127" i="4"/>
  <c r="D128" i="4"/>
  <c r="B165" i="4" l="1"/>
  <c r="C165" i="4"/>
  <c r="C175" i="3"/>
  <c r="S143" i="1"/>
  <c r="T143" i="1" s="1"/>
  <c r="S29" i="1"/>
  <c r="T29" i="1" s="1"/>
  <c r="E125" i="4"/>
  <c r="E126" i="4"/>
  <c r="E127" i="4"/>
  <c r="D124" i="4"/>
  <c r="D125" i="4"/>
  <c r="D126" i="4"/>
  <c r="F126" i="3"/>
  <c r="F127" i="3"/>
  <c r="E125" i="3"/>
  <c r="E126" i="3"/>
  <c r="J204" i="1"/>
  <c r="K204" i="1"/>
  <c r="M204" i="1"/>
  <c r="L204" i="1" s="1"/>
  <c r="Q204" i="1" s="1"/>
  <c r="N204" i="1"/>
  <c r="O204" i="1"/>
  <c r="P204" i="1"/>
  <c r="J159" i="1"/>
  <c r="K159" i="1"/>
  <c r="M159" i="1"/>
  <c r="L159" i="1" s="1"/>
  <c r="Q159" i="1" s="1"/>
  <c r="N159" i="1"/>
  <c r="O159" i="1"/>
  <c r="P159" i="1"/>
  <c r="J135" i="1"/>
  <c r="K135" i="1"/>
  <c r="M135" i="1"/>
  <c r="L135" i="1" s="1"/>
  <c r="Q135" i="1" s="1"/>
  <c r="N135" i="1"/>
  <c r="O135" i="1"/>
  <c r="P135" i="1"/>
  <c r="J158" i="1"/>
  <c r="K158" i="1"/>
  <c r="M158" i="1"/>
  <c r="L158" i="1" s="1"/>
  <c r="Q158" i="1" s="1"/>
  <c r="N158" i="1"/>
  <c r="O158" i="1"/>
  <c r="P158" i="1"/>
  <c r="J40" i="1"/>
  <c r="K40" i="1"/>
  <c r="M40" i="1"/>
  <c r="L40" i="1" s="1"/>
  <c r="Q40" i="1" s="1"/>
  <c r="N40" i="1"/>
  <c r="O40" i="1"/>
  <c r="P40" i="1"/>
  <c r="B166" i="4" l="1"/>
  <c r="C166" i="4"/>
  <c r="B167" i="4" s="1"/>
  <c r="C176" i="3"/>
  <c r="S204" i="1"/>
  <c r="T204" i="1" s="1"/>
  <c r="S159" i="1"/>
  <c r="T159" i="1" s="1"/>
  <c r="S135" i="1"/>
  <c r="T135" i="1" s="1"/>
  <c r="S158" i="1"/>
  <c r="T158" i="1" s="1"/>
  <c r="S40" i="1"/>
  <c r="T40" i="1" s="1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C167" i="4" l="1"/>
  <c r="C177" i="3"/>
  <c r="E118" i="4"/>
  <c r="E119" i="4"/>
  <c r="E120" i="4"/>
  <c r="E121" i="4"/>
  <c r="D117" i="4"/>
  <c r="D118" i="4"/>
  <c r="D119" i="4"/>
  <c r="D120" i="4"/>
  <c r="F120" i="3"/>
  <c r="F121" i="3"/>
  <c r="E119" i="3"/>
  <c r="E120" i="3"/>
  <c r="B168" i="4" l="1"/>
  <c r="C168" i="4"/>
  <c r="C169" i="4" s="1"/>
  <c r="C178" i="3"/>
  <c r="F118" i="3"/>
  <c r="F119" i="3"/>
  <c r="E117" i="3"/>
  <c r="E118" i="3"/>
  <c r="S62" i="2"/>
  <c r="Z62" i="2"/>
  <c r="AA62" i="2" s="1"/>
  <c r="K188" i="1"/>
  <c r="K94" i="1"/>
  <c r="K195" i="1"/>
  <c r="K44" i="1"/>
  <c r="K20" i="1"/>
  <c r="K199" i="1"/>
  <c r="K168" i="1"/>
  <c r="K33" i="1"/>
  <c r="K87" i="1"/>
  <c r="K32" i="1"/>
  <c r="K203" i="1"/>
  <c r="K83" i="1"/>
  <c r="K52" i="1"/>
  <c r="K38" i="1"/>
  <c r="K169" i="1"/>
  <c r="K191" i="1"/>
  <c r="K9" i="1"/>
  <c r="K124" i="1"/>
  <c r="K6" i="1"/>
  <c r="K27" i="1"/>
  <c r="K19" i="1"/>
  <c r="K157" i="1"/>
  <c r="K91" i="1"/>
  <c r="K99" i="1"/>
  <c r="K17" i="1"/>
  <c r="K75" i="1"/>
  <c r="K173" i="1"/>
  <c r="K155" i="1"/>
  <c r="K113" i="1"/>
  <c r="K22" i="1"/>
  <c r="K95" i="1"/>
  <c r="K14" i="1"/>
  <c r="K50" i="1"/>
  <c r="K142" i="1"/>
  <c r="K70" i="1"/>
  <c r="K192" i="1"/>
  <c r="K11" i="1"/>
  <c r="K71" i="1"/>
  <c r="K49" i="1"/>
  <c r="K78" i="1"/>
  <c r="K97" i="1"/>
  <c r="K205" i="1"/>
  <c r="K152" i="1"/>
  <c r="K73" i="1"/>
  <c r="K107" i="1"/>
  <c r="K118" i="1"/>
  <c r="K69" i="1"/>
  <c r="K80" i="1"/>
  <c r="K55" i="1"/>
  <c r="K61" i="1"/>
  <c r="K3" i="1"/>
  <c r="K160" i="1"/>
  <c r="K102" i="1"/>
  <c r="K139" i="1"/>
  <c r="K136" i="1"/>
  <c r="K193" i="1"/>
  <c r="K176" i="1"/>
  <c r="K146" i="1"/>
  <c r="K178" i="1"/>
  <c r="K57" i="1"/>
  <c r="K84" i="1"/>
  <c r="K68" i="1"/>
  <c r="K175" i="1"/>
  <c r="K167" i="1"/>
  <c r="K172" i="1"/>
  <c r="K64" i="1"/>
  <c r="K208" i="1"/>
  <c r="K200" i="1"/>
  <c r="K16" i="1"/>
  <c r="K34" i="1"/>
  <c r="K43" i="1"/>
  <c r="K15" i="1"/>
  <c r="K151" i="1"/>
  <c r="K138" i="1"/>
  <c r="K140" i="1"/>
  <c r="K66" i="1"/>
  <c r="K60" i="1"/>
  <c r="K110" i="1"/>
  <c r="K25" i="1"/>
  <c r="K194" i="1"/>
  <c r="K112" i="1"/>
  <c r="K24" i="1"/>
  <c r="K67" i="1"/>
  <c r="K76" i="1"/>
  <c r="K153" i="1"/>
  <c r="K28" i="1"/>
  <c r="K7" i="1"/>
  <c r="K185" i="1"/>
  <c r="K128" i="1"/>
  <c r="K36" i="1"/>
  <c r="K179" i="1"/>
  <c r="K186" i="1"/>
  <c r="K163" i="1"/>
  <c r="K133" i="1"/>
  <c r="K26" i="1"/>
  <c r="K18" i="1"/>
  <c r="K23" i="1"/>
  <c r="K74" i="1"/>
  <c r="K88" i="1"/>
  <c r="K183" i="1"/>
  <c r="K114" i="1"/>
  <c r="K96" i="1"/>
  <c r="K187" i="1"/>
  <c r="K165" i="1"/>
  <c r="K132" i="1"/>
  <c r="K212" i="1"/>
  <c r="K123" i="1"/>
  <c r="K35" i="1"/>
  <c r="K149" i="1"/>
  <c r="K85" i="1"/>
  <c r="K5" i="1"/>
  <c r="K117" i="1"/>
  <c r="K214" i="1"/>
  <c r="K111" i="1"/>
  <c r="K210" i="1"/>
  <c r="K197" i="1"/>
  <c r="K207" i="1"/>
  <c r="K116" i="1"/>
  <c r="K98" i="1"/>
  <c r="K161" i="1"/>
  <c r="K122" i="1"/>
  <c r="K184" i="1"/>
  <c r="K174" i="1"/>
  <c r="K127" i="1"/>
  <c r="K125" i="1"/>
  <c r="K47" i="1"/>
  <c r="K58" i="1"/>
  <c r="K46" i="1"/>
  <c r="K82" i="1"/>
  <c r="K115" i="1"/>
  <c r="K79" i="1"/>
  <c r="K119" i="1"/>
  <c r="K206" i="1"/>
  <c r="K45" i="1"/>
  <c r="K54" i="1"/>
  <c r="K171" i="1"/>
  <c r="K63" i="1"/>
  <c r="K108" i="1"/>
  <c r="K90" i="1"/>
  <c r="K105" i="1"/>
  <c r="K170" i="1"/>
  <c r="K145" i="1"/>
  <c r="K30" i="1"/>
  <c r="K196" i="1"/>
  <c r="K211" i="1"/>
  <c r="K21" i="1"/>
  <c r="K77" i="1"/>
  <c r="K201" i="1"/>
  <c r="K62" i="1"/>
  <c r="K130" i="1"/>
  <c r="K180" i="1"/>
  <c r="K56" i="1"/>
  <c r="K213" i="1"/>
  <c r="K144" i="1"/>
  <c r="K198" i="1"/>
  <c r="K141" i="1"/>
  <c r="K65" i="1"/>
  <c r="K93" i="1"/>
  <c r="K190" i="1"/>
  <c r="K41" i="1"/>
  <c r="K121" i="1"/>
  <c r="K126" i="1"/>
  <c r="K209" i="1"/>
  <c r="K103" i="1"/>
  <c r="K202" i="1"/>
  <c r="K31" i="1"/>
  <c r="K39" i="1"/>
  <c r="K129" i="1"/>
  <c r="K86" i="1"/>
  <c r="K13" i="1"/>
  <c r="K101" i="1"/>
  <c r="K134" i="1"/>
  <c r="K109" i="1"/>
  <c r="K8" i="1"/>
  <c r="K59" i="1"/>
  <c r="K2" i="1"/>
  <c r="K89" i="1"/>
  <c r="K4" i="1"/>
  <c r="K53" i="1"/>
  <c r="K10" i="1"/>
  <c r="K166" i="1"/>
  <c r="K81" i="1"/>
  <c r="K104" i="1"/>
  <c r="K137" i="1"/>
  <c r="K48" i="1"/>
  <c r="K148" i="1"/>
  <c r="K181" i="1"/>
  <c r="K100" i="1"/>
  <c r="K156" i="1"/>
  <c r="K164" i="1"/>
  <c r="K177" i="1"/>
  <c r="K37" i="1"/>
  <c r="K92" i="1"/>
  <c r="K131" i="1"/>
  <c r="K106" i="1"/>
  <c r="K189" i="1"/>
  <c r="K150" i="1"/>
  <c r="K51" i="1"/>
  <c r="K42" i="1"/>
  <c r="K120" i="1"/>
  <c r="K162" i="1"/>
  <c r="K182" i="1"/>
  <c r="K147" i="1"/>
  <c r="B169" i="4" l="1"/>
  <c r="B170" i="4"/>
  <c r="C170" i="4"/>
  <c r="C179" i="3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T8" i="2"/>
  <c r="S8" i="2" s="1"/>
  <c r="X8" i="2" s="1"/>
  <c r="U8" i="2"/>
  <c r="Y8" i="2"/>
  <c r="B171" i="4" l="1"/>
  <c r="C171" i="4"/>
  <c r="C172" i="4"/>
  <c r="C180" i="3"/>
  <c r="F115" i="4"/>
  <c r="Z8" i="2"/>
  <c r="AA8" i="2" s="1"/>
  <c r="F117" i="4"/>
  <c r="F112" i="3"/>
  <c r="E111" i="3"/>
  <c r="T7" i="2"/>
  <c r="S7" i="2" s="1"/>
  <c r="X7" i="2" s="1"/>
  <c r="U7" i="2"/>
  <c r="Y7" i="2"/>
  <c r="B173" i="4" l="1"/>
  <c r="B172" i="4"/>
  <c r="C173" i="4"/>
  <c r="C181" i="3"/>
  <c r="Z7" i="2"/>
  <c r="AA7" i="2" s="1"/>
  <c r="J152" i="1"/>
  <c r="M152" i="1"/>
  <c r="L152" i="1" s="1"/>
  <c r="Q152" i="1" s="1"/>
  <c r="N152" i="1"/>
  <c r="O152" i="1"/>
  <c r="P152" i="1"/>
  <c r="J103" i="1"/>
  <c r="M103" i="1"/>
  <c r="L103" i="1" s="1"/>
  <c r="Q103" i="1" s="1"/>
  <c r="N103" i="1"/>
  <c r="O103" i="1"/>
  <c r="P103" i="1"/>
  <c r="J164" i="1"/>
  <c r="M164" i="1"/>
  <c r="L164" i="1" s="1"/>
  <c r="Q164" i="1" s="1"/>
  <c r="N164" i="1"/>
  <c r="O164" i="1"/>
  <c r="P164" i="1"/>
  <c r="J24" i="1"/>
  <c r="M24" i="1"/>
  <c r="L24" i="1" s="1"/>
  <c r="Q24" i="1" s="1"/>
  <c r="N24" i="1"/>
  <c r="O24" i="1"/>
  <c r="P24" i="1"/>
  <c r="J188" i="1"/>
  <c r="M188" i="1"/>
  <c r="L188" i="1" s="1"/>
  <c r="Q188" i="1" s="1"/>
  <c r="N188" i="1"/>
  <c r="O188" i="1"/>
  <c r="P188" i="1"/>
  <c r="J44" i="1"/>
  <c r="M44" i="1"/>
  <c r="L44" i="1" s="1"/>
  <c r="Q44" i="1" s="1"/>
  <c r="N44" i="1"/>
  <c r="O44" i="1"/>
  <c r="P44" i="1"/>
  <c r="J184" i="1"/>
  <c r="M184" i="1"/>
  <c r="L184" i="1" s="1"/>
  <c r="Q184" i="1" s="1"/>
  <c r="N184" i="1"/>
  <c r="O184" i="1"/>
  <c r="P184" i="1"/>
  <c r="J149" i="1"/>
  <c r="M149" i="1"/>
  <c r="L149" i="1" s="1"/>
  <c r="Q149" i="1" s="1"/>
  <c r="N149" i="1"/>
  <c r="O149" i="1"/>
  <c r="P149" i="1"/>
  <c r="J49" i="1"/>
  <c r="M49" i="1"/>
  <c r="L49" i="1" s="1"/>
  <c r="Q49" i="1" s="1"/>
  <c r="N49" i="1"/>
  <c r="O49" i="1"/>
  <c r="P49" i="1"/>
  <c r="J141" i="1"/>
  <c r="M141" i="1"/>
  <c r="L141" i="1" s="1"/>
  <c r="Q141" i="1" s="1"/>
  <c r="N141" i="1"/>
  <c r="O141" i="1"/>
  <c r="P141" i="1"/>
  <c r="J77" i="1"/>
  <c r="M77" i="1"/>
  <c r="L77" i="1" s="1"/>
  <c r="Q77" i="1" s="1"/>
  <c r="N77" i="1"/>
  <c r="O77" i="1"/>
  <c r="P77" i="1"/>
  <c r="J180" i="1"/>
  <c r="M180" i="1"/>
  <c r="L180" i="1" s="1"/>
  <c r="Q180" i="1" s="1"/>
  <c r="N180" i="1"/>
  <c r="O180" i="1"/>
  <c r="P180" i="1"/>
  <c r="J106" i="1"/>
  <c r="M106" i="1"/>
  <c r="L106" i="1" s="1"/>
  <c r="Q106" i="1" s="1"/>
  <c r="N106" i="1"/>
  <c r="O106" i="1"/>
  <c r="P106" i="1"/>
  <c r="J90" i="1"/>
  <c r="M90" i="1"/>
  <c r="L90" i="1" s="1"/>
  <c r="Q90" i="1" s="1"/>
  <c r="N90" i="1"/>
  <c r="O90" i="1"/>
  <c r="P90" i="1"/>
  <c r="J14" i="1"/>
  <c r="M14" i="1"/>
  <c r="L14" i="1" s="1"/>
  <c r="N14" i="1"/>
  <c r="O14" i="1"/>
  <c r="J128" i="1"/>
  <c r="M128" i="1"/>
  <c r="L128" i="1" s="1"/>
  <c r="N128" i="1"/>
  <c r="O128" i="1"/>
  <c r="J9" i="1"/>
  <c r="M9" i="1"/>
  <c r="L9" i="1" s="1"/>
  <c r="N9" i="1"/>
  <c r="O9" i="1"/>
  <c r="J27" i="1"/>
  <c r="M27" i="1"/>
  <c r="L27" i="1" s="1"/>
  <c r="N27" i="1"/>
  <c r="O27" i="1"/>
  <c r="J80" i="1"/>
  <c r="M80" i="1"/>
  <c r="L80" i="1" s="1"/>
  <c r="N80" i="1"/>
  <c r="O80" i="1"/>
  <c r="J28" i="1"/>
  <c r="M28" i="1"/>
  <c r="L28" i="1" s="1"/>
  <c r="N28" i="1"/>
  <c r="O28" i="1"/>
  <c r="J83" i="1"/>
  <c r="M83" i="1"/>
  <c r="L83" i="1" s="1"/>
  <c r="N83" i="1"/>
  <c r="O83" i="1"/>
  <c r="J19" i="1"/>
  <c r="M19" i="1"/>
  <c r="L19" i="1" s="1"/>
  <c r="N19" i="1"/>
  <c r="O19" i="1"/>
  <c r="J112" i="1"/>
  <c r="M112" i="1"/>
  <c r="L112" i="1" s="1"/>
  <c r="N112" i="1"/>
  <c r="O112" i="1"/>
  <c r="J15" i="1"/>
  <c r="M15" i="1"/>
  <c r="L15" i="1" s="1"/>
  <c r="N15" i="1"/>
  <c r="O15" i="1"/>
  <c r="J132" i="1"/>
  <c r="M132" i="1"/>
  <c r="L132" i="1" s="1"/>
  <c r="N132" i="1"/>
  <c r="O132" i="1"/>
  <c r="J96" i="1"/>
  <c r="M96" i="1"/>
  <c r="L96" i="1" s="1"/>
  <c r="N96" i="1"/>
  <c r="O96" i="1"/>
  <c r="J72" i="1"/>
  <c r="K72" i="1"/>
  <c r="M72" i="1"/>
  <c r="L72" i="1" s="1"/>
  <c r="N72" i="1"/>
  <c r="O72" i="1"/>
  <c r="J146" i="1"/>
  <c r="M146" i="1"/>
  <c r="L146" i="1" s="1"/>
  <c r="N146" i="1"/>
  <c r="O146" i="1"/>
  <c r="J195" i="1"/>
  <c r="M195" i="1"/>
  <c r="L195" i="1" s="1"/>
  <c r="N195" i="1"/>
  <c r="O195" i="1"/>
  <c r="J66" i="1"/>
  <c r="M66" i="1"/>
  <c r="L66" i="1" s="1"/>
  <c r="N66" i="1"/>
  <c r="O66" i="1"/>
  <c r="J94" i="1"/>
  <c r="M94" i="1"/>
  <c r="L94" i="1" s="1"/>
  <c r="N94" i="1"/>
  <c r="O94" i="1"/>
  <c r="J214" i="1"/>
  <c r="M214" i="1"/>
  <c r="L214" i="1" s="1"/>
  <c r="N214" i="1"/>
  <c r="O214" i="1"/>
  <c r="J33" i="1"/>
  <c r="M33" i="1"/>
  <c r="L33" i="1" s="1"/>
  <c r="N33" i="1"/>
  <c r="O33" i="1"/>
  <c r="J203" i="1"/>
  <c r="M203" i="1"/>
  <c r="L203" i="1" s="1"/>
  <c r="N203" i="1"/>
  <c r="O203" i="1"/>
  <c r="J37" i="1"/>
  <c r="M37" i="1"/>
  <c r="L37" i="1" s="1"/>
  <c r="N37" i="1"/>
  <c r="O37" i="1"/>
  <c r="J161" i="1"/>
  <c r="M161" i="1"/>
  <c r="L161" i="1" s="1"/>
  <c r="N161" i="1"/>
  <c r="O161" i="1"/>
  <c r="J139" i="1"/>
  <c r="M139" i="1"/>
  <c r="L139" i="1" s="1"/>
  <c r="N139" i="1"/>
  <c r="O139" i="1"/>
  <c r="J102" i="1"/>
  <c r="M102" i="1"/>
  <c r="L102" i="1" s="1"/>
  <c r="N102" i="1"/>
  <c r="O102" i="1"/>
  <c r="J137" i="1"/>
  <c r="M137" i="1"/>
  <c r="L137" i="1" s="1"/>
  <c r="N137" i="1"/>
  <c r="O137" i="1"/>
  <c r="J67" i="1"/>
  <c r="M67" i="1"/>
  <c r="L67" i="1" s="1"/>
  <c r="N67" i="1"/>
  <c r="O67" i="1"/>
  <c r="J38" i="1"/>
  <c r="M38" i="1"/>
  <c r="L38" i="1" s="1"/>
  <c r="N38" i="1"/>
  <c r="O38" i="1"/>
  <c r="J105" i="1"/>
  <c r="M105" i="1"/>
  <c r="L105" i="1" s="1"/>
  <c r="N105" i="1"/>
  <c r="O105" i="1"/>
  <c r="J11" i="1"/>
  <c r="M11" i="1"/>
  <c r="L11" i="1" s="1"/>
  <c r="N11" i="1"/>
  <c r="O11" i="1"/>
  <c r="J145" i="1"/>
  <c r="M145" i="1"/>
  <c r="L145" i="1" s="1"/>
  <c r="N145" i="1"/>
  <c r="O145" i="1"/>
  <c r="J6" i="1"/>
  <c r="M6" i="1"/>
  <c r="L6" i="1" s="1"/>
  <c r="N6" i="1"/>
  <c r="O6" i="1"/>
  <c r="J163" i="1"/>
  <c r="M163" i="1"/>
  <c r="L163" i="1" s="1"/>
  <c r="N163" i="1"/>
  <c r="O163" i="1"/>
  <c r="J136" i="1"/>
  <c r="M136" i="1"/>
  <c r="L136" i="1" s="1"/>
  <c r="N136" i="1"/>
  <c r="O136" i="1"/>
  <c r="J190" i="1"/>
  <c r="M190" i="1"/>
  <c r="L190" i="1" s="1"/>
  <c r="N190" i="1"/>
  <c r="O190" i="1"/>
  <c r="J95" i="1"/>
  <c r="M95" i="1"/>
  <c r="L95" i="1" s="1"/>
  <c r="N95" i="1"/>
  <c r="O95" i="1"/>
  <c r="J69" i="1"/>
  <c r="M69" i="1"/>
  <c r="L69" i="1" s="1"/>
  <c r="N69" i="1"/>
  <c r="O69" i="1"/>
  <c r="J55" i="1"/>
  <c r="M55" i="1"/>
  <c r="L55" i="1" s="1"/>
  <c r="N55" i="1"/>
  <c r="O55" i="1"/>
  <c r="J18" i="1"/>
  <c r="M18" i="1"/>
  <c r="L18" i="1" s="1"/>
  <c r="N18" i="1"/>
  <c r="O18" i="1"/>
  <c r="J185" i="1"/>
  <c r="M185" i="1"/>
  <c r="L185" i="1" s="1"/>
  <c r="N185" i="1"/>
  <c r="O185" i="1"/>
  <c r="J124" i="1"/>
  <c r="M124" i="1"/>
  <c r="L124" i="1" s="1"/>
  <c r="N124" i="1"/>
  <c r="O124" i="1"/>
  <c r="J71" i="1"/>
  <c r="M71" i="1"/>
  <c r="L71" i="1" s="1"/>
  <c r="N71" i="1"/>
  <c r="O71" i="1"/>
  <c r="J169" i="1"/>
  <c r="M169" i="1"/>
  <c r="L169" i="1" s="1"/>
  <c r="N169" i="1"/>
  <c r="O169" i="1"/>
  <c r="J118" i="1"/>
  <c r="M118" i="1"/>
  <c r="L118" i="1" s="1"/>
  <c r="N118" i="1"/>
  <c r="O118" i="1"/>
  <c r="J43" i="1"/>
  <c r="M43" i="1"/>
  <c r="L43" i="1" s="1"/>
  <c r="N43" i="1"/>
  <c r="O43" i="1"/>
  <c r="J142" i="1"/>
  <c r="M142" i="1"/>
  <c r="L142" i="1" s="1"/>
  <c r="N142" i="1"/>
  <c r="O142" i="1"/>
  <c r="J85" i="1"/>
  <c r="M85" i="1"/>
  <c r="L85" i="1" s="1"/>
  <c r="N85" i="1"/>
  <c r="O85" i="1"/>
  <c r="J107" i="1"/>
  <c r="M107" i="1"/>
  <c r="L107" i="1" s="1"/>
  <c r="N107" i="1"/>
  <c r="O107" i="1"/>
  <c r="J10" i="1"/>
  <c r="M10" i="1"/>
  <c r="L10" i="1" s="1"/>
  <c r="N10" i="1"/>
  <c r="O10" i="1"/>
  <c r="J191" i="1"/>
  <c r="M191" i="1"/>
  <c r="L191" i="1" s="1"/>
  <c r="N191" i="1"/>
  <c r="O191" i="1"/>
  <c r="J122" i="1"/>
  <c r="M122" i="1"/>
  <c r="L122" i="1" s="1"/>
  <c r="N122" i="1"/>
  <c r="O122" i="1"/>
  <c r="J78" i="1"/>
  <c r="M78" i="1"/>
  <c r="L78" i="1" s="1"/>
  <c r="N78" i="1"/>
  <c r="O78" i="1"/>
  <c r="J178" i="1"/>
  <c r="M178" i="1"/>
  <c r="L178" i="1" s="1"/>
  <c r="N178" i="1"/>
  <c r="O178" i="1"/>
  <c r="J47" i="1"/>
  <c r="M47" i="1"/>
  <c r="L47" i="1" s="1"/>
  <c r="N47" i="1"/>
  <c r="O47" i="1"/>
  <c r="J140" i="1"/>
  <c r="M140" i="1"/>
  <c r="L140" i="1" s="1"/>
  <c r="N140" i="1"/>
  <c r="O140" i="1"/>
  <c r="J211" i="1"/>
  <c r="M211" i="1"/>
  <c r="L211" i="1" s="1"/>
  <c r="N211" i="1"/>
  <c r="O211" i="1"/>
  <c r="J157" i="1"/>
  <c r="M157" i="1"/>
  <c r="L157" i="1" s="1"/>
  <c r="N157" i="1"/>
  <c r="O157" i="1"/>
  <c r="J116" i="1"/>
  <c r="M116" i="1"/>
  <c r="L116" i="1" s="1"/>
  <c r="N116" i="1"/>
  <c r="O116" i="1"/>
  <c r="J86" i="1"/>
  <c r="M86" i="1"/>
  <c r="L86" i="1" s="1"/>
  <c r="N86" i="1"/>
  <c r="O86" i="1"/>
  <c r="J100" i="1"/>
  <c r="M100" i="1"/>
  <c r="L100" i="1" s="1"/>
  <c r="N100" i="1"/>
  <c r="O100" i="1"/>
  <c r="J206" i="1"/>
  <c r="M206" i="1"/>
  <c r="L206" i="1" s="1"/>
  <c r="N206" i="1"/>
  <c r="O206" i="1"/>
  <c r="J168" i="1"/>
  <c r="M168" i="1"/>
  <c r="L168" i="1" s="1"/>
  <c r="N168" i="1"/>
  <c r="O168" i="1"/>
  <c r="J155" i="1"/>
  <c r="M155" i="1"/>
  <c r="L155" i="1" s="1"/>
  <c r="N155" i="1"/>
  <c r="O155" i="1"/>
  <c r="J101" i="1"/>
  <c r="M101" i="1"/>
  <c r="L101" i="1" s="1"/>
  <c r="N101" i="1"/>
  <c r="O101" i="1"/>
  <c r="J8" i="1"/>
  <c r="M8" i="1"/>
  <c r="L8" i="1" s="1"/>
  <c r="N8" i="1"/>
  <c r="O8" i="1"/>
  <c r="J213" i="1"/>
  <c r="M213" i="1"/>
  <c r="L213" i="1" s="1"/>
  <c r="N213" i="1"/>
  <c r="O213" i="1"/>
  <c r="J205" i="1"/>
  <c r="M205" i="1"/>
  <c r="L205" i="1" s="1"/>
  <c r="N205" i="1"/>
  <c r="O205" i="1"/>
  <c r="J151" i="1"/>
  <c r="M151" i="1"/>
  <c r="L151" i="1" s="1"/>
  <c r="N151" i="1"/>
  <c r="O151" i="1"/>
  <c r="J201" i="1"/>
  <c r="M201" i="1"/>
  <c r="L201" i="1" s="1"/>
  <c r="N201" i="1"/>
  <c r="O201" i="1"/>
  <c r="J63" i="1"/>
  <c r="M63" i="1"/>
  <c r="L63" i="1" s="1"/>
  <c r="N63" i="1"/>
  <c r="O63" i="1"/>
  <c r="J129" i="1"/>
  <c r="M129" i="1"/>
  <c r="L129" i="1" s="1"/>
  <c r="N129" i="1"/>
  <c r="O129" i="1"/>
  <c r="J186" i="1"/>
  <c r="M186" i="1"/>
  <c r="L186" i="1" s="1"/>
  <c r="N186" i="1"/>
  <c r="O186" i="1"/>
  <c r="J25" i="1"/>
  <c r="M25" i="1"/>
  <c r="L25" i="1" s="1"/>
  <c r="N25" i="1"/>
  <c r="O25" i="1"/>
  <c r="J171" i="1"/>
  <c r="M171" i="1"/>
  <c r="L171" i="1" s="1"/>
  <c r="N171" i="1"/>
  <c r="O171" i="1"/>
  <c r="J212" i="1"/>
  <c r="M212" i="1"/>
  <c r="L212" i="1" s="1"/>
  <c r="N212" i="1"/>
  <c r="O212" i="1"/>
  <c r="J79" i="1"/>
  <c r="M79" i="1"/>
  <c r="L79" i="1" s="1"/>
  <c r="N79" i="1"/>
  <c r="O79" i="1"/>
  <c r="J32" i="1"/>
  <c r="M32" i="1"/>
  <c r="L32" i="1" s="1"/>
  <c r="N32" i="1"/>
  <c r="O32" i="1"/>
  <c r="J194" i="1"/>
  <c r="M194" i="1"/>
  <c r="L194" i="1" s="1"/>
  <c r="N194" i="1"/>
  <c r="O194" i="1"/>
  <c r="J30" i="1"/>
  <c r="M30" i="1"/>
  <c r="L30" i="1" s="1"/>
  <c r="N30" i="1"/>
  <c r="O30" i="1"/>
  <c r="J54" i="1"/>
  <c r="M54" i="1"/>
  <c r="L54" i="1" s="1"/>
  <c r="N54" i="1"/>
  <c r="O54" i="1"/>
  <c r="J31" i="1"/>
  <c r="M31" i="1"/>
  <c r="L31" i="1" s="1"/>
  <c r="N31" i="1"/>
  <c r="O31" i="1"/>
  <c r="J4" i="1"/>
  <c r="M4" i="1"/>
  <c r="L4" i="1" s="1"/>
  <c r="N4" i="1"/>
  <c r="O4" i="1"/>
  <c r="J99" i="1"/>
  <c r="M99" i="1"/>
  <c r="L99" i="1" s="1"/>
  <c r="N99" i="1"/>
  <c r="O99" i="1"/>
  <c r="J74" i="1"/>
  <c r="M74" i="1"/>
  <c r="L74" i="1" s="1"/>
  <c r="N74" i="1"/>
  <c r="O74" i="1"/>
  <c r="J181" i="1"/>
  <c r="M181" i="1"/>
  <c r="L181" i="1" s="1"/>
  <c r="N181" i="1"/>
  <c r="O181" i="1"/>
  <c r="J60" i="1"/>
  <c r="M60" i="1"/>
  <c r="L60" i="1" s="1"/>
  <c r="N60" i="1"/>
  <c r="O60" i="1"/>
  <c r="J16" i="1"/>
  <c r="M16" i="1"/>
  <c r="L16" i="1" s="1"/>
  <c r="N16" i="1"/>
  <c r="O16" i="1"/>
  <c r="J208" i="1"/>
  <c r="M208" i="1"/>
  <c r="L208" i="1" s="1"/>
  <c r="N208" i="1"/>
  <c r="O208" i="1"/>
  <c r="J75" i="1"/>
  <c r="M75" i="1"/>
  <c r="L75" i="1" s="1"/>
  <c r="N75" i="1"/>
  <c r="O75" i="1"/>
  <c r="J176" i="1"/>
  <c r="M176" i="1"/>
  <c r="L176" i="1" s="1"/>
  <c r="N176" i="1"/>
  <c r="O176" i="1"/>
  <c r="J165" i="1"/>
  <c r="M165" i="1"/>
  <c r="L165" i="1" s="1"/>
  <c r="N165" i="1"/>
  <c r="O165" i="1"/>
  <c r="J88" i="1"/>
  <c r="M88" i="1"/>
  <c r="L88" i="1" s="1"/>
  <c r="N88" i="1"/>
  <c r="O88" i="1"/>
  <c r="J46" i="1"/>
  <c r="M46" i="1"/>
  <c r="L46" i="1" s="1"/>
  <c r="N46" i="1"/>
  <c r="O46" i="1"/>
  <c r="J39" i="1"/>
  <c r="M39" i="1"/>
  <c r="L39" i="1" s="1"/>
  <c r="N39" i="1"/>
  <c r="O39" i="1"/>
  <c r="J174" i="1"/>
  <c r="M174" i="1"/>
  <c r="L174" i="1" s="1"/>
  <c r="N174" i="1"/>
  <c r="O174" i="1"/>
  <c r="J2" i="1"/>
  <c r="M2" i="1"/>
  <c r="L2" i="1" s="1"/>
  <c r="N2" i="1"/>
  <c r="O2" i="1"/>
  <c r="J64" i="1"/>
  <c r="M64" i="1"/>
  <c r="L64" i="1" s="1"/>
  <c r="N64" i="1"/>
  <c r="O64" i="1"/>
  <c r="J175" i="1"/>
  <c r="M175" i="1"/>
  <c r="L175" i="1" s="1"/>
  <c r="N175" i="1"/>
  <c r="O175" i="1"/>
  <c r="J92" i="1"/>
  <c r="M92" i="1"/>
  <c r="L92" i="1" s="1"/>
  <c r="N92" i="1"/>
  <c r="O92" i="1"/>
  <c r="J160" i="1"/>
  <c r="M160" i="1"/>
  <c r="L160" i="1" s="1"/>
  <c r="N160" i="1"/>
  <c r="O160" i="1"/>
  <c r="J68" i="1"/>
  <c r="M68" i="1"/>
  <c r="L68" i="1" s="1"/>
  <c r="N68" i="1"/>
  <c r="O68" i="1"/>
  <c r="J26" i="1"/>
  <c r="M26" i="1"/>
  <c r="L26" i="1" s="1"/>
  <c r="N26" i="1"/>
  <c r="O26" i="1"/>
  <c r="J134" i="1"/>
  <c r="M134" i="1"/>
  <c r="L134" i="1" s="1"/>
  <c r="N134" i="1"/>
  <c r="O134" i="1"/>
  <c r="J97" i="1"/>
  <c r="M97" i="1"/>
  <c r="L97" i="1" s="1"/>
  <c r="N97" i="1"/>
  <c r="O97" i="1"/>
  <c r="J123" i="1"/>
  <c r="M123" i="1"/>
  <c r="L123" i="1" s="1"/>
  <c r="N123" i="1"/>
  <c r="O123" i="1"/>
  <c r="J36" i="1"/>
  <c r="M36" i="1"/>
  <c r="L36" i="1" s="1"/>
  <c r="N36" i="1"/>
  <c r="O36" i="1"/>
  <c r="J51" i="1"/>
  <c r="M51" i="1"/>
  <c r="L51" i="1" s="1"/>
  <c r="N51" i="1"/>
  <c r="O51" i="1"/>
  <c r="J119" i="1"/>
  <c r="M119" i="1"/>
  <c r="L119" i="1" s="1"/>
  <c r="N119" i="1"/>
  <c r="O119" i="1"/>
  <c r="J182" i="1"/>
  <c r="M182" i="1"/>
  <c r="L182" i="1" s="1"/>
  <c r="N182" i="1"/>
  <c r="O182" i="1"/>
  <c r="J110" i="1"/>
  <c r="M110" i="1"/>
  <c r="L110" i="1" s="1"/>
  <c r="N110" i="1"/>
  <c r="O110" i="1"/>
  <c r="J172" i="1"/>
  <c r="M172" i="1"/>
  <c r="L172" i="1" s="1"/>
  <c r="N172" i="1"/>
  <c r="O172" i="1"/>
  <c r="J148" i="1"/>
  <c r="M148" i="1"/>
  <c r="L148" i="1" s="1"/>
  <c r="N148" i="1"/>
  <c r="O148" i="1"/>
  <c r="J87" i="1"/>
  <c r="M87" i="1"/>
  <c r="L87" i="1" s="1"/>
  <c r="N87" i="1"/>
  <c r="O87" i="1"/>
  <c r="J35" i="1"/>
  <c r="M35" i="1"/>
  <c r="L35" i="1" s="1"/>
  <c r="N35" i="1"/>
  <c r="O35" i="1"/>
  <c r="J17" i="1"/>
  <c r="M17" i="1"/>
  <c r="L17" i="1" s="1"/>
  <c r="N17" i="1"/>
  <c r="O17" i="1"/>
  <c r="J121" i="1"/>
  <c r="M121" i="1"/>
  <c r="L121" i="1" s="1"/>
  <c r="N121" i="1"/>
  <c r="O121" i="1"/>
  <c r="J61" i="1"/>
  <c r="M61" i="1"/>
  <c r="L61" i="1" s="1"/>
  <c r="N61" i="1"/>
  <c r="O61" i="1"/>
  <c r="J156" i="1"/>
  <c r="M156" i="1"/>
  <c r="L156" i="1" s="1"/>
  <c r="N156" i="1"/>
  <c r="O156" i="1"/>
  <c r="J84" i="1"/>
  <c r="M84" i="1"/>
  <c r="L84" i="1" s="1"/>
  <c r="N84" i="1"/>
  <c r="O84" i="1"/>
  <c r="J21" i="1"/>
  <c r="M21" i="1"/>
  <c r="L21" i="1" s="1"/>
  <c r="N21" i="1"/>
  <c r="O21" i="1"/>
  <c r="J3" i="1"/>
  <c r="M3" i="1"/>
  <c r="L3" i="1" s="1"/>
  <c r="N3" i="1"/>
  <c r="O3" i="1"/>
  <c r="J50" i="1"/>
  <c r="M50" i="1"/>
  <c r="L50" i="1" s="1"/>
  <c r="N50" i="1"/>
  <c r="O50" i="1"/>
  <c r="J177" i="1"/>
  <c r="M177" i="1"/>
  <c r="L177" i="1" s="1"/>
  <c r="N177" i="1"/>
  <c r="O177" i="1"/>
  <c r="J193" i="1"/>
  <c r="M193" i="1"/>
  <c r="L193" i="1" s="1"/>
  <c r="N193" i="1"/>
  <c r="O193" i="1"/>
  <c r="J197" i="1"/>
  <c r="M197" i="1"/>
  <c r="L197" i="1" s="1"/>
  <c r="N197" i="1"/>
  <c r="O197" i="1"/>
  <c r="J70" i="1"/>
  <c r="M70" i="1"/>
  <c r="L70" i="1" s="1"/>
  <c r="N70" i="1"/>
  <c r="O70" i="1"/>
  <c r="J93" i="1"/>
  <c r="M93" i="1"/>
  <c r="L93" i="1" s="1"/>
  <c r="N93" i="1"/>
  <c r="O93" i="1"/>
  <c r="J196" i="1"/>
  <c r="M196" i="1"/>
  <c r="L196" i="1" s="1"/>
  <c r="N196" i="1"/>
  <c r="O196" i="1"/>
  <c r="J108" i="1"/>
  <c r="M108" i="1"/>
  <c r="L108" i="1" s="1"/>
  <c r="N108" i="1"/>
  <c r="O108" i="1"/>
  <c r="J98" i="1"/>
  <c r="M98" i="1"/>
  <c r="L98" i="1" s="1"/>
  <c r="N98" i="1"/>
  <c r="O98" i="1"/>
  <c r="J153" i="1"/>
  <c r="M153" i="1"/>
  <c r="L153" i="1" s="1"/>
  <c r="N153" i="1"/>
  <c r="O153" i="1"/>
  <c r="J183" i="1"/>
  <c r="M183" i="1"/>
  <c r="L183" i="1" s="1"/>
  <c r="N183" i="1"/>
  <c r="O183" i="1"/>
  <c r="J59" i="1"/>
  <c r="M59" i="1"/>
  <c r="L59" i="1" s="1"/>
  <c r="N59" i="1"/>
  <c r="O59" i="1"/>
  <c r="J189" i="1"/>
  <c r="M189" i="1"/>
  <c r="L189" i="1" s="1"/>
  <c r="N189" i="1"/>
  <c r="O189" i="1"/>
  <c r="J89" i="1"/>
  <c r="M89" i="1"/>
  <c r="L89" i="1" s="1"/>
  <c r="N89" i="1"/>
  <c r="O89" i="1"/>
  <c r="J76" i="1"/>
  <c r="M76" i="1"/>
  <c r="L76" i="1" s="1"/>
  <c r="N76" i="1"/>
  <c r="O76" i="1"/>
  <c r="J53" i="1"/>
  <c r="M53" i="1"/>
  <c r="L53" i="1" s="1"/>
  <c r="N53" i="1"/>
  <c r="O53" i="1"/>
  <c r="J130" i="1"/>
  <c r="M130" i="1"/>
  <c r="L130" i="1" s="1"/>
  <c r="N130" i="1"/>
  <c r="O130" i="1"/>
  <c r="J22" i="1"/>
  <c r="M22" i="1"/>
  <c r="L22" i="1" s="1"/>
  <c r="N22" i="1"/>
  <c r="O22" i="1"/>
  <c r="J162" i="1"/>
  <c r="M162" i="1"/>
  <c r="L162" i="1" s="1"/>
  <c r="N162" i="1"/>
  <c r="O162" i="1"/>
  <c r="J192" i="1"/>
  <c r="M192" i="1"/>
  <c r="L192" i="1" s="1"/>
  <c r="N192" i="1"/>
  <c r="O192" i="1"/>
  <c r="J52" i="1"/>
  <c r="M52" i="1"/>
  <c r="L52" i="1" s="1"/>
  <c r="N52" i="1"/>
  <c r="O52" i="1"/>
  <c r="J127" i="1"/>
  <c r="M127" i="1"/>
  <c r="L127" i="1" s="1"/>
  <c r="N127" i="1"/>
  <c r="O127" i="1"/>
  <c r="J115" i="1"/>
  <c r="M115" i="1"/>
  <c r="L115" i="1" s="1"/>
  <c r="N115" i="1"/>
  <c r="O115" i="1"/>
  <c r="J5" i="1"/>
  <c r="M5" i="1"/>
  <c r="L5" i="1" s="1"/>
  <c r="N5" i="1"/>
  <c r="O5" i="1"/>
  <c r="J41" i="1"/>
  <c r="M41" i="1"/>
  <c r="L41" i="1" s="1"/>
  <c r="N41" i="1"/>
  <c r="O41" i="1"/>
  <c r="J113" i="1"/>
  <c r="M113" i="1"/>
  <c r="L113" i="1" s="1"/>
  <c r="N113" i="1"/>
  <c r="O113" i="1"/>
  <c r="J7" i="1"/>
  <c r="M7" i="1"/>
  <c r="L7" i="1" s="1"/>
  <c r="N7" i="1"/>
  <c r="O7" i="1"/>
  <c r="J202" i="1"/>
  <c r="M202" i="1"/>
  <c r="L202" i="1" s="1"/>
  <c r="N202" i="1"/>
  <c r="O202" i="1"/>
  <c r="J147" i="1"/>
  <c r="M147" i="1"/>
  <c r="L147" i="1" s="1"/>
  <c r="N147" i="1"/>
  <c r="O147" i="1"/>
  <c r="J170" i="1"/>
  <c r="M170" i="1"/>
  <c r="L170" i="1" s="1"/>
  <c r="N170" i="1"/>
  <c r="O170" i="1"/>
  <c r="J125" i="1"/>
  <c r="M125" i="1"/>
  <c r="L125" i="1" s="1"/>
  <c r="N125" i="1"/>
  <c r="O125" i="1"/>
  <c r="J131" i="1"/>
  <c r="M131" i="1"/>
  <c r="L131" i="1" s="1"/>
  <c r="N131" i="1"/>
  <c r="O131" i="1"/>
  <c r="J199" i="1"/>
  <c r="M199" i="1"/>
  <c r="L199" i="1" s="1"/>
  <c r="N199" i="1"/>
  <c r="O199" i="1"/>
  <c r="J57" i="1"/>
  <c r="M57" i="1"/>
  <c r="L57" i="1" s="1"/>
  <c r="N57" i="1"/>
  <c r="O57" i="1"/>
  <c r="J65" i="1"/>
  <c r="M65" i="1"/>
  <c r="L65" i="1" s="1"/>
  <c r="N65" i="1"/>
  <c r="O65" i="1"/>
  <c r="J173" i="1"/>
  <c r="M173" i="1"/>
  <c r="L173" i="1" s="1"/>
  <c r="N173" i="1"/>
  <c r="O173" i="1"/>
  <c r="J120" i="1"/>
  <c r="M120" i="1"/>
  <c r="L120" i="1" s="1"/>
  <c r="N120" i="1"/>
  <c r="O120" i="1"/>
  <c r="J187" i="1"/>
  <c r="M187" i="1"/>
  <c r="L187" i="1" s="1"/>
  <c r="N187" i="1"/>
  <c r="O187" i="1"/>
  <c r="J34" i="1"/>
  <c r="M34" i="1"/>
  <c r="L34" i="1" s="1"/>
  <c r="N34" i="1"/>
  <c r="O34" i="1"/>
  <c r="J179" i="1"/>
  <c r="M179" i="1"/>
  <c r="L179" i="1" s="1"/>
  <c r="N179" i="1"/>
  <c r="O179" i="1"/>
  <c r="J111" i="1"/>
  <c r="M111" i="1"/>
  <c r="L111" i="1" s="1"/>
  <c r="N111" i="1"/>
  <c r="O111" i="1"/>
  <c r="J82" i="1"/>
  <c r="M82" i="1"/>
  <c r="L82" i="1" s="1"/>
  <c r="N82" i="1"/>
  <c r="O82" i="1"/>
  <c r="J114" i="1"/>
  <c r="M114" i="1"/>
  <c r="L114" i="1" s="1"/>
  <c r="N114" i="1"/>
  <c r="O114" i="1"/>
  <c r="J20" i="1"/>
  <c r="M20" i="1"/>
  <c r="L20" i="1" s="1"/>
  <c r="N20" i="1"/>
  <c r="O20" i="1"/>
  <c r="J167" i="1"/>
  <c r="M167" i="1"/>
  <c r="L167" i="1" s="1"/>
  <c r="N167" i="1"/>
  <c r="O167" i="1"/>
  <c r="J109" i="1"/>
  <c r="M109" i="1"/>
  <c r="L109" i="1" s="1"/>
  <c r="N109" i="1"/>
  <c r="O109" i="1"/>
  <c r="J150" i="1"/>
  <c r="M150" i="1"/>
  <c r="L150" i="1" s="1"/>
  <c r="N150" i="1"/>
  <c r="O150" i="1"/>
  <c r="J166" i="1"/>
  <c r="M166" i="1"/>
  <c r="L166" i="1" s="1"/>
  <c r="N166" i="1"/>
  <c r="O166" i="1"/>
  <c r="J126" i="1"/>
  <c r="M126" i="1"/>
  <c r="L126" i="1" s="1"/>
  <c r="N126" i="1"/>
  <c r="O126" i="1"/>
  <c r="J81" i="1"/>
  <c r="M81" i="1"/>
  <c r="L81" i="1" s="1"/>
  <c r="N81" i="1"/>
  <c r="O81" i="1"/>
  <c r="J207" i="1"/>
  <c r="M207" i="1"/>
  <c r="L207" i="1" s="1"/>
  <c r="N207" i="1"/>
  <c r="O207" i="1"/>
  <c r="J144" i="1"/>
  <c r="M144" i="1"/>
  <c r="L144" i="1" s="1"/>
  <c r="N144" i="1"/>
  <c r="O144" i="1"/>
  <c r="J117" i="1"/>
  <c r="M117" i="1"/>
  <c r="L117" i="1" s="1"/>
  <c r="N117" i="1"/>
  <c r="O117" i="1"/>
  <c r="J23" i="1"/>
  <c r="M23" i="1"/>
  <c r="L23" i="1" s="1"/>
  <c r="N23" i="1"/>
  <c r="O23" i="1"/>
  <c r="J58" i="1"/>
  <c r="M58" i="1"/>
  <c r="L58" i="1" s="1"/>
  <c r="N58" i="1"/>
  <c r="O58" i="1"/>
  <c r="J91" i="1"/>
  <c r="M91" i="1"/>
  <c r="L91" i="1" s="1"/>
  <c r="N91" i="1"/>
  <c r="O91" i="1"/>
  <c r="J198" i="1"/>
  <c r="M198" i="1"/>
  <c r="L198" i="1" s="1"/>
  <c r="N198" i="1"/>
  <c r="O198" i="1"/>
  <c r="J138" i="1"/>
  <c r="M138" i="1"/>
  <c r="L138" i="1" s="1"/>
  <c r="N138" i="1"/>
  <c r="O138" i="1"/>
  <c r="J56" i="1"/>
  <c r="M56" i="1"/>
  <c r="L56" i="1" s="1"/>
  <c r="N56" i="1"/>
  <c r="O56" i="1"/>
  <c r="J13" i="1"/>
  <c r="M13" i="1"/>
  <c r="L13" i="1" s="1"/>
  <c r="N13" i="1"/>
  <c r="O13" i="1"/>
  <c r="J210" i="1"/>
  <c r="M210" i="1"/>
  <c r="L210" i="1" s="1"/>
  <c r="N210" i="1"/>
  <c r="O210" i="1"/>
  <c r="J104" i="1"/>
  <c r="M104" i="1"/>
  <c r="L104" i="1" s="1"/>
  <c r="N104" i="1"/>
  <c r="O104" i="1"/>
  <c r="J62" i="1"/>
  <c r="M62" i="1"/>
  <c r="L62" i="1" s="1"/>
  <c r="N62" i="1"/>
  <c r="O62" i="1"/>
  <c r="J48" i="1"/>
  <c r="M48" i="1"/>
  <c r="L48" i="1" s="1"/>
  <c r="N48" i="1"/>
  <c r="O48" i="1"/>
  <c r="J200" i="1"/>
  <c r="M200" i="1"/>
  <c r="L200" i="1" s="1"/>
  <c r="N200" i="1"/>
  <c r="O200" i="1"/>
  <c r="J45" i="1"/>
  <c r="M45" i="1"/>
  <c r="L45" i="1" s="1"/>
  <c r="N45" i="1"/>
  <c r="O45" i="1"/>
  <c r="J209" i="1"/>
  <c r="M209" i="1"/>
  <c r="L209" i="1" s="1"/>
  <c r="N209" i="1"/>
  <c r="O209" i="1"/>
  <c r="J42" i="1"/>
  <c r="M42" i="1"/>
  <c r="L42" i="1" s="1"/>
  <c r="N42" i="1"/>
  <c r="O42" i="1"/>
  <c r="J73" i="1"/>
  <c r="M73" i="1"/>
  <c r="L73" i="1" s="1"/>
  <c r="N73" i="1"/>
  <c r="O73" i="1"/>
  <c r="J133" i="1"/>
  <c r="M133" i="1"/>
  <c r="L133" i="1" s="1"/>
  <c r="N133" i="1"/>
  <c r="O133" i="1"/>
  <c r="B174" i="4" l="1"/>
  <c r="C174" i="4"/>
  <c r="B175" i="4" s="1"/>
  <c r="C182" i="3"/>
  <c r="S141" i="1"/>
  <c r="T141" i="1" s="1"/>
  <c r="S164" i="1"/>
  <c r="T164" i="1" s="1"/>
  <c r="S106" i="1"/>
  <c r="T106" i="1" s="1"/>
  <c r="S49" i="1"/>
  <c r="T49" i="1" s="1"/>
  <c r="S103" i="1"/>
  <c r="T103" i="1" s="1"/>
  <c r="S90" i="1"/>
  <c r="T90" i="1" s="1"/>
  <c r="S180" i="1"/>
  <c r="T180" i="1" s="1"/>
  <c r="S44" i="1"/>
  <c r="T44" i="1" s="1"/>
  <c r="S149" i="1"/>
  <c r="T149" i="1" s="1"/>
  <c r="S24" i="1"/>
  <c r="T24" i="1" s="1"/>
  <c r="S184" i="1"/>
  <c r="T184" i="1" s="1"/>
  <c r="S77" i="1"/>
  <c r="T77" i="1" s="1"/>
  <c r="S188" i="1"/>
  <c r="T188" i="1" s="1"/>
  <c r="S152" i="1"/>
  <c r="T152" i="1" s="1"/>
  <c r="T61" i="2"/>
  <c r="S61" i="2" s="1"/>
  <c r="X61" i="2" s="1"/>
  <c r="U61" i="2"/>
  <c r="Y61" i="2"/>
  <c r="T60" i="2"/>
  <c r="S60" i="2" s="1"/>
  <c r="X60" i="2" s="1"/>
  <c r="U60" i="2"/>
  <c r="Y60" i="2"/>
  <c r="T54" i="2"/>
  <c r="S54" i="2" s="1"/>
  <c r="X54" i="2" s="1"/>
  <c r="U54" i="2"/>
  <c r="Y54" i="2"/>
  <c r="T59" i="2"/>
  <c r="S59" i="2" s="1"/>
  <c r="X59" i="2" s="1"/>
  <c r="U59" i="2"/>
  <c r="Y59" i="2"/>
  <c r="T55" i="2"/>
  <c r="S55" i="2" s="1"/>
  <c r="X55" i="2" s="1"/>
  <c r="U55" i="2"/>
  <c r="Y55" i="2"/>
  <c r="T2" i="2"/>
  <c r="S2" i="2" s="1"/>
  <c r="X2" i="2" s="1"/>
  <c r="U2" i="2"/>
  <c r="Y2" i="2"/>
  <c r="T3" i="2"/>
  <c r="S3" i="2" s="1"/>
  <c r="X3" i="2" s="1"/>
  <c r="U3" i="2"/>
  <c r="Y3" i="2"/>
  <c r="T53" i="2"/>
  <c r="S53" i="2" s="1"/>
  <c r="X53" i="2" s="1"/>
  <c r="U53" i="2"/>
  <c r="Y53" i="2"/>
  <c r="T4" i="2"/>
  <c r="S4" i="2" s="1"/>
  <c r="X4" i="2" s="1"/>
  <c r="U4" i="2"/>
  <c r="Y4" i="2"/>
  <c r="T5" i="2"/>
  <c r="S5" i="2" s="1"/>
  <c r="X5" i="2" s="1"/>
  <c r="U5" i="2"/>
  <c r="Y5" i="2"/>
  <c r="T6" i="2"/>
  <c r="S6" i="2" s="1"/>
  <c r="X6" i="2" s="1"/>
  <c r="U6" i="2"/>
  <c r="Y6" i="2"/>
  <c r="C175" i="4" l="1"/>
  <c r="C183" i="3"/>
  <c r="Z54" i="2"/>
  <c r="AA54" i="2" s="1"/>
  <c r="Z5" i="2"/>
  <c r="AA5" i="2" s="1"/>
  <c r="Z2" i="2"/>
  <c r="AA2" i="2" s="1"/>
  <c r="Z53" i="2"/>
  <c r="AA53" i="2" s="1"/>
  <c r="Z60" i="2"/>
  <c r="AA60" i="2" s="1"/>
  <c r="Z6" i="2"/>
  <c r="AA6" i="2" s="1"/>
  <c r="Z59" i="2"/>
  <c r="AA59" i="2" s="1"/>
  <c r="Z55" i="2"/>
  <c r="AA55" i="2" s="1"/>
  <c r="Z61" i="2"/>
  <c r="AA61" i="2" s="1"/>
  <c r="Z3" i="2"/>
  <c r="AA3" i="2" s="1"/>
  <c r="Z4" i="2"/>
  <c r="AA4" i="2" s="1"/>
  <c r="J157" i="3"/>
  <c r="J171" i="3"/>
  <c r="F111" i="3"/>
  <c r="E110" i="3"/>
  <c r="B176" i="4" l="1"/>
  <c r="C176" i="4"/>
  <c r="C184" i="3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B177" i="4" l="1"/>
  <c r="C177" i="4"/>
  <c r="C185" i="3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B178" i="4" l="1"/>
  <c r="C178" i="4"/>
  <c r="C186" i="3"/>
  <c r="J173" i="3"/>
  <c r="E159" i="3"/>
  <c r="E158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B179" i="4" l="1"/>
  <c r="C179" i="4"/>
  <c r="K173" i="3"/>
  <c r="L173" i="3"/>
  <c r="M173" i="3" s="1"/>
  <c r="C187" i="3"/>
  <c r="J159" i="3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B180" i="4" l="1"/>
  <c r="C180" i="4"/>
  <c r="C188" i="3"/>
  <c r="E160" i="3"/>
  <c r="E161" i="3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56" i="3"/>
  <c r="F80" i="3"/>
  <c r="F81" i="3"/>
  <c r="F82" i="3"/>
  <c r="F83" i="3"/>
  <c r="F84" i="3"/>
  <c r="F85" i="3"/>
  <c r="F86" i="3"/>
  <c r="F87" i="3"/>
  <c r="F88" i="3"/>
  <c r="D2" i="3"/>
  <c r="J163" i="3" s="1"/>
  <c r="B181" i="4" l="1"/>
  <c r="C181" i="4"/>
  <c r="C189" i="3"/>
  <c r="E15" i="3"/>
  <c r="E75" i="4"/>
  <c r="F75" i="4" s="1"/>
  <c r="F75" i="3"/>
  <c r="F76" i="3"/>
  <c r="F77" i="3"/>
  <c r="F78" i="3"/>
  <c r="F79" i="3"/>
  <c r="C182" i="4" l="1"/>
  <c r="B182" i="4"/>
  <c r="C183" i="4"/>
  <c r="C184" i="4" s="1"/>
  <c r="C190" i="3"/>
  <c r="E163" i="3"/>
  <c r="E162" i="3"/>
  <c r="E74" i="4"/>
  <c r="F74" i="4" s="1"/>
  <c r="D73" i="4"/>
  <c r="F74" i="3"/>
  <c r="L149" i="3"/>
  <c r="M149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69" i="3"/>
  <c r="F32" i="3"/>
  <c r="F31" i="3"/>
  <c r="I167" i="3"/>
  <c r="J167" i="3" s="1"/>
  <c r="F30" i="3"/>
  <c r="I166" i="3"/>
  <c r="J166" i="3" s="1"/>
  <c r="F29" i="3"/>
  <c r="I165" i="3"/>
  <c r="J165" i="3" s="1"/>
  <c r="F28" i="3"/>
  <c r="I164" i="3"/>
  <c r="J164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55" i="3"/>
  <c r="J154" i="3"/>
  <c r="I153" i="3"/>
  <c r="J153" i="3" s="1"/>
  <c r="I152" i="3"/>
  <c r="J152" i="3" s="1"/>
  <c r="I151" i="3"/>
  <c r="J151" i="3" s="1"/>
  <c r="G7" i="3"/>
  <c r="G9" i="3" s="1"/>
  <c r="F7" i="3"/>
  <c r="I150" i="3"/>
  <c r="J150" i="3" s="1"/>
  <c r="G6" i="3"/>
  <c r="F6" i="3"/>
  <c r="K149" i="3"/>
  <c r="Y15" i="2"/>
  <c r="U15" i="2"/>
  <c r="T15" i="2"/>
  <c r="S15" i="2" s="1"/>
  <c r="X15" i="2" s="1"/>
  <c r="Y14" i="2"/>
  <c r="U14" i="2"/>
  <c r="T14" i="2"/>
  <c r="S14" i="2" s="1"/>
  <c r="X14" i="2" s="1"/>
  <c r="Y52" i="2"/>
  <c r="U52" i="2"/>
  <c r="T52" i="2"/>
  <c r="S52" i="2" s="1"/>
  <c r="X52" i="2" s="1"/>
  <c r="Y50" i="2"/>
  <c r="U50" i="2"/>
  <c r="T50" i="2"/>
  <c r="S50" i="2" s="1"/>
  <c r="X50" i="2" s="1"/>
  <c r="Y20" i="2"/>
  <c r="U20" i="2"/>
  <c r="T20" i="2"/>
  <c r="S20" i="2" s="1"/>
  <c r="X20" i="2" s="1"/>
  <c r="Y29" i="2"/>
  <c r="U29" i="2"/>
  <c r="T29" i="2"/>
  <c r="S29" i="2" s="1"/>
  <c r="X29" i="2" s="1"/>
  <c r="Y22" i="2"/>
  <c r="U22" i="2"/>
  <c r="T22" i="2"/>
  <c r="S22" i="2" s="1"/>
  <c r="X22" i="2" s="1"/>
  <c r="Y56" i="2"/>
  <c r="U56" i="2"/>
  <c r="T56" i="2"/>
  <c r="S56" i="2" s="1"/>
  <c r="X56" i="2" s="1"/>
  <c r="Y11" i="2"/>
  <c r="U11" i="2"/>
  <c r="T11" i="2"/>
  <c r="S11" i="2" s="1"/>
  <c r="X11" i="2" s="1"/>
  <c r="Y33" i="2"/>
  <c r="U33" i="2"/>
  <c r="T33" i="2"/>
  <c r="S33" i="2" s="1"/>
  <c r="X33" i="2" s="1"/>
  <c r="Y38" i="2"/>
  <c r="U38" i="2"/>
  <c r="T38" i="2"/>
  <c r="S38" i="2" s="1"/>
  <c r="X38" i="2" s="1"/>
  <c r="Y19" i="2"/>
  <c r="U19" i="2"/>
  <c r="T19" i="2"/>
  <c r="S19" i="2" s="1"/>
  <c r="X19" i="2" s="1"/>
  <c r="Y34" i="2"/>
  <c r="U34" i="2"/>
  <c r="T34" i="2"/>
  <c r="S34" i="2" s="1"/>
  <c r="X34" i="2" s="1"/>
  <c r="Y32" i="2"/>
  <c r="U32" i="2"/>
  <c r="T32" i="2"/>
  <c r="S32" i="2" s="1"/>
  <c r="X32" i="2" s="1"/>
  <c r="Y30" i="2"/>
  <c r="U30" i="2"/>
  <c r="T30" i="2"/>
  <c r="S30" i="2" s="1"/>
  <c r="X30" i="2" s="1"/>
  <c r="Y16" i="2"/>
  <c r="U16" i="2"/>
  <c r="T16" i="2"/>
  <c r="S16" i="2" s="1"/>
  <c r="X16" i="2" s="1"/>
  <c r="Y17" i="2"/>
  <c r="U17" i="2"/>
  <c r="T17" i="2"/>
  <c r="S17" i="2" s="1"/>
  <c r="X17" i="2" s="1"/>
  <c r="Y44" i="2"/>
  <c r="U44" i="2"/>
  <c r="T44" i="2"/>
  <c r="S44" i="2" s="1"/>
  <c r="X44" i="2" s="1"/>
  <c r="Y9" i="2"/>
  <c r="U9" i="2"/>
  <c r="T9" i="2"/>
  <c r="S9" i="2" s="1"/>
  <c r="X9" i="2" s="1"/>
  <c r="Y27" i="2"/>
  <c r="U27" i="2"/>
  <c r="T27" i="2"/>
  <c r="S27" i="2" s="1"/>
  <c r="X27" i="2" s="1"/>
  <c r="Y48" i="2"/>
  <c r="U48" i="2"/>
  <c r="T48" i="2"/>
  <c r="S48" i="2" s="1"/>
  <c r="X48" i="2" s="1"/>
  <c r="Y41" i="2"/>
  <c r="U41" i="2"/>
  <c r="T41" i="2"/>
  <c r="S41" i="2" s="1"/>
  <c r="X41" i="2" s="1"/>
  <c r="Y39" i="2"/>
  <c r="U39" i="2"/>
  <c r="T39" i="2"/>
  <c r="S39" i="2" s="1"/>
  <c r="X39" i="2" s="1"/>
  <c r="Y49" i="2"/>
  <c r="U49" i="2"/>
  <c r="T49" i="2"/>
  <c r="S49" i="2" s="1"/>
  <c r="X49" i="2" s="1"/>
  <c r="Y47" i="2"/>
  <c r="U47" i="2"/>
  <c r="T47" i="2"/>
  <c r="S47" i="2" s="1"/>
  <c r="X47" i="2" s="1"/>
  <c r="Y37" i="2"/>
  <c r="U37" i="2"/>
  <c r="T37" i="2"/>
  <c r="S37" i="2" s="1"/>
  <c r="X37" i="2" s="1"/>
  <c r="Y36" i="2"/>
  <c r="U36" i="2"/>
  <c r="T36" i="2"/>
  <c r="S36" i="2" s="1"/>
  <c r="X36" i="2" s="1"/>
  <c r="Y40" i="2"/>
  <c r="U40" i="2"/>
  <c r="T40" i="2"/>
  <c r="S40" i="2" s="1"/>
  <c r="X40" i="2" s="1"/>
  <c r="Y21" i="2"/>
  <c r="U21" i="2"/>
  <c r="T21" i="2"/>
  <c r="S21" i="2" s="1"/>
  <c r="X21" i="2" s="1"/>
  <c r="Y24" i="2"/>
  <c r="U24" i="2"/>
  <c r="T24" i="2"/>
  <c r="S24" i="2" s="1"/>
  <c r="X24" i="2" s="1"/>
  <c r="Y57" i="2"/>
  <c r="U57" i="2"/>
  <c r="T57" i="2"/>
  <c r="S57" i="2" s="1"/>
  <c r="X57" i="2" s="1"/>
  <c r="Y58" i="2"/>
  <c r="U58" i="2"/>
  <c r="T58" i="2"/>
  <c r="S58" i="2" s="1"/>
  <c r="X58" i="2" s="1"/>
  <c r="Y42" i="2"/>
  <c r="U42" i="2"/>
  <c r="T42" i="2"/>
  <c r="S42" i="2" s="1"/>
  <c r="X42" i="2" s="1"/>
  <c r="Y26" i="2"/>
  <c r="U26" i="2"/>
  <c r="T26" i="2"/>
  <c r="S26" i="2" s="1"/>
  <c r="X26" i="2" s="1"/>
  <c r="Y51" i="2"/>
  <c r="U51" i="2"/>
  <c r="T51" i="2"/>
  <c r="S51" i="2" s="1"/>
  <c r="X51" i="2" s="1"/>
  <c r="Y28" i="2"/>
  <c r="U28" i="2"/>
  <c r="T28" i="2"/>
  <c r="S28" i="2" s="1"/>
  <c r="X28" i="2" s="1"/>
  <c r="Y18" i="2"/>
  <c r="U18" i="2"/>
  <c r="T18" i="2"/>
  <c r="S18" i="2" s="1"/>
  <c r="X18" i="2" s="1"/>
  <c r="Y43" i="2"/>
  <c r="U43" i="2"/>
  <c r="T43" i="2"/>
  <c r="S43" i="2" s="1"/>
  <c r="X43" i="2" s="1"/>
  <c r="Y10" i="2"/>
  <c r="U10" i="2"/>
  <c r="T10" i="2"/>
  <c r="S10" i="2" s="1"/>
  <c r="X10" i="2" s="1"/>
  <c r="Y13" i="2"/>
  <c r="U13" i="2"/>
  <c r="T13" i="2"/>
  <c r="S13" i="2" s="1"/>
  <c r="X13" i="2" s="1"/>
  <c r="Y46" i="2"/>
  <c r="U46" i="2"/>
  <c r="T46" i="2"/>
  <c r="S46" i="2" s="1"/>
  <c r="X46" i="2" s="1"/>
  <c r="Y25" i="2"/>
  <c r="U25" i="2"/>
  <c r="T25" i="2"/>
  <c r="S25" i="2" s="1"/>
  <c r="X25" i="2" s="1"/>
  <c r="Y23" i="2"/>
  <c r="W23" i="2"/>
  <c r="V23" i="2"/>
  <c r="U23" i="2"/>
  <c r="T23" i="2"/>
  <c r="S23" i="2" s="1"/>
  <c r="X23" i="2" s="1"/>
  <c r="R23" i="2"/>
  <c r="Y31" i="2"/>
  <c r="U31" i="2"/>
  <c r="T31" i="2"/>
  <c r="S31" i="2" s="1"/>
  <c r="X31" i="2" s="1"/>
  <c r="Y35" i="2"/>
  <c r="U35" i="2"/>
  <c r="T35" i="2"/>
  <c r="S35" i="2" s="1"/>
  <c r="X35" i="2" s="1"/>
  <c r="Y12" i="2"/>
  <c r="U12" i="2"/>
  <c r="T12" i="2"/>
  <c r="S12" i="2" s="1"/>
  <c r="X12" i="2" s="1"/>
  <c r="Y45" i="2"/>
  <c r="U45" i="2"/>
  <c r="T45" i="2"/>
  <c r="S45" i="2" s="1"/>
  <c r="X45" i="2" s="1"/>
  <c r="P22" i="1"/>
  <c r="Q22" i="1"/>
  <c r="P157" i="1"/>
  <c r="Q157" i="1"/>
  <c r="P15" i="1"/>
  <c r="Q15" i="1"/>
  <c r="P104" i="1"/>
  <c r="Q104" i="1"/>
  <c r="P11" i="1"/>
  <c r="Q11" i="1"/>
  <c r="P179" i="1"/>
  <c r="Q179" i="1"/>
  <c r="P101" i="1"/>
  <c r="Q101" i="1"/>
  <c r="P42" i="1"/>
  <c r="Q42" i="1"/>
  <c r="P9" i="1"/>
  <c r="Q9" i="1"/>
  <c r="P133" i="1"/>
  <c r="Q133" i="1"/>
  <c r="P138" i="1"/>
  <c r="Q138" i="1"/>
  <c r="P182" i="1"/>
  <c r="Q182" i="1"/>
  <c r="P176" i="1"/>
  <c r="Q176" i="1"/>
  <c r="P100" i="1"/>
  <c r="Q100" i="1"/>
  <c r="P111" i="1"/>
  <c r="Q111" i="1"/>
  <c r="P122" i="1"/>
  <c r="Q122" i="1"/>
  <c r="P83" i="1"/>
  <c r="Q83" i="1"/>
  <c r="P207" i="1"/>
  <c r="Q207" i="1"/>
  <c r="P186" i="1"/>
  <c r="Q186" i="1"/>
  <c r="P151" i="1"/>
  <c r="Q151" i="1"/>
  <c r="P147" i="1"/>
  <c r="Q147" i="1"/>
  <c r="P115" i="1"/>
  <c r="Q115" i="1"/>
  <c r="P72" i="1"/>
  <c r="Q72" i="1"/>
  <c r="P8" i="1"/>
  <c r="Q8" i="1"/>
  <c r="P175" i="1"/>
  <c r="Q175" i="1"/>
  <c r="P107" i="1"/>
  <c r="Q107" i="1"/>
  <c r="P191" i="1"/>
  <c r="Q191" i="1"/>
  <c r="P189" i="1"/>
  <c r="Q189" i="1"/>
  <c r="P5" i="1"/>
  <c r="Q5" i="1"/>
  <c r="P121" i="1"/>
  <c r="Q121" i="1"/>
  <c r="P156" i="1"/>
  <c r="Q156" i="1"/>
  <c r="P60" i="1"/>
  <c r="Q60" i="1"/>
  <c r="P58" i="1"/>
  <c r="Q58" i="1"/>
  <c r="P75" i="1"/>
  <c r="Q75" i="1"/>
  <c r="P155" i="1"/>
  <c r="Q155" i="1"/>
  <c r="P206" i="1"/>
  <c r="Q206" i="1"/>
  <c r="P52" i="1"/>
  <c r="Q52" i="1"/>
  <c r="P145" i="1"/>
  <c r="Q145" i="1"/>
  <c r="P66" i="1"/>
  <c r="Q66" i="1"/>
  <c r="P150" i="1"/>
  <c r="Q150" i="1"/>
  <c r="P194" i="1"/>
  <c r="Q194" i="1"/>
  <c r="P74" i="1"/>
  <c r="Q74" i="1"/>
  <c r="P169" i="1"/>
  <c r="Q169" i="1"/>
  <c r="P13" i="1"/>
  <c r="Q13" i="1"/>
  <c r="P125" i="1"/>
  <c r="Q125" i="1"/>
  <c r="P112" i="1"/>
  <c r="Q112" i="1"/>
  <c r="P71" i="1"/>
  <c r="Q71" i="1"/>
  <c r="P46" i="1"/>
  <c r="Q46" i="1"/>
  <c r="P86" i="1"/>
  <c r="Q86" i="1"/>
  <c r="P18" i="1"/>
  <c r="Q18" i="1"/>
  <c r="P137" i="1"/>
  <c r="Q137" i="1"/>
  <c r="P202" i="1"/>
  <c r="Q202" i="1"/>
  <c r="P142" i="1"/>
  <c r="Q142" i="1"/>
  <c r="P200" i="1"/>
  <c r="Q200" i="1"/>
  <c r="P91" i="1"/>
  <c r="Q91" i="1"/>
  <c r="P118" i="1"/>
  <c r="Q118" i="1"/>
  <c r="P14" i="1"/>
  <c r="Q14" i="1"/>
  <c r="P140" i="1"/>
  <c r="Q140" i="1"/>
  <c r="P210" i="1"/>
  <c r="Q210" i="1"/>
  <c r="P26" i="1"/>
  <c r="Q26" i="1"/>
  <c r="P37" i="1"/>
  <c r="Q37" i="1"/>
  <c r="P64" i="1"/>
  <c r="Q64" i="1"/>
  <c r="P132" i="1"/>
  <c r="Q132" i="1"/>
  <c r="P136" i="1"/>
  <c r="Q136" i="1"/>
  <c r="P126" i="1"/>
  <c r="Q126" i="1"/>
  <c r="P213" i="1"/>
  <c r="Q213" i="1"/>
  <c r="P212" i="1"/>
  <c r="Q212" i="1"/>
  <c r="P55" i="1"/>
  <c r="Q55" i="1"/>
  <c r="P82" i="1"/>
  <c r="Q82" i="1"/>
  <c r="P127" i="1"/>
  <c r="Q127" i="1"/>
  <c r="P94" i="1"/>
  <c r="Q94" i="1"/>
  <c r="P97" i="1"/>
  <c r="Q97" i="1"/>
  <c r="P34" i="1"/>
  <c r="Q34" i="1"/>
  <c r="P63" i="1"/>
  <c r="Q63" i="1"/>
  <c r="P87" i="1"/>
  <c r="Q87" i="1"/>
  <c r="P171" i="1"/>
  <c r="Q171" i="1"/>
  <c r="P84" i="1"/>
  <c r="Q84" i="1"/>
  <c r="P21" i="1"/>
  <c r="Q21" i="1"/>
  <c r="P165" i="1"/>
  <c r="Q165" i="1"/>
  <c r="P33" i="1"/>
  <c r="Q33" i="1"/>
  <c r="P173" i="1"/>
  <c r="Q173" i="1"/>
  <c r="P67" i="1"/>
  <c r="Q67" i="1"/>
  <c r="P134" i="1"/>
  <c r="Q134" i="1"/>
  <c r="P50" i="1"/>
  <c r="Q50" i="1"/>
  <c r="P96" i="1"/>
  <c r="Q96" i="1"/>
  <c r="P30" i="1"/>
  <c r="Q30" i="1"/>
  <c r="P197" i="1"/>
  <c r="Q197" i="1"/>
  <c r="P28" i="1"/>
  <c r="Q28" i="1"/>
  <c r="P61" i="1"/>
  <c r="Q61" i="1"/>
  <c r="P185" i="1"/>
  <c r="Q185" i="1"/>
  <c r="P203" i="1"/>
  <c r="Q203" i="1"/>
  <c r="P161" i="1"/>
  <c r="P70" i="1"/>
  <c r="Q70" i="1"/>
  <c r="P39" i="1"/>
  <c r="Q39" i="1"/>
  <c r="P10" i="1"/>
  <c r="Q10" i="1"/>
  <c r="P69" i="1"/>
  <c r="Q69" i="1"/>
  <c r="P45" i="1"/>
  <c r="Q45" i="1"/>
  <c r="P114" i="1"/>
  <c r="Q114" i="1"/>
  <c r="P85" i="1"/>
  <c r="Q85" i="1"/>
  <c r="P198" i="1"/>
  <c r="Q198" i="1"/>
  <c r="P195" i="1"/>
  <c r="Q195" i="1"/>
  <c r="P36" i="1"/>
  <c r="Q36" i="1"/>
  <c r="P117" i="1"/>
  <c r="Q117" i="1"/>
  <c r="P139" i="1"/>
  <c r="Q139" i="1"/>
  <c r="P31" i="1"/>
  <c r="Q31" i="1"/>
  <c r="P172" i="1"/>
  <c r="Q172" i="1"/>
  <c r="P32" i="1"/>
  <c r="Q32" i="1"/>
  <c r="P73" i="1"/>
  <c r="Q73" i="1"/>
  <c r="P47" i="1"/>
  <c r="Q47" i="1"/>
  <c r="P209" i="1"/>
  <c r="Q209" i="1"/>
  <c r="P76" i="1"/>
  <c r="Q76" i="1"/>
  <c r="P168" i="1"/>
  <c r="Q168" i="1"/>
  <c r="P105" i="1"/>
  <c r="Q105" i="1"/>
  <c r="P196" i="1"/>
  <c r="Q196" i="1"/>
  <c r="P124" i="1"/>
  <c r="Q124" i="1"/>
  <c r="P54" i="1"/>
  <c r="Q54" i="1"/>
  <c r="P199" i="1"/>
  <c r="Q199" i="1"/>
  <c r="P120" i="1"/>
  <c r="Q120" i="1"/>
  <c r="P187" i="1"/>
  <c r="Q187" i="1"/>
  <c r="P25" i="1"/>
  <c r="Q25" i="1"/>
  <c r="P79" i="1"/>
  <c r="Q79" i="1"/>
  <c r="P102" i="1"/>
  <c r="Q102" i="1"/>
  <c r="P192" i="1"/>
  <c r="Q192" i="1"/>
  <c r="P2" i="1"/>
  <c r="Q2" i="1"/>
  <c r="P80" i="1"/>
  <c r="Q80" i="1"/>
  <c r="P110" i="1"/>
  <c r="Q110" i="1"/>
  <c r="P6" i="1"/>
  <c r="Q6" i="1"/>
  <c r="P41" i="1"/>
  <c r="Q41" i="1"/>
  <c r="P95" i="1"/>
  <c r="Q95" i="1"/>
  <c r="P193" i="1"/>
  <c r="Q193" i="1"/>
  <c r="P16" i="1"/>
  <c r="Q16" i="1"/>
  <c r="P211" i="1"/>
  <c r="Q211" i="1"/>
  <c r="P214" i="1"/>
  <c r="Q214" i="1"/>
  <c r="P129" i="1"/>
  <c r="Q129" i="1"/>
  <c r="P92" i="1"/>
  <c r="Q92" i="1"/>
  <c r="P174" i="1"/>
  <c r="Q174" i="1"/>
  <c r="P99" i="1"/>
  <c r="Q99" i="1"/>
  <c r="P27" i="1"/>
  <c r="Q27" i="1"/>
  <c r="P123" i="1"/>
  <c r="Q123" i="1"/>
  <c r="P144" i="1"/>
  <c r="Q144" i="1"/>
  <c r="P178" i="1"/>
  <c r="Q178" i="1"/>
  <c r="P131" i="1"/>
  <c r="Q131" i="1"/>
  <c r="P170" i="1"/>
  <c r="Q170" i="1"/>
  <c r="P128" i="1"/>
  <c r="Q128" i="1"/>
  <c r="P162" i="1"/>
  <c r="Q162" i="1"/>
  <c r="P7" i="1"/>
  <c r="Q7" i="1"/>
  <c r="P3" i="1"/>
  <c r="Q3" i="1"/>
  <c r="P68" i="1"/>
  <c r="Q68" i="1"/>
  <c r="P205" i="1"/>
  <c r="Q205" i="1"/>
  <c r="P130" i="1"/>
  <c r="Q130" i="1"/>
  <c r="P148" i="1"/>
  <c r="Q148" i="1"/>
  <c r="P20" i="1"/>
  <c r="Q20" i="1"/>
  <c r="P56" i="1"/>
  <c r="Q56" i="1"/>
  <c r="P59" i="1"/>
  <c r="Q59" i="1"/>
  <c r="P53" i="1"/>
  <c r="Q53" i="1"/>
  <c r="P208" i="1"/>
  <c r="Q208" i="1"/>
  <c r="P181" i="1"/>
  <c r="Q181" i="1"/>
  <c r="P51" i="1"/>
  <c r="Q51" i="1"/>
  <c r="P183" i="1"/>
  <c r="Q183" i="1"/>
  <c r="P190" i="1"/>
  <c r="Q190" i="1"/>
  <c r="P119" i="1"/>
  <c r="Q119" i="1"/>
  <c r="P62" i="1"/>
  <c r="Q62" i="1"/>
  <c r="P81" i="1"/>
  <c r="Q81" i="1"/>
  <c r="P201" i="1"/>
  <c r="Q201" i="1"/>
  <c r="P57" i="1"/>
  <c r="Q57" i="1"/>
  <c r="P65" i="1"/>
  <c r="Q65" i="1"/>
  <c r="P109" i="1"/>
  <c r="Q109" i="1"/>
  <c r="P108" i="1"/>
  <c r="Q108" i="1"/>
  <c r="P116" i="1"/>
  <c r="Q116" i="1"/>
  <c r="P113" i="1"/>
  <c r="Q113" i="1"/>
  <c r="P93" i="1"/>
  <c r="Q93" i="1"/>
  <c r="P146" i="1"/>
  <c r="Q146" i="1"/>
  <c r="P43" i="1"/>
  <c r="Q43" i="1"/>
  <c r="P167" i="1"/>
  <c r="Q167" i="1"/>
  <c r="P89" i="1"/>
  <c r="Q89" i="1"/>
  <c r="P163" i="1"/>
  <c r="Q163" i="1"/>
  <c r="P88" i="1"/>
  <c r="Q88" i="1"/>
  <c r="P78" i="1"/>
  <c r="Q78" i="1"/>
  <c r="P35" i="1"/>
  <c r="Q35" i="1"/>
  <c r="P177" i="1"/>
  <c r="Q177" i="1"/>
  <c r="P98" i="1"/>
  <c r="Q98" i="1"/>
  <c r="P19" i="1"/>
  <c r="Q19" i="1"/>
  <c r="P48" i="1"/>
  <c r="Q48" i="1"/>
  <c r="P166" i="1"/>
  <c r="Q166" i="1"/>
  <c r="P160" i="1"/>
  <c r="Q160" i="1"/>
  <c r="P4" i="1"/>
  <c r="Q4" i="1"/>
  <c r="P38" i="1"/>
  <c r="Q38" i="1"/>
  <c r="P23" i="1"/>
  <c r="Q23" i="1"/>
  <c r="P153" i="1"/>
  <c r="Q153" i="1"/>
  <c r="P17" i="1"/>
  <c r="Q17" i="1"/>
  <c r="B185" i="4" l="1"/>
  <c r="B184" i="4"/>
  <c r="B183" i="4"/>
  <c r="C185" i="4"/>
  <c r="C191" i="3"/>
  <c r="D158" i="4"/>
  <c r="J154" i="4"/>
  <c r="K154" i="4"/>
  <c r="L154" i="4" s="1"/>
  <c r="K142" i="4"/>
  <c r="L142" i="4" s="1"/>
  <c r="J142" i="4"/>
  <c r="J143" i="4"/>
  <c r="K143" i="4"/>
  <c r="L143" i="4" s="1"/>
  <c r="J155" i="4"/>
  <c r="K155" i="4"/>
  <c r="L155" i="4" s="1"/>
  <c r="G10" i="3"/>
  <c r="Z23" i="2"/>
  <c r="AA23" i="2" s="1"/>
  <c r="Z51" i="2"/>
  <c r="AA51" i="2" s="1"/>
  <c r="Z36" i="2"/>
  <c r="AA36" i="2" s="1"/>
  <c r="Z48" i="2"/>
  <c r="AA48" i="2" s="1"/>
  <c r="Z34" i="2"/>
  <c r="AA34" i="2" s="1"/>
  <c r="Z29" i="2"/>
  <c r="AA29" i="2" s="1"/>
  <c r="S17" i="1"/>
  <c r="T17" i="1" s="1"/>
  <c r="S4" i="1"/>
  <c r="T4" i="1" s="1"/>
  <c r="S48" i="1"/>
  <c r="T48" i="1" s="1"/>
  <c r="S35" i="1"/>
  <c r="T35" i="1" s="1"/>
  <c r="S89" i="1"/>
  <c r="T89" i="1" s="1"/>
  <c r="S93" i="1"/>
  <c r="T93" i="1" s="1"/>
  <c r="S109" i="1"/>
  <c r="T109" i="1" s="1"/>
  <c r="S201" i="1"/>
  <c r="T201" i="1" s="1"/>
  <c r="S190" i="1"/>
  <c r="T190" i="1" s="1"/>
  <c r="S51" i="1"/>
  <c r="T51" i="1" s="1"/>
  <c r="S148" i="1"/>
  <c r="T148" i="1" s="1"/>
  <c r="S3" i="1"/>
  <c r="T3" i="1" s="1"/>
  <c r="S170" i="1"/>
  <c r="T170" i="1" s="1"/>
  <c r="S123" i="1"/>
  <c r="T123" i="1" s="1"/>
  <c r="S92" i="1"/>
  <c r="T92" i="1" s="1"/>
  <c r="S16" i="1"/>
  <c r="T16" i="1" s="1"/>
  <c r="S6" i="1"/>
  <c r="T6" i="1" s="1"/>
  <c r="S192" i="1"/>
  <c r="T192" i="1" s="1"/>
  <c r="S187" i="1"/>
  <c r="T187" i="1" s="1"/>
  <c r="S124" i="1"/>
  <c r="T124" i="1" s="1"/>
  <c r="S76" i="1"/>
  <c r="T76" i="1" s="1"/>
  <c r="S139" i="1"/>
  <c r="T139" i="1" s="1"/>
  <c r="S198" i="1"/>
  <c r="T198" i="1" s="1"/>
  <c r="S69" i="1"/>
  <c r="T69" i="1" s="1"/>
  <c r="S161" i="1"/>
  <c r="T161" i="1" s="1"/>
  <c r="S28" i="1"/>
  <c r="T28" i="1" s="1"/>
  <c r="S50" i="1"/>
  <c r="T50" i="1" s="1"/>
  <c r="S33" i="1"/>
  <c r="T33" i="1" s="1"/>
  <c r="S171" i="1"/>
  <c r="T171" i="1" s="1"/>
  <c r="S97" i="1"/>
  <c r="T97" i="1" s="1"/>
  <c r="S55" i="1"/>
  <c r="T55" i="1" s="1"/>
  <c r="S64" i="1"/>
  <c r="T64" i="1" s="1"/>
  <c r="S140" i="1"/>
  <c r="T140" i="1" s="1"/>
  <c r="S137" i="1"/>
  <c r="T137" i="1" s="1"/>
  <c r="S71" i="1"/>
  <c r="T71" i="1" s="1"/>
  <c r="S169" i="1"/>
  <c r="T169" i="1" s="1"/>
  <c r="S66" i="1"/>
  <c r="T66" i="1" s="1"/>
  <c r="S155" i="1"/>
  <c r="T155" i="1" s="1"/>
  <c r="S156" i="1"/>
  <c r="T156" i="1" s="1"/>
  <c r="S191" i="1"/>
  <c r="T191" i="1" s="1"/>
  <c r="S72" i="1"/>
  <c r="T72" i="1" s="1"/>
  <c r="S186" i="1"/>
  <c r="T186" i="1" s="1"/>
  <c r="S111" i="1"/>
  <c r="T111" i="1" s="1"/>
  <c r="S138" i="1"/>
  <c r="T138" i="1" s="1"/>
  <c r="S179" i="1"/>
  <c r="T179" i="1" s="1"/>
  <c r="S157" i="1"/>
  <c r="T157" i="1" s="1"/>
  <c r="S153" i="1"/>
  <c r="T153" i="1" s="1"/>
  <c r="S19" i="1"/>
  <c r="T19" i="1" s="1"/>
  <c r="S78" i="1"/>
  <c r="T78" i="1" s="1"/>
  <c r="S167" i="1"/>
  <c r="T167" i="1" s="1"/>
  <c r="S113" i="1"/>
  <c r="T113" i="1" s="1"/>
  <c r="S65" i="1"/>
  <c r="T65" i="1" s="1"/>
  <c r="S81" i="1"/>
  <c r="T81" i="1" s="1"/>
  <c r="S181" i="1"/>
  <c r="T181" i="1" s="1"/>
  <c r="S59" i="1"/>
  <c r="T59" i="1" s="1"/>
  <c r="S130" i="1"/>
  <c r="T130" i="1" s="1"/>
  <c r="S7" i="1"/>
  <c r="T7" i="1" s="1"/>
  <c r="S131" i="1"/>
  <c r="T131" i="1" s="1"/>
  <c r="S27" i="1"/>
  <c r="T27" i="1" s="1"/>
  <c r="S129" i="1"/>
  <c r="T129" i="1" s="1"/>
  <c r="S193" i="1"/>
  <c r="T193" i="1" s="1"/>
  <c r="S110" i="1"/>
  <c r="T110" i="1" s="1"/>
  <c r="S102" i="1"/>
  <c r="T102" i="1" s="1"/>
  <c r="S120" i="1"/>
  <c r="T120" i="1" s="1"/>
  <c r="S196" i="1"/>
  <c r="T196" i="1" s="1"/>
  <c r="S209" i="1"/>
  <c r="T209" i="1" s="1"/>
  <c r="S32" i="1"/>
  <c r="T32" i="1" s="1"/>
  <c r="S117" i="1"/>
  <c r="T117" i="1" s="1"/>
  <c r="S85" i="1"/>
  <c r="T85" i="1" s="1"/>
  <c r="S10" i="1"/>
  <c r="T10" i="1" s="1"/>
  <c r="S203" i="1"/>
  <c r="T203" i="1" s="1"/>
  <c r="S197" i="1"/>
  <c r="T197" i="1" s="1"/>
  <c r="S134" i="1"/>
  <c r="T134" i="1" s="1"/>
  <c r="S165" i="1"/>
  <c r="T165" i="1" s="1"/>
  <c r="S87" i="1"/>
  <c r="T87" i="1" s="1"/>
  <c r="S94" i="1"/>
  <c r="T94" i="1" s="1"/>
  <c r="S126" i="1"/>
  <c r="T126" i="1" s="1"/>
  <c r="S37" i="1"/>
  <c r="T37" i="1" s="1"/>
  <c r="S14" i="1"/>
  <c r="T14" i="1" s="1"/>
  <c r="S200" i="1"/>
  <c r="T200" i="1" s="1"/>
  <c r="S18" i="1"/>
  <c r="T18" i="1" s="1"/>
  <c r="S112" i="1"/>
  <c r="T112" i="1" s="1"/>
  <c r="S74" i="1"/>
  <c r="T74" i="1" s="1"/>
  <c r="S75" i="1"/>
  <c r="T75" i="1" s="1"/>
  <c r="S121" i="1"/>
  <c r="T121" i="1" s="1"/>
  <c r="S107" i="1"/>
  <c r="T107" i="1" s="1"/>
  <c r="S115" i="1"/>
  <c r="T115" i="1" s="1"/>
  <c r="S207" i="1"/>
  <c r="T207" i="1" s="1"/>
  <c r="S100" i="1"/>
  <c r="T100" i="1" s="1"/>
  <c r="S133" i="1"/>
  <c r="T133" i="1" s="1"/>
  <c r="S11" i="1"/>
  <c r="T11" i="1" s="1"/>
  <c r="S22" i="1"/>
  <c r="T22" i="1" s="1"/>
  <c r="S38" i="1"/>
  <c r="T38" i="1" s="1"/>
  <c r="S166" i="1"/>
  <c r="T166" i="1" s="1"/>
  <c r="S177" i="1"/>
  <c r="T177" i="1" s="1"/>
  <c r="S163" i="1"/>
  <c r="T163" i="1" s="1"/>
  <c r="S146" i="1"/>
  <c r="T146" i="1" s="1"/>
  <c r="S108" i="1"/>
  <c r="T108" i="1" s="1"/>
  <c r="S57" i="1"/>
  <c r="T57" i="1" s="1"/>
  <c r="S119" i="1"/>
  <c r="T119" i="1" s="1"/>
  <c r="S53" i="1"/>
  <c r="T53" i="1" s="1"/>
  <c r="S20" i="1"/>
  <c r="T20" i="1" s="1"/>
  <c r="S68" i="1"/>
  <c r="T68" i="1" s="1"/>
  <c r="S128" i="1"/>
  <c r="T128" i="1" s="1"/>
  <c r="S144" i="1"/>
  <c r="T144" i="1" s="1"/>
  <c r="S174" i="1"/>
  <c r="T174" i="1" s="1"/>
  <c r="S211" i="1"/>
  <c r="T211" i="1" s="1"/>
  <c r="S41" i="1"/>
  <c r="T41" i="1" s="1"/>
  <c r="S2" i="1"/>
  <c r="T2" i="1" s="1"/>
  <c r="S25" i="1"/>
  <c r="T25" i="1" s="1"/>
  <c r="S54" i="1"/>
  <c r="T54" i="1" s="1"/>
  <c r="S168" i="1"/>
  <c r="T168" i="1" s="1"/>
  <c r="S73" i="1"/>
  <c r="T73" i="1" s="1"/>
  <c r="S31" i="1"/>
  <c r="T31" i="1" s="1"/>
  <c r="S195" i="1"/>
  <c r="T195" i="1" s="1"/>
  <c r="S45" i="1"/>
  <c r="T45" i="1" s="1"/>
  <c r="S70" i="1"/>
  <c r="T70" i="1" s="1"/>
  <c r="S61" i="1"/>
  <c r="T61" i="1" s="1"/>
  <c r="S96" i="1"/>
  <c r="T96" i="1" s="1"/>
  <c r="S173" i="1"/>
  <c r="T173" i="1" s="1"/>
  <c r="S84" i="1"/>
  <c r="T84" i="1" s="1"/>
  <c r="S34" i="1"/>
  <c r="T34" i="1" s="1"/>
  <c r="S82" i="1"/>
  <c r="T82" i="1" s="1"/>
  <c r="S213" i="1"/>
  <c r="T213" i="1" s="1"/>
  <c r="S132" i="1"/>
  <c r="T132" i="1" s="1"/>
  <c r="S210" i="1"/>
  <c r="T210" i="1" s="1"/>
  <c r="S91" i="1"/>
  <c r="T91" i="1" s="1"/>
  <c r="S202" i="1"/>
  <c r="T202" i="1" s="1"/>
  <c r="S46" i="1"/>
  <c r="T46" i="1" s="1"/>
  <c r="S13" i="1"/>
  <c r="T13" i="1" s="1"/>
  <c r="S150" i="1"/>
  <c r="T150" i="1" s="1"/>
  <c r="S206" i="1"/>
  <c r="T206" i="1" s="1"/>
  <c r="S60" i="1"/>
  <c r="T60" i="1" s="1"/>
  <c r="S189" i="1"/>
  <c r="T189" i="1" s="1"/>
  <c r="S8" i="1"/>
  <c r="T8" i="1" s="1"/>
  <c r="S151" i="1"/>
  <c r="T151" i="1" s="1"/>
  <c r="S122" i="1"/>
  <c r="T122" i="1" s="1"/>
  <c r="S182" i="1"/>
  <c r="T182" i="1" s="1"/>
  <c r="S9" i="1"/>
  <c r="T9" i="1" s="1"/>
  <c r="S101" i="1"/>
  <c r="T101" i="1" s="1"/>
  <c r="S15" i="1"/>
  <c r="S23" i="1"/>
  <c r="T23" i="1" s="1"/>
  <c r="S160" i="1"/>
  <c r="T160" i="1" s="1"/>
  <c r="S98" i="1"/>
  <c r="T98" i="1" s="1"/>
  <c r="S88" i="1"/>
  <c r="T88" i="1" s="1"/>
  <c r="S43" i="1"/>
  <c r="T43" i="1" s="1"/>
  <c r="S116" i="1"/>
  <c r="T116" i="1" s="1"/>
  <c r="S62" i="1"/>
  <c r="T62" i="1" s="1"/>
  <c r="S183" i="1"/>
  <c r="T183" i="1" s="1"/>
  <c r="S208" i="1"/>
  <c r="T208" i="1" s="1"/>
  <c r="S56" i="1"/>
  <c r="T56" i="1" s="1"/>
  <c r="S205" i="1"/>
  <c r="T205" i="1" s="1"/>
  <c r="S162" i="1"/>
  <c r="T162" i="1" s="1"/>
  <c r="S178" i="1"/>
  <c r="T178" i="1" s="1"/>
  <c r="S99" i="1"/>
  <c r="T99" i="1" s="1"/>
  <c r="S214" i="1"/>
  <c r="T214" i="1" s="1"/>
  <c r="S95" i="1"/>
  <c r="T95" i="1" s="1"/>
  <c r="S80" i="1"/>
  <c r="T80" i="1" s="1"/>
  <c r="S79" i="1"/>
  <c r="T79" i="1" s="1"/>
  <c r="S199" i="1"/>
  <c r="T199" i="1" s="1"/>
  <c r="S105" i="1"/>
  <c r="T105" i="1" s="1"/>
  <c r="S47" i="1"/>
  <c r="T47" i="1" s="1"/>
  <c r="S172" i="1"/>
  <c r="T172" i="1" s="1"/>
  <c r="S36" i="1"/>
  <c r="T36" i="1" s="1"/>
  <c r="S114" i="1"/>
  <c r="T114" i="1" s="1"/>
  <c r="S39" i="1"/>
  <c r="T39" i="1" s="1"/>
  <c r="S185" i="1"/>
  <c r="T185" i="1" s="1"/>
  <c r="S30" i="1"/>
  <c r="T30" i="1" s="1"/>
  <c r="S67" i="1"/>
  <c r="T67" i="1" s="1"/>
  <c r="S21" i="1"/>
  <c r="T21" i="1" s="1"/>
  <c r="S63" i="1"/>
  <c r="T63" i="1" s="1"/>
  <c r="S127" i="1"/>
  <c r="T127" i="1" s="1"/>
  <c r="S212" i="1"/>
  <c r="T212" i="1" s="1"/>
  <c r="S136" i="1"/>
  <c r="T136" i="1" s="1"/>
  <c r="S26" i="1"/>
  <c r="T26" i="1" s="1"/>
  <c r="S118" i="1"/>
  <c r="T118" i="1" s="1"/>
  <c r="S142" i="1"/>
  <c r="T142" i="1" s="1"/>
  <c r="S86" i="1"/>
  <c r="T86" i="1" s="1"/>
  <c r="S125" i="1"/>
  <c r="T125" i="1" s="1"/>
  <c r="S194" i="1"/>
  <c r="T194" i="1" s="1"/>
  <c r="S52" i="1"/>
  <c r="T52" i="1" s="1"/>
  <c r="S58" i="1"/>
  <c r="T58" i="1" s="1"/>
  <c r="S5" i="1"/>
  <c r="T5" i="1" s="1"/>
  <c r="S175" i="1"/>
  <c r="T175" i="1" s="1"/>
  <c r="S147" i="1"/>
  <c r="T147" i="1" s="1"/>
  <c r="S83" i="1"/>
  <c r="T83" i="1" s="1"/>
  <c r="S176" i="1"/>
  <c r="T176" i="1" s="1"/>
  <c r="S42" i="1"/>
  <c r="T42" i="1" s="1"/>
  <c r="S104" i="1"/>
  <c r="T104" i="1" s="1"/>
  <c r="Z12" i="2"/>
  <c r="AA12" i="2" s="1"/>
  <c r="Z43" i="2"/>
  <c r="AA43" i="2" s="1"/>
  <c r="Z24" i="2"/>
  <c r="AA24" i="2" s="1"/>
  <c r="Z39" i="2"/>
  <c r="AA39" i="2" s="1"/>
  <c r="Z16" i="2"/>
  <c r="AA16" i="2" s="1"/>
  <c r="Z56" i="2"/>
  <c r="AA56" i="2" s="1"/>
  <c r="Z25" i="2"/>
  <c r="AA25" i="2" s="1"/>
  <c r="Z26" i="2"/>
  <c r="AA26" i="2" s="1"/>
  <c r="Z37" i="2"/>
  <c r="AA37" i="2" s="1"/>
  <c r="Z27" i="2"/>
  <c r="AA27" i="2" s="1"/>
  <c r="Z19" i="2"/>
  <c r="AA19" i="2" s="1"/>
  <c r="Z20" i="2"/>
  <c r="AA20" i="2" s="1"/>
  <c r="Z45" i="2"/>
  <c r="AA45" i="2" s="1"/>
  <c r="Z10" i="2"/>
  <c r="AA10" i="2" s="1"/>
  <c r="Z57" i="2"/>
  <c r="AA57" i="2" s="1"/>
  <c r="Z49" i="2"/>
  <c r="AA49" i="2" s="1"/>
  <c r="Z17" i="2"/>
  <c r="AA17" i="2" s="1"/>
  <c r="Z14" i="2"/>
  <c r="AA14" i="2" s="1"/>
  <c r="Z46" i="2"/>
  <c r="AA46" i="2" s="1"/>
  <c r="Z42" i="2"/>
  <c r="AA42" i="2" s="1"/>
  <c r="Z47" i="2"/>
  <c r="AA47" i="2" s="1"/>
  <c r="Z9" i="2"/>
  <c r="AA9" i="2" s="1"/>
  <c r="Z38" i="2"/>
  <c r="AA38" i="2" s="1"/>
  <c r="Z50" i="2"/>
  <c r="AA50" i="2" s="1"/>
  <c r="Z13" i="2"/>
  <c r="AA13" i="2" s="1"/>
  <c r="Z58" i="2"/>
  <c r="AA58" i="2" s="1"/>
  <c r="Z44" i="2"/>
  <c r="AA44" i="2" s="1"/>
  <c r="Z33" i="2"/>
  <c r="AA33" i="2" s="1"/>
  <c r="Z52" i="2"/>
  <c r="AA52" i="2" s="1"/>
  <c r="Z35" i="2"/>
  <c r="AA35" i="2" s="1"/>
  <c r="Z18" i="2"/>
  <c r="AA18" i="2" s="1"/>
  <c r="Z21" i="2"/>
  <c r="AA21" i="2" s="1"/>
  <c r="Z30" i="2"/>
  <c r="AA30" i="2" s="1"/>
  <c r="Z22" i="2"/>
  <c r="AA22" i="2" s="1"/>
  <c r="Z15" i="2"/>
  <c r="AA15" i="2" s="1"/>
  <c r="Z31" i="2"/>
  <c r="AA31" i="2" s="1"/>
  <c r="Z28" i="2"/>
  <c r="AA28" i="2" s="1"/>
  <c r="Z40" i="2"/>
  <c r="AA40" i="2" s="1"/>
  <c r="Z41" i="2"/>
  <c r="AA41" i="2" s="1"/>
  <c r="Z32" i="2"/>
  <c r="AA32" i="2" s="1"/>
  <c r="Z11" i="2"/>
  <c r="AA11" i="2" s="1"/>
  <c r="S145" i="1"/>
  <c r="T145" i="1" s="1"/>
  <c r="Q161" i="1"/>
  <c r="L165" i="3"/>
  <c r="M165" i="3" s="1"/>
  <c r="F9" i="4"/>
  <c r="G8" i="3"/>
  <c r="E7" i="4"/>
  <c r="F8" i="3"/>
  <c r="F7" i="4"/>
  <c r="J138" i="4"/>
  <c r="L152" i="3"/>
  <c r="M152" i="3" s="1"/>
  <c r="K150" i="3"/>
  <c r="K166" i="3"/>
  <c r="L167" i="3"/>
  <c r="M167" i="3" s="1"/>
  <c r="K167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51" i="3"/>
  <c r="M151" i="3" s="1"/>
  <c r="K151" i="3"/>
  <c r="L153" i="3"/>
  <c r="M153" i="3" s="1"/>
  <c r="K153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68" i="3"/>
  <c r="J149" i="4"/>
  <c r="F9" i="3"/>
  <c r="F10" i="3" s="1"/>
  <c r="C186" i="4" l="1"/>
  <c r="C187" i="4" s="1"/>
  <c r="C188" i="4" s="1"/>
  <c r="B186" i="4"/>
  <c r="C192" i="3"/>
  <c r="D159" i="4"/>
  <c r="E158" i="4"/>
  <c r="E164" i="3"/>
  <c r="T15" i="1"/>
  <c r="E76" i="4"/>
  <c r="F76" i="4" s="1"/>
  <c r="K165" i="3"/>
  <c r="K138" i="4"/>
  <c r="L138" i="4" s="1"/>
  <c r="J170" i="3"/>
  <c r="K152" i="3"/>
  <c r="L150" i="3"/>
  <c r="M150" i="3" s="1"/>
  <c r="L166" i="3"/>
  <c r="M166" i="3" s="1"/>
  <c r="L164" i="3"/>
  <c r="M164" i="3" s="1"/>
  <c r="K164" i="3"/>
  <c r="L163" i="3"/>
  <c r="M163" i="3" s="1"/>
  <c r="K163" i="3"/>
  <c r="B188" i="4" l="1"/>
  <c r="B189" i="4"/>
  <c r="B187" i="4"/>
  <c r="C189" i="4"/>
  <c r="C193" i="3"/>
  <c r="D160" i="4"/>
  <c r="E159" i="4"/>
  <c r="E165" i="3"/>
  <c r="E77" i="4"/>
  <c r="F77" i="4" s="1"/>
  <c r="B190" i="4" l="1"/>
  <c r="C190" i="4"/>
  <c r="C191" i="4" s="1"/>
  <c r="C194" i="3"/>
  <c r="D161" i="4"/>
  <c r="E160" i="4"/>
  <c r="E161" i="4"/>
  <c r="E166" i="3"/>
  <c r="E78" i="4"/>
  <c r="F78" i="4" s="1"/>
  <c r="B192" i="4" l="1"/>
  <c r="B191" i="4"/>
  <c r="C192" i="4"/>
  <c r="C193" i="4" s="1"/>
  <c r="C195" i="3"/>
  <c r="D162" i="4"/>
  <c r="D163" i="4"/>
  <c r="E163" i="4"/>
  <c r="E162" i="4"/>
  <c r="E167" i="3"/>
  <c r="E79" i="4"/>
  <c r="F79" i="4" s="1"/>
  <c r="B194" i="4" l="1"/>
  <c r="B193" i="4"/>
  <c r="C194" i="4"/>
  <c r="C196" i="3"/>
  <c r="D164" i="4"/>
  <c r="E164" i="4"/>
  <c r="E168" i="3"/>
  <c r="E80" i="4"/>
  <c r="F80" i="4" s="1"/>
  <c r="I156" i="4"/>
  <c r="B195" i="4" l="1"/>
  <c r="C195" i="4"/>
  <c r="C197" i="3"/>
  <c r="D165" i="4"/>
  <c r="J156" i="4"/>
  <c r="K156" i="4"/>
  <c r="L156" i="4" s="1"/>
  <c r="E170" i="3"/>
  <c r="E169" i="3"/>
  <c r="F119" i="4"/>
  <c r="C196" i="4" l="1"/>
  <c r="B197" i="4" s="1"/>
  <c r="B196" i="4"/>
  <c r="C198" i="3"/>
  <c r="E165" i="4"/>
  <c r="F120" i="4"/>
  <c r="C197" i="4" l="1"/>
  <c r="B198" i="4" s="1"/>
  <c r="C199" i="3"/>
  <c r="E166" i="4"/>
  <c r="D166" i="4"/>
  <c r="E167" i="4"/>
  <c r="E172" i="3"/>
  <c r="F158" i="3"/>
  <c r="E171" i="3"/>
  <c r="F121" i="4"/>
  <c r="C198" i="4" l="1"/>
  <c r="C199" i="4" s="1"/>
  <c r="C200" i="4" s="1"/>
  <c r="C200" i="3"/>
  <c r="D168" i="4"/>
  <c r="D167" i="4"/>
  <c r="E168" i="4"/>
  <c r="E173" i="3"/>
  <c r="F159" i="3"/>
  <c r="F122" i="4"/>
  <c r="B201" i="4" l="1"/>
  <c r="B199" i="4"/>
  <c r="B200" i="4"/>
  <c r="C201" i="4"/>
  <c r="C202" i="4" s="1"/>
  <c r="C203" i="4" s="1"/>
  <c r="B202" i="4"/>
  <c r="C201" i="3"/>
  <c r="D170" i="4"/>
  <c r="D169" i="4"/>
  <c r="E169" i="4"/>
  <c r="E174" i="3"/>
  <c r="F160" i="3"/>
  <c r="F123" i="4"/>
  <c r="B203" i="4" l="1"/>
  <c r="B204" i="4"/>
  <c r="C204" i="4"/>
  <c r="C202" i="3"/>
  <c r="E170" i="4"/>
  <c r="D171" i="4"/>
  <c r="E175" i="3"/>
  <c r="F161" i="3"/>
  <c r="F124" i="4"/>
  <c r="B205" i="4" l="1"/>
  <c r="C205" i="4"/>
  <c r="C203" i="3"/>
  <c r="D172" i="4"/>
  <c r="E172" i="4"/>
  <c r="E171" i="4"/>
  <c r="F162" i="3"/>
  <c r="E176" i="3"/>
  <c r="F125" i="4"/>
  <c r="B206" i="4" l="1"/>
  <c r="C206" i="4"/>
  <c r="C204" i="3"/>
  <c r="D173" i="4"/>
  <c r="E173" i="4"/>
  <c r="E177" i="3"/>
  <c r="F163" i="3"/>
  <c r="F164" i="3"/>
  <c r="I158" i="4"/>
  <c r="I146" i="4"/>
  <c r="F126" i="4"/>
  <c r="B207" i="4" l="1"/>
  <c r="C207" i="4"/>
  <c r="C205" i="3"/>
  <c r="D175" i="4"/>
  <c r="D174" i="4"/>
  <c r="E174" i="4"/>
  <c r="E175" i="4"/>
  <c r="J146" i="4"/>
  <c r="K146" i="4"/>
  <c r="L146" i="4" s="1"/>
  <c r="J158" i="4"/>
  <c r="K158" i="4"/>
  <c r="L158" i="4" s="1"/>
  <c r="E178" i="3"/>
  <c r="F127" i="4"/>
  <c r="B208" i="4" l="1"/>
  <c r="C208" i="4"/>
  <c r="C206" i="3"/>
  <c r="D176" i="4"/>
  <c r="F165" i="3"/>
  <c r="F128" i="4"/>
  <c r="B209" i="4" l="1"/>
  <c r="C209" i="4"/>
  <c r="C207" i="3"/>
  <c r="E176" i="4"/>
  <c r="E179" i="3"/>
  <c r="F166" i="3"/>
  <c r="F129" i="4"/>
  <c r="C210" i="4" l="1"/>
  <c r="B210" i="4"/>
  <c r="C208" i="3"/>
  <c r="E177" i="4"/>
  <c r="D178" i="4"/>
  <c r="D177" i="4"/>
  <c r="E178" i="4"/>
  <c r="F167" i="3"/>
  <c r="E180" i="3"/>
  <c r="F130" i="4"/>
  <c r="B211" i="4" l="1"/>
  <c r="C211" i="4"/>
  <c r="C209" i="3"/>
  <c r="D179" i="4"/>
  <c r="E179" i="4"/>
  <c r="E182" i="3"/>
  <c r="F168" i="3"/>
  <c r="E181" i="3"/>
  <c r="C212" i="4" l="1"/>
  <c r="B213" i="4" s="1"/>
  <c r="B212" i="4"/>
  <c r="C210" i="3"/>
  <c r="D180" i="4"/>
  <c r="E180" i="4"/>
  <c r="F169" i="3"/>
  <c r="C213" i="4" l="1"/>
  <c r="C211" i="3"/>
  <c r="D181" i="4"/>
  <c r="E184" i="3"/>
  <c r="F170" i="3"/>
  <c r="E183" i="3"/>
  <c r="B214" i="4" l="1"/>
  <c r="C214" i="4"/>
  <c r="C212" i="3"/>
  <c r="D182" i="4"/>
  <c r="E181" i="4"/>
  <c r="F171" i="3"/>
  <c r="B215" i="4" l="1"/>
  <c r="C215" i="4"/>
  <c r="C216" i="4" s="1"/>
  <c r="C213" i="3"/>
  <c r="D183" i="4"/>
  <c r="E182" i="4"/>
  <c r="E183" i="4"/>
  <c r="F172" i="3"/>
  <c r="F173" i="3"/>
  <c r="E185" i="3"/>
  <c r="B216" i="4" l="1"/>
  <c r="C217" i="4"/>
  <c r="B218" i="4" s="1"/>
  <c r="B217" i="4"/>
  <c r="C218" i="4"/>
  <c r="C214" i="3"/>
  <c r="D184" i="4"/>
  <c r="E186" i="3"/>
  <c r="B219" i="4" l="1"/>
  <c r="C219" i="4"/>
  <c r="C215" i="3"/>
  <c r="D185" i="4"/>
  <c r="E184" i="4"/>
  <c r="E185" i="4"/>
  <c r="F174" i="3"/>
  <c r="E187" i="3"/>
  <c r="C220" i="4" l="1"/>
  <c r="C221" i="4" s="1"/>
  <c r="B220" i="4"/>
  <c r="C216" i="3"/>
  <c r="J174" i="3"/>
  <c r="D188" i="4"/>
  <c r="D187" i="4"/>
  <c r="E188" i="4"/>
  <c r="E186" i="4"/>
  <c r="D186" i="4"/>
  <c r="E187" i="4"/>
  <c r="E189" i="3"/>
  <c r="F175" i="3"/>
  <c r="E188" i="3"/>
  <c r="I157" i="4"/>
  <c r="B222" i="4" l="1"/>
  <c r="B221" i="4"/>
  <c r="C222" i="4"/>
  <c r="C217" i="3"/>
  <c r="J160" i="3"/>
  <c r="D189" i="4"/>
  <c r="E189" i="4"/>
  <c r="J157" i="4"/>
  <c r="K157" i="4"/>
  <c r="L157" i="4" s="1"/>
  <c r="F176" i="3"/>
  <c r="E190" i="3"/>
  <c r="D74" i="4"/>
  <c r="C223" i="4" l="1"/>
  <c r="B223" i="4"/>
  <c r="C218" i="3"/>
  <c r="E218" i="3" s="1"/>
  <c r="F204" i="3"/>
  <c r="E208" i="3"/>
  <c r="E212" i="3"/>
  <c r="E216" i="3"/>
  <c r="E205" i="3"/>
  <c r="E210" i="3"/>
  <c r="E204" i="3"/>
  <c r="E217" i="3"/>
  <c r="E209" i="3"/>
  <c r="E207" i="3"/>
  <c r="E206" i="3"/>
  <c r="E214" i="3"/>
  <c r="E211" i="3"/>
  <c r="E215" i="3"/>
  <c r="E213" i="3"/>
  <c r="D190" i="4"/>
  <c r="D191" i="4"/>
  <c r="E191" i="4"/>
  <c r="E190" i="4"/>
  <c r="E191" i="3"/>
  <c r="F177" i="3"/>
  <c r="I144" i="4"/>
  <c r="D78" i="4"/>
  <c r="D79" i="4"/>
  <c r="D77" i="4"/>
  <c r="D75" i="4"/>
  <c r="D76" i="4"/>
  <c r="B224" i="4" l="1"/>
  <c r="C224" i="4"/>
  <c r="C219" i="3"/>
  <c r="F205" i="3"/>
  <c r="D192" i="4"/>
  <c r="E192" i="4"/>
  <c r="J144" i="4"/>
  <c r="K144" i="4"/>
  <c r="L144" i="4" s="1"/>
  <c r="F178" i="3"/>
  <c r="E192" i="3"/>
  <c r="C225" i="4" l="1"/>
  <c r="B225" i="4"/>
  <c r="E219" i="3"/>
  <c r="C220" i="3"/>
  <c r="F206" i="3"/>
  <c r="D193" i="4"/>
  <c r="E193" i="4"/>
  <c r="D194" i="4"/>
  <c r="E194" i="4"/>
  <c r="E193" i="3"/>
  <c r="F179" i="3"/>
  <c r="C226" i="4" l="1"/>
  <c r="C227" i="4" s="1"/>
  <c r="B226" i="4"/>
  <c r="C221" i="3"/>
  <c r="F207" i="3"/>
  <c r="E220" i="3"/>
  <c r="E221" i="3"/>
  <c r="D195" i="4"/>
  <c r="D196" i="4"/>
  <c r="E195" i="4"/>
  <c r="E196" i="4"/>
  <c r="E194" i="3"/>
  <c r="F180" i="3"/>
  <c r="I145" i="4"/>
  <c r="C228" i="4" l="1"/>
  <c r="B227" i="4"/>
  <c r="B228" i="4"/>
  <c r="C222" i="3"/>
  <c r="F208" i="3"/>
  <c r="E197" i="4"/>
  <c r="K145" i="4"/>
  <c r="L145" i="4" s="1"/>
  <c r="J145" i="4"/>
  <c r="F181" i="3"/>
  <c r="E195" i="3"/>
  <c r="C229" i="4" l="1"/>
  <c r="B230" i="4" s="1"/>
  <c r="B229" i="4"/>
  <c r="C223" i="3"/>
  <c r="F209" i="3"/>
  <c r="E222" i="3"/>
  <c r="E223" i="3"/>
  <c r="D198" i="4"/>
  <c r="D197" i="4"/>
  <c r="E198" i="4"/>
  <c r="E196" i="3"/>
  <c r="F182" i="3"/>
  <c r="C230" i="4" l="1"/>
  <c r="B231" i="4" s="1"/>
  <c r="C224" i="3"/>
  <c r="F210" i="3"/>
  <c r="D200" i="4"/>
  <c r="D201" i="4"/>
  <c r="E199" i="4"/>
  <c r="D199" i="4"/>
  <c r="E200" i="4"/>
  <c r="E197" i="3"/>
  <c r="F183" i="3"/>
  <c r="C231" i="4" l="1"/>
  <c r="C232" i="4" s="1"/>
  <c r="B233" i="4"/>
  <c r="C233" i="4"/>
  <c r="B232" i="4"/>
  <c r="C225" i="3"/>
  <c r="F211" i="3"/>
  <c r="E224" i="3"/>
  <c r="E225" i="3"/>
  <c r="E201" i="4"/>
  <c r="E198" i="3"/>
  <c r="F184" i="3"/>
  <c r="C234" i="4" l="1"/>
  <c r="C235" i="4" s="1"/>
  <c r="B234" i="4"/>
  <c r="C226" i="3"/>
  <c r="F212" i="3"/>
  <c r="E202" i="4"/>
  <c r="E204" i="4"/>
  <c r="E203" i="4"/>
  <c r="E199" i="3"/>
  <c r="F185" i="3"/>
  <c r="C236" i="4" l="1"/>
  <c r="C237" i="4" s="1"/>
  <c r="B238" i="4" s="1"/>
  <c r="B235" i="4"/>
  <c r="B236" i="4"/>
  <c r="C227" i="3"/>
  <c r="F213" i="3"/>
  <c r="E227" i="3"/>
  <c r="E226" i="3"/>
  <c r="D203" i="4"/>
  <c r="D202" i="4"/>
  <c r="D205" i="4"/>
  <c r="D204" i="4"/>
  <c r="E200" i="3"/>
  <c r="F186" i="3"/>
  <c r="C238" i="4" l="1"/>
  <c r="B237" i="4"/>
  <c r="C228" i="3"/>
  <c r="F214" i="3"/>
  <c r="E205" i="4"/>
  <c r="D206" i="4"/>
  <c r="E201" i="3"/>
  <c r="F187" i="3"/>
  <c r="B239" i="4" l="1"/>
  <c r="C239" i="4"/>
  <c r="C229" i="3"/>
  <c r="F215" i="3"/>
  <c r="E228" i="3"/>
  <c r="E207" i="4"/>
  <c r="E206" i="4"/>
  <c r="D207" i="4"/>
  <c r="E202" i="3"/>
  <c r="F188" i="3"/>
  <c r="B240" i="4" l="1"/>
  <c r="C240" i="4"/>
  <c r="C230" i="3"/>
  <c r="F216" i="3"/>
  <c r="E229" i="3"/>
  <c r="D208" i="4"/>
  <c r="E209" i="4"/>
  <c r="E208" i="4"/>
  <c r="D209" i="4"/>
  <c r="E203" i="3"/>
  <c r="F189" i="3"/>
  <c r="C241" i="4" l="1"/>
  <c r="B241" i="4"/>
  <c r="C231" i="3"/>
  <c r="F217" i="3"/>
  <c r="E230" i="3"/>
  <c r="E210" i="4"/>
  <c r="D210" i="4"/>
  <c r="E211" i="4"/>
  <c r="F190" i="3"/>
  <c r="B242" i="4" l="1"/>
  <c r="C242" i="4"/>
  <c r="C232" i="3"/>
  <c r="F218" i="3"/>
  <c r="E231" i="3"/>
  <c r="D212" i="4"/>
  <c r="E212" i="4"/>
  <c r="F191" i="3"/>
  <c r="B243" i="4" l="1"/>
  <c r="C243" i="4"/>
  <c r="C233" i="3"/>
  <c r="F219" i="3"/>
  <c r="E232" i="3"/>
  <c r="D213" i="4"/>
  <c r="D211" i="4"/>
  <c r="E213" i="4"/>
  <c r="F192" i="3"/>
  <c r="B244" i="4" l="1"/>
  <c r="C244" i="4"/>
  <c r="C234" i="3"/>
  <c r="F220" i="3"/>
  <c r="E233" i="3"/>
  <c r="D215" i="4"/>
  <c r="E214" i="4"/>
  <c r="D214" i="4"/>
  <c r="F193" i="3"/>
  <c r="C245" i="4" l="1"/>
  <c r="B245" i="4"/>
  <c r="C235" i="3"/>
  <c r="F221" i="3"/>
  <c r="E234" i="3"/>
  <c r="E215" i="4"/>
  <c r="D216" i="4"/>
  <c r="F194" i="3"/>
  <c r="C246" i="4" l="1"/>
  <c r="B246" i="4"/>
  <c r="C247" i="4"/>
  <c r="C236" i="3"/>
  <c r="F222" i="3"/>
  <c r="E235" i="3"/>
  <c r="D217" i="4"/>
  <c r="E216" i="4"/>
  <c r="E217" i="4"/>
  <c r="F195" i="3"/>
  <c r="B248" i="4" l="1"/>
  <c r="B247" i="4"/>
  <c r="C248" i="4"/>
  <c r="B249" i="4" s="1"/>
  <c r="C237" i="3"/>
  <c r="F223" i="3"/>
  <c r="E236" i="3"/>
  <c r="D218" i="4"/>
  <c r="F196" i="3"/>
  <c r="C249" i="4" l="1"/>
  <c r="C238" i="3"/>
  <c r="F224" i="3"/>
  <c r="E237" i="3"/>
  <c r="D219" i="4"/>
  <c r="E218" i="4"/>
  <c r="F197" i="3"/>
  <c r="B250" i="4" l="1"/>
  <c r="C250" i="4"/>
  <c r="C239" i="3"/>
  <c r="F225" i="3"/>
  <c r="E238" i="3"/>
  <c r="D221" i="4"/>
  <c r="E219" i="4"/>
  <c r="E220" i="4"/>
  <c r="F198" i="3"/>
  <c r="B251" i="4" l="1"/>
  <c r="C251" i="4"/>
  <c r="C240" i="3"/>
  <c r="F226" i="3"/>
  <c r="E239" i="3"/>
  <c r="D222" i="4"/>
  <c r="D220" i="4"/>
  <c r="E221" i="4"/>
  <c r="F199" i="3"/>
  <c r="B252" i="4" l="1"/>
  <c r="C252" i="4"/>
  <c r="C241" i="3"/>
  <c r="F227" i="3"/>
  <c r="E240" i="3"/>
  <c r="E222" i="4"/>
  <c r="F200" i="3"/>
  <c r="C253" i="4" l="1"/>
  <c r="B253" i="4"/>
  <c r="C254" i="4"/>
  <c r="C242" i="3"/>
  <c r="F228" i="3"/>
  <c r="E241" i="3"/>
  <c r="D224" i="4"/>
  <c r="D223" i="4"/>
  <c r="E223" i="4"/>
  <c r="E225" i="4"/>
  <c r="F201" i="3"/>
  <c r="B255" i="4" l="1"/>
  <c r="B254" i="4"/>
  <c r="C255" i="4"/>
  <c r="C256" i="4" s="1"/>
  <c r="C243" i="3"/>
  <c r="F229" i="3"/>
  <c r="E242" i="3"/>
  <c r="E224" i="4"/>
  <c r="F203" i="3"/>
  <c r="F202" i="3"/>
  <c r="C257" i="4" l="1"/>
  <c r="B257" i="4"/>
  <c r="B256" i="4"/>
  <c r="C244" i="3"/>
  <c r="F230" i="3"/>
  <c r="E243" i="3"/>
  <c r="D225" i="4"/>
  <c r="D226" i="4"/>
  <c r="E226" i="4"/>
  <c r="D227" i="4"/>
  <c r="B258" i="4" l="1"/>
  <c r="C258" i="4"/>
  <c r="C259" i="4" s="1"/>
  <c r="C245" i="3"/>
  <c r="F231" i="3"/>
  <c r="E244" i="3"/>
  <c r="E228" i="4"/>
  <c r="E227" i="4"/>
  <c r="C260" i="4" l="1"/>
  <c r="B261" i="4"/>
  <c r="B260" i="4"/>
  <c r="B259" i="4"/>
  <c r="C261" i="4"/>
  <c r="C262" i="4" s="1"/>
  <c r="B263" i="4" s="1"/>
  <c r="E245" i="3"/>
  <c r="C246" i="3"/>
  <c r="F232" i="3"/>
  <c r="E229" i="4"/>
  <c r="D228" i="4"/>
  <c r="E230" i="4"/>
  <c r="D229" i="4"/>
  <c r="D230" i="4"/>
  <c r="B262" i="4" l="1"/>
  <c r="C263" i="4"/>
  <c r="B264" i="4" s="1"/>
  <c r="C247" i="3"/>
  <c r="F233" i="3"/>
  <c r="E246" i="3"/>
  <c r="D231" i="4"/>
  <c r="C264" i="4" l="1"/>
  <c r="B265" i="4" s="1"/>
  <c r="C248" i="3"/>
  <c r="F234" i="3"/>
  <c r="E247" i="3"/>
  <c r="E231" i="4"/>
  <c r="E232" i="4"/>
  <c r="C265" i="4" l="1"/>
  <c r="B266" i="4" s="1"/>
  <c r="C266" i="4"/>
  <c r="C267" i="4" s="1"/>
  <c r="C249" i="3"/>
  <c r="F235" i="3"/>
  <c r="E248" i="3"/>
  <c r="E233" i="4"/>
  <c r="D232" i="4"/>
  <c r="D233" i="4"/>
  <c r="E234" i="4"/>
  <c r="C268" i="4" l="1"/>
  <c r="B269" i="4" s="1"/>
  <c r="B268" i="4"/>
  <c r="B267" i="4"/>
  <c r="C250" i="3"/>
  <c r="F236" i="3"/>
  <c r="E249" i="3"/>
  <c r="D234" i="4"/>
  <c r="E236" i="4"/>
  <c r="D235" i="4"/>
  <c r="C269" i="4" l="1"/>
  <c r="C270" i="4"/>
  <c r="C271" i="4" s="1"/>
  <c r="C251" i="3"/>
  <c r="F237" i="3"/>
  <c r="E250" i="3"/>
  <c r="E237" i="4"/>
  <c r="E235" i="4"/>
  <c r="B272" i="4" l="1"/>
  <c r="B270" i="4"/>
  <c r="B271" i="4"/>
  <c r="C272" i="4"/>
  <c r="C252" i="3"/>
  <c r="F238" i="3"/>
  <c r="E251" i="3"/>
  <c r="D236" i="4"/>
  <c r="D237" i="4"/>
  <c r="D238" i="4"/>
  <c r="B273" i="4" l="1"/>
  <c r="C273" i="4"/>
  <c r="C253" i="3"/>
  <c r="F239" i="3"/>
  <c r="E252" i="3"/>
  <c r="E238" i="4"/>
  <c r="B274" i="4" l="1"/>
  <c r="C274" i="4"/>
  <c r="B275" i="4" s="1"/>
  <c r="C254" i="3"/>
  <c r="F240" i="3"/>
  <c r="E253" i="3"/>
  <c r="D240" i="4"/>
  <c r="D239" i="4"/>
  <c r="E239" i="4"/>
  <c r="C275" i="4" l="1"/>
  <c r="C276" i="4"/>
  <c r="C277" i="4" s="1"/>
  <c r="C255" i="3"/>
  <c r="F241" i="3"/>
  <c r="E254" i="3"/>
  <c r="E240" i="4"/>
  <c r="E242" i="4"/>
  <c r="E241" i="4"/>
  <c r="E243" i="4"/>
  <c r="C278" i="4" l="1"/>
  <c r="C279" i="4" s="1"/>
  <c r="B278" i="4"/>
  <c r="B277" i="4"/>
  <c r="B276" i="4"/>
  <c r="C256" i="3"/>
  <c r="F242" i="3"/>
  <c r="E255" i="3"/>
  <c r="D246" i="4"/>
  <c r="E245" i="4"/>
  <c r="D242" i="4"/>
  <c r="D243" i="4"/>
  <c r="D241" i="4"/>
  <c r="E246" i="4"/>
  <c r="E244" i="4"/>
  <c r="C280" i="4" l="1"/>
  <c r="C281" i="4" s="1"/>
  <c r="B280" i="4"/>
  <c r="B279" i="4"/>
  <c r="C257" i="3"/>
  <c r="E257" i="3" s="1"/>
  <c r="F243" i="3"/>
  <c r="E256" i="3"/>
  <c r="D247" i="4"/>
  <c r="E247" i="4"/>
  <c r="D245" i="4"/>
  <c r="D244" i="4"/>
  <c r="E248" i="4"/>
  <c r="D248" i="4"/>
  <c r="B282" i="4" l="1"/>
  <c r="B281" i="4"/>
  <c r="C282" i="4"/>
  <c r="C283" i="4" s="1"/>
  <c r="C258" i="3"/>
  <c r="E258" i="3" s="1"/>
  <c r="F244" i="3"/>
  <c r="D249" i="4"/>
  <c r="E249" i="4"/>
  <c r="B284" i="4" l="1"/>
  <c r="C284" i="4"/>
  <c r="C285" i="4"/>
  <c r="B283" i="4"/>
  <c r="C259" i="3"/>
  <c r="E259" i="3" s="1"/>
  <c r="F245" i="3"/>
  <c r="D250" i="4"/>
  <c r="E252" i="4"/>
  <c r="D251" i="4"/>
  <c r="E250" i="4"/>
  <c r="C286" i="4" l="1"/>
  <c r="C287" i="4" s="1"/>
  <c r="B285" i="4"/>
  <c r="B286" i="4"/>
  <c r="C260" i="3"/>
  <c r="E260" i="3" s="1"/>
  <c r="F246" i="3"/>
  <c r="E253" i="4"/>
  <c r="D252" i="4"/>
  <c r="D253" i="4"/>
  <c r="E251" i="4"/>
  <c r="B288" i="4" l="1"/>
  <c r="B287" i="4"/>
  <c r="C288" i="4"/>
  <c r="B289" i="4" s="1"/>
  <c r="C261" i="3"/>
  <c r="E261" i="3" s="1"/>
  <c r="F247" i="3"/>
  <c r="D254" i="4"/>
  <c r="C289" i="4" l="1"/>
  <c r="B290" i="4" s="1"/>
  <c r="C262" i="3"/>
  <c r="E262" i="3" s="1"/>
  <c r="F248" i="3"/>
  <c r="E254" i="4"/>
  <c r="C290" i="4" l="1"/>
  <c r="B291" i="4" s="1"/>
  <c r="C263" i="3"/>
  <c r="E263" i="3" s="1"/>
  <c r="F249" i="3"/>
  <c r="E255" i="4"/>
  <c r="D255" i="4"/>
  <c r="E256" i="4"/>
  <c r="C291" i="4" l="1"/>
  <c r="C292" i="4" s="1"/>
  <c r="C264" i="3"/>
  <c r="E264" i="3" s="1"/>
  <c r="F250" i="3"/>
  <c r="D257" i="4"/>
  <c r="D256" i="4"/>
  <c r="B292" i="4" l="1"/>
  <c r="C293" i="4"/>
  <c r="B294" i="4" s="1"/>
  <c r="B293" i="4"/>
  <c r="C265" i="3"/>
  <c r="E265" i="3" s="1"/>
  <c r="F251" i="3"/>
  <c r="D258" i="4"/>
  <c r="E258" i="4"/>
  <c r="E257" i="4"/>
  <c r="C294" i="4" l="1"/>
  <c r="C266" i="3"/>
  <c r="E266" i="3" s="1"/>
  <c r="F252" i="3"/>
  <c r="E260" i="4"/>
  <c r="E259" i="4"/>
  <c r="E261" i="4"/>
  <c r="D259" i="4"/>
  <c r="C267" i="3" l="1"/>
  <c r="E267" i="3" s="1"/>
  <c r="F253" i="3"/>
  <c r="E263" i="4"/>
  <c r="D260" i="4"/>
  <c r="D261" i="4"/>
  <c r="E262" i="4"/>
  <c r="C268" i="3" l="1"/>
  <c r="E268" i="3" s="1"/>
  <c r="F254" i="3"/>
  <c r="D262" i="4"/>
  <c r="D264" i="4"/>
  <c r="D263" i="4"/>
  <c r="C269" i="3" l="1"/>
  <c r="E269" i="3" s="1"/>
  <c r="F255" i="3"/>
  <c r="D265" i="4"/>
  <c r="E265" i="4"/>
  <c r="E264" i="4"/>
  <c r="C270" i="3" l="1"/>
  <c r="E270" i="3" s="1"/>
  <c r="F256" i="3"/>
  <c r="E266" i="4"/>
  <c r="D266" i="4"/>
  <c r="C271" i="3" l="1"/>
  <c r="E271" i="3" s="1"/>
  <c r="F257" i="3"/>
  <c r="E267" i="4"/>
  <c r="D268" i="4"/>
  <c r="D267" i="4"/>
  <c r="C272" i="3" l="1"/>
  <c r="E272" i="3" s="1"/>
  <c r="F258" i="3"/>
  <c r="E269" i="4"/>
  <c r="E268" i="4"/>
  <c r="E271" i="4"/>
  <c r="E270" i="4"/>
  <c r="C273" i="3" l="1"/>
  <c r="E273" i="3" s="1"/>
  <c r="F259" i="3"/>
  <c r="E272" i="4"/>
  <c r="E273" i="4"/>
  <c r="D269" i="4"/>
  <c r="D271" i="4"/>
  <c r="D270" i="4"/>
  <c r="D273" i="4"/>
  <c r="C274" i="3" l="1"/>
  <c r="E274" i="3" s="1"/>
  <c r="F260" i="3"/>
  <c r="D272" i="4"/>
  <c r="D274" i="4"/>
  <c r="C275" i="3" l="1"/>
  <c r="E275" i="3" s="1"/>
  <c r="F261" i="3"/>
  <c r="E276" i="4"/>
  <c r="E274" i="4"/>
  <c r="E277" i="4"/>
  <c r="C276" i="3" l="1"/>
  <c r="E276" i="3" s="1"/>
  <c r="F262" i="3"/>
  <c r="D276" i="4"/>
  <c r="E275" i="4"/>
  <c r="E278" i="4"/>
  <c r="D275" i="4"/>
  <c r="C277" i="3" l="1"/>
  <c r="E277" i="3" s="1"/>
  <c r="F263" i="3"/>
  <c r="D278" i="4"/>
  <c r="E280" i="4"/>
  <c r="D279" i="4"/>
  <c r="D277" i="4"/>
  <c r="C278" i="3" l="1"/>
  <c r="E278" i="3" s="1"/>
  <c r="F264" i="3"/>
  <c r="D280" i="4"/>
  <c r="E279" i="4"/>
  <c r="E281" i="4"/>
  <c r="E282" i="4"/>
  <c r="C279" i="3" l="1"/>
  <c r="E279" i="3" s="1"/>
  <c r="F265" i="3"/>
  <c r="D282" i="4"/>
  <c r="D281" i="4"/>
  <c r="D283" i="4"/>
  <c r="C280" i="3" l="1"/>
  <c r="E280" i="3" s="1"/>
  <c r="F266" i="3"/>
  <c r="E283" i="4"/>
  <c r="E285" i="4"/>
  <c r="C281" i="3" l="1"/>
  <c r="E281" i="3" s="1"/>
  <c r="F267" i="3"/>
  <c r="E284" i="4"/>
  <c r="D286" i="4"/>
  <c r="D284" i="4"/>
  <c r="D285" i="4"/>
  <c r="E286" i="4"/>
  <c r="C282" i="3" l="1"/>
  <c r="E282" i="3" s="1"/>
  <c r="F268" i="3"/>
  <c r="D287" i="4"/>
  <c r="E287" i="4"/>
  <c r="D288" i="4"/>
  <c r="D289" i="4"/>
  <c r="C283" i="3" l="1"/>
  <c r="E283" i="3" s="1"/>
  <c r="F269" i="3"/>
  <c r="E288" i="4"/>
  <c r="E289" i="4"/>
  <c r="C284" i="3" l="1"/>
  <c r="E284" i="3" s="1"/>
  <c r="F270" i="3"/>
  <c r="D291" i="4"/>
  <c r="E290" i="4"/>
  <c r="C285" i="3" l="1"/>
  <c r="E285" i="3" s="1"/>
  <c r="F271" i="3"/>
  <c r="D290" i="4"/>
  <c r="E291" i="4"/>
  <c r="D292" i="4"/>
  <c r="C286" i="3" l="1"/>
  <c r="E286" i="3" s="1"/>
  <c r="F272" i="3"/>
  <c r="E292" i="4"/>
  <c r="D293" i="4"/>
  <c r="C287" i="3" l="1"/>
  <c r="E287" i="3" s="1"/>
  <c r="F273" i="3"/>
  <c r="D294" i="4"/>
  <c r="E294" i="4"/>
  <c r="E293" i="4"/>
  <c r="C288" i="3" l="1"/>
  <c r="E288" i="3" s="1"/>
  <c r="F274" i="3"/>
  <c r="C289" i="3" l="1"/>
  <c r="E289" i="3" s="1"/>
  <c r="F275" i="3"/>
  <c r="C290" i="3" l="1"/>
  <c r="E290" i="3" s="1"/>
  <c r="F276" i="3"/>
  <c r="C291" i="3" l="1"/>
  <c r="E291" i="3" s="1"/>
  <c r="F277" i="3"/>
  <c r="C292" i="3" l="1"/>
  <c r="E292" i="3" s="1"/>
  <c r="F278" i="3"/>
  <c r="C293" i="3" l="1"/>
  <c r="E293" i="3" s="1"/>
  <c r="F279" i="3"/>
  <c r="C294" i="3" l="1"/>
  <c r="E294" i="3" s="1"/>
  <c r="F280" i="3"/>
  <c r="F281" i="3" l="1"/>
  <c r="F282" i="3" l="1"/>
  <c r="F283" i="3" l="1"/>
  <c r="F284" i="3" l="1"/>
  <c r="F285" i="3" l="1"/>
  <c r="F286" i="3" l="1"/>
  <c r="F287" i="3" l="1"/>
  <c r="F288" i="3" l="1"/>
  <c r="F289" i="3" l="1"/>
  <c r="F290" i="3" l="1"/>
  <c r="F291" i="3" l="1"/>
  <c r="F292" i="3" l="1"/>
  <c r="F294" i="3" l="1"/>
  <c r="F29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5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65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66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<sst xmlns="http://schemas.openxmlformats.org/spreadsheetml/2006/main" count="516" uniqueCount="346">
  <si>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</si>
  <si>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</si>
  <si>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</si>
  <si>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</si>
  <si>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</si>
  <si>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</si>
  <si>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</si>
  <si>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</si>
  <si>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</si>
  <si>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</si>
  <si>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</si>
  <si>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</si>
  <si>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</si>
  <si>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</si>
  <si>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</si>
  <si>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</si>
  <si>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</si>
  <si>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</si>
  <si>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</si>
  <si>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</si>
  <si>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</si>
  <si>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</si>
  <si>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</si>
  <si>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</si>
  <si>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</si>
  <si>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</si>
  <si>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</si>
  <si>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</si>
  <si>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</si>
  <si>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</si>
  <si>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</si>
  <si>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</si>
  <si>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</si>
  <si>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</si>
  <si>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</si>
  <si>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</si>
  <si>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</si>
  <si>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</si>
  <si>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</si>
  <si>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</si>
  <si>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</si>
  <si>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</si>
  <si>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</si>
  <si>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</si>
  <si>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</si>
  <si>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</si>
  <si>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</si>
  <si>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</si>
  <si>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</si>
  <si>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</si>
  <si>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</si>
  <si>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</si>
  <si>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</si>
  <si>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</si>
  <si>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</si>
  <si>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</si>
  <si>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</si>
  <si>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</si>
  <si>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</si>
  <si>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</si>
  <si>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</si>
  <si>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</si>
  <si>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</si>
  <si>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</si>
  <si>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</si>
  <si>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</si>
  <si>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</si>
  <si>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</si>
  <si>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</si>
  <si>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</si>
  <si>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</si>
  <si>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</si>
  <si>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</si>
  <si>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</si>
  <si>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</si>
  <si>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</si>
  <si>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</si>
  <si>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</si>
  <si>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</si>
  <si>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</si>
  <si>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</si>
  <si>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</si>
  <si>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</si>
  <si>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</si>
  <si>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</si>
  <si>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</si>
  <si>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</si>
  <si>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</si>
  <si>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</si>
  <si>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</si>
  <si>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</si>
  <si>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</si>
  <si>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</si>
  <si>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</si>
  <si>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</si>
  <si>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</si>
  <si>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</si>
  <si>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</si>
  <si>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</si>
  <si>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</si>
  <si>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</si>
  <si>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</si>
  <si>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</si>
  <si>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</si>
  <si>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</si>
  <si>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</si>
  <si>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</si>
  <si>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</si>
  <si>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</si>
  <si>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</si>
  <si>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</si>
  <si>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</si>
  <si>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</si>
  <si>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</si>
  <si>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</si>
  <si>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</si>
  <si>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</si>
  <si>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</si>
  <si>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</si>
  <si>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</si>
  <si>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</si>
  <si>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</si>
  <si>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</si>
  <si>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</si>
  <si>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</si>
  <si>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</si>
  <si>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</si>
  <si>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</si>
  <si>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</si>
  <si>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</si>
  <si>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</si>
  <si>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</si>
  <si>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</si>
  <si>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</si>
  <si>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</si>
  <si>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</si>
  <si>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</si>
  <si>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</si>
  <si>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</si>
  <si>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</si>
  <si>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</si>
  <si>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</si>
  <si>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</si>
  <si>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</si>
  <si>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</si>
  <si>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</si>
  <si>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</si>
  <si>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</si>
  <si>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</si>
  <si>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</si>
  <si>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</si>
  <si>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</si>
  <si>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</si>
  <si>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</si>
  <si>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</si>
  <si>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</si>
  <si>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</si>
  <si>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</si>
  <si>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</si>
  <si>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</si>
  <si>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</si>
  <si>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</si>
  <si>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</si>
  <si>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</si>
  <si>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</si>
  <si>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</si>
  <si>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</si>
  <si>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</si>
  <si>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</si>
  <si>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</si>
  <si>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</si>
  <si>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</si>
  <si>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</si>
  <si>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</si>
  <si>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</si>
  <si>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</si>
  <si>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</si>
  <si>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</si>
  <si>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</si>
  <si>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</si>
  <si>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</si>
  <si>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</si>
  <si>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</si>
  <si>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</si>
  <si>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</si>
  <si>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</si>
  <si>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</si>
  <si>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</si>
  <si>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</si>
  <si>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</si>
  <si>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</si>
  <si>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</si>
  <si>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</si>
  <si>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</si>
  <si>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</si>
  <si>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</si>
  <si>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</si>
  <si>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</si>
  <si>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</si>
  <si>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</si>
  <si>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</si>
  <si>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</si>
  <si>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</si>
  <si>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</si>
  <si>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</si>
  <si>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</si>
  <si>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</si>
  <si>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</si>
  <si>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</si>
  <si>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</si>
  <si>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</si>
  <si>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</si>
  <si>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</si>
  <si>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</si>
  <si>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</si>
  <si>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</si>
  <si>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</si>
  <si>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</si>
  <si>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</si>
  <si>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</si>
  <si>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</si>
  <si>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</si>
  <si>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</si>
  <si>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</si>
  <si>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</si>
  <si>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</si>
  <si>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</si>
  <si>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</si>
  <si>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</si>
  <si>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</si>
  <si>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</si>
  <si>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</si>
  <si>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</si>
  <si>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</si>
  <si>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</si>
  <si>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</si>
  <si>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</si>
  <si>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</si>
  <si>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</si>
  <si>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</si>
  <si>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</si>
  <si>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</si>
  <si>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</si>
  <si>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</si>
  <si>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</si>
  <si>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</si>
  <si>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</si>
  <si>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</si>
  <si>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</si>
  <si>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</si>
  <si>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</si>
  <si>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</si>
  <si>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</si>
  <si>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</si>
  <si>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</si>
  <si>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</si>
  <si>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</si>
  <si>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</si>
  <si>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</si>
  <si>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</si>
  <si>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</si>
  <si>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</si>
  <si>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</si>
  <si>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</si>
  <si>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</si>
  <si>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</si>
  <si>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</si>
  <si>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</si>
  <si>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</si>
  <si>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</si>
  <si>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</si>
  <si>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</si>
  <si>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</si>
  <si>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</si>
  <si>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</si>
  <si>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</si>
  <si>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</si>
  <si>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</si>
  <si>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</si>
  <si>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</si>
  <si>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</si>
  <si>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</si>
  <si>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</si>
  <si>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</si>
  <si>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</si>
  <si>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</si>
  <si>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</si>
  <si>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</si>
  <si>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</si>
  <si>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</si>
  <si>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</si>
  <si>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</si>
  <si>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</si>
  <si>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</si>
  <si>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</si>
  <si>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</si>
  <si>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</si>
  <si>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</si>
  <si>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</si>
  <si>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</si>
  <si>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</si>
  <si>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</si>
  <si>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</si>
  <si>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</si>
  <si>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</si>
  <si>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</si>
  <si>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</si>
  <si>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</si>
  <si>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</si>
  <si>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</si>
  <si>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</si>
  <si>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</si>
  <si>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</si>
  <si>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</si>
  <si>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</si>
  <si>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</si>
  <si>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</si>
  <si>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</si>
  <si>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</si>
  <si>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</si>
  <si>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</si>
  <si>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</si>
  <si>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</si>
  <si>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</si>
  <si>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</si>
  <si>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</si>
  <si>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</si>
  <si>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</si>
  <si>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</si>
  <si>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</si>
  <si>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</si>
  <si>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</si>
  <si>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</si>
  <si>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</si>
  <si>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</si>
  <si>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</si>
  <si>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</si>
  <si>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</si>
  <si>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</si>
  <si>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</si>
  <si>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</si>
  <si>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</si>
  <si>
    <t>Rank Sort</t>
  </si>
  <si>
    <t>August</t>
  </si>
  <si>
    <t>September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</si>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</sst>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  <numFmt numFmtId="168" formatCode="0.00000000%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3" xfId="0" applyFill="1" applyBorder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168" fontId="0" fillId="0" borderId="0" xfId="0" applyNumberFormat="1"/>
    <xf numFmtId="0" fontId="0" fillId="0" borderId="0" xfId="0" applyNumberFormat="1"/>
    <xf numFmtId="0" fontId="0" fillId="5" borderId="9" xfId="0" applyFill="1" applyBorder="1"/>
    <xf numFmtId="0" fontId="0" fillId="5" borderId="10" xfId="0" applyFill="1" applyBorder="1"/>
    <xf numFmtId="168" fontId="3" fillId="2" borderId="0" xfId="1" applyNumberFormat="1" applyFont="1" applyFill="1" applyBorder="1" applyAlignment="1" applyProtection="1">
      <alignment horizontal="right" vertical="top"/>
    </xf>
    <xf numFmtId="0" fontId="3" fillId="2" borderId="1" xfId="0" applyNumberFormat="1" applyFont="1" applyFill="1" applyBorder="1" applyAlignment="1">
      <alignment horizontal="right" vertical="top"/>
    </xf>
    <xf numFmtId="0" fontId="10" fillId="7" borderId="7" xfId="0" applyFont="1" applyFill="1" applyBorder="1" applyAlignment="1">
      <alignment horizontal="center" vertical="center" wrapText="1"/>
    </xf>
    <xf numFmtId="0" fontId="2" fillId="0" borderId="5" xfId="2" applyBorder="1"/>
    <xf numFmtId="0" fontId="12" fillId="7" borderId="5" xfId="0" applyFont="1" applyFill="1" applyBorder="1" applyAlignment="1">
      <alignment horizontal="right" vertical="top" wrapText="1"/>
    </xf>
    <xf numFmtId="0" fontId="11" fillId="5" borderId="3" xfId="0" applyFont="1" applyFill="1" applyBorder="1" applyAlignment="1">
      <alignment horizontal="left" vertical="top" wrapText="1"/>
    </xf>
    <xf numFmtId="0" fontId="16" fillId="5" borderId="3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left" vertical="top" wrapText="1"/>
    </xf>
    <xf numFmtId="0" fontId="16" fillId="9" borderId="3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3" fontId="12" fillId="9" borderId="3" xfId="0" applyNumberFormat="1" applyFont="1" applyFill="1" applyBorder="1" applyAlignment="1">
      <alignment horizontal="right" vertical="top" wrapText="1"/>
    </xf>
    <xf numFmtId="3" fontId="12" fillId="5" borderId="5" xfId="0" applyNumberFormat="1" applyFont="1" applyFill="1" applyBorder="1" applyAlignment="1">
      <alignment horizontal="right" vertical="top" wrapText="1"/>
    </xf>
    <xf numFmtId="0" fontId="12" fillId="9" borderId="3" xfId="0" applyFont="1" applyFill="1" applyBorder="1" applyAlignment="1">
      <alignment horizontal="right" vertical="top" wrapText="1"/>
    </xf>
    <xf numFmtId="0" fontId="12" fillId="5" borderId="5" xfId="0" applyFont="1" applyFill="1" applyBorder="1" applyAlignment="1">
      <alignment horizontal="right" vertical="top" wrapText="1"/>
    </xf>
    <xf numFmtId="3" fontId="12" fillId="5" borderId="10" xfId="0" applyNumberFormat="1" applyFont="1" applyFill="1" applyBorder="1" applyAlignment="1">
      <alignment horizontal="right" vertical="top" wrapText="1"/>
    </xf>
    <xf numFmtId="0" fontId="2" fillId="0" borderId="8" xfId="2" applyBorder="1"/>
    <xf numFmtId="0" fontId="10" fillId="5" borderId="1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Analysis'!$B$20:$B$156</c:f>
              <c:numCache>
                <c:formatCode>d\-mmm</c:formatCode>
                <c:ptCount val="13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</c:numCache>
            </c:numRef>
          </c:cat>
          <c:val>
            <c:numRef>
              <c:f>'USA Analysis'!$F$20:$F$156</c:f>
              <c:numCache>
                <c:formatCode>General</c:formatCode>
                <c:ptCount val="137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  <c:pt idx="108">
                  <c:v>0.93401350356572599</c:v>
                </c:pt>
                <c:pt idx="109">
                  <c:v>0.95049037451508567</c:v>
                </c:pt>
                <c:pt idx="110">
                  <c:v>0.92112086555263728</c:v>
                </c:pt>
                <c:pt idx="111">
                  <c:v>0.98555529590465618</c:v>
                </c:pt>
                <c:pt idx="112">
                  <c:v>1.0511875101723986</c:v>
                </c:pt>
                <c:pt idx="113">
                  <c:v>1.0283181673908064</c:v>
                </c:pt>
                <c:pt idx="114">
                  <c:v>1.1454471081503557</c:v>
                </c:pt>
                <c:pt idx="115">
                  <c:v>0.98635029424948306</c:v>
                </c:pt>
                <c:pt idx="116">
                  <c:v>0.83211139839146375</c:v>
                </c:pt>
                <c:pt idx="117">
                  <c:v>0.91183695846995683</c:v>
                </c:pt>
                <c:pt idx="118">
                  <c:v>0.96535148699515083</c:v>
                </c:pt>
                <c:pt idx="119">
                  <c:v>0.98297648222193568</c:v>
                </c:pt>
                <c:pt idx="120">
                  <c:v>1.0349596230043245</c:v>
                </c:pt>
                <c:pt idx="121">
                  <c:v>1.0902506439121826</c:v>
                </c:pt>
                <c:pt idx="122">
                  <c:v>0.91685238887993836</c:v>
                </c:pt>
                <c:pt idx="123">
                  <c:v>0.7896008272069267</c:v>
                </c:pt>
                <c:pt idx="124">
                  <c:v>0.79765100513930465</c:v>
                </c:pt>
                <c:pt idx="125">
                  <c:v>0.91638124426553169</c:v>
                </c:pt>
                <c:pt idx="126">
                  <c:v>0.95043664305568887</c:v>
                </c:pt>
                <c:pt idx="127">
                  <c:v>1.0370383454624368</c:v>
                </c:pt>
                <c:pt idx="128">
                  <c:v>1.1397876037845143</c:v>
                </c:pt>
                <c:pt idx="129">
                  <c:v>1.0169343534709465</c:v>
                </c:pt>
                <c:pt idx="130">
                  <c:v>0.87185233774279358</c:v>
                </c:pt>
                <c:pt idx="131">
                  <c:v>0.90468380185192876</c:v>
                </c:pt>
                <c:pt idx="132">
                  <c:v>0.99037221384584639</c:v>
                </c:pt>
                <c:pt idx="133">
                  <c:v>0.98927289748790759</c:v>
                </c:pt>
                <c:pt idx="134">
                  <c:v>1.0166686778910476</c:v>
                </c:pt>
                <c:pt idx="135">
                  <c:v>1.1205976520811098</c:v>
                </c:pt>
                <c:pt idx="136">
                  <c:v>0.99643882978723397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Analysis'!$B$20:$B$156</c:f>
              <c:numCache>
                <c:formatCode>d\-mmm</c:formatCode>
                <c:ptCount val="13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</c:numCache>
            </c:numRef>
          </c:cat>
          <c:val>
            <c:numRef>
              <c:f>'USA Analysis'!$C$20:$C$156</c:f>
              <c:numCache>
                <c:formatCode>General</c:formatCode>
                <c:ptCount val="137"/>
                <c:pt idx="0">
                  <c:v>1259</c:v>
                </c:pt>
                <c:pt idx="1">
                  <c:v>1212</c:v>
                </c:pt>
                <c:pt idx="2">
                  <c:v>1284</c:v>
                </c:pt>
                <c:pt idx="3">
                  <c:v>1578</c:v>
                </c:pt>
                <c:pt idx="4" formatCode="0">
                  <c:v>1426</c:v>
                </c:pt>
                <c:pt idx="5" formatCode="0">
                  <c:v>1525</c:v>
                </c:pt>
                <c:pt idx="6" formatCode="0">
                  <c:v>2268</c:v>
                </c:pt>
                <c:pt idx="7" formatCode="0">
                  <c:v>2212</c:v>
                </c:pt>
                <c:pt idx="8" formatCode="0">
                  <c:v>2148</c:v>
                </c:pt>
                <c:pt idx="9" formatCode="0">
                  <c:v>2282</c:v>
                </c:pt>
                <c:pt idx="10" formatCode="0">
                  <c:v>2067</c:v>
                </c:pt>
                <c:pt idx="11" formatCode="0">
                  <c:v>1756</c:v>
                </c:pt>
                <c:pt idx="12" formatCode="0">
                  <c:v>1748</c:v>
                </c:pt>
                <c:pt idx="13" formatCode="0">
                  <c:v>2630</c:v>
                </c:pt>
                <c:pt idx="14" formatCode="0">
                  <c:v>2692</c:v>
                </c:pt>
                <c:pt idx="15" formatCode="0">
                  <c:v>2255</c:v>
                </c:pt>
                <c:pt idx="16" formatCode="0">
                  <c:v>2598</c:v>
                </c:pt>
                <c:pt idx="17" formatCode="0">
                  <c:v>1923</c:v>
                </c:pt>
                <c:pt idx="18" formatCode="0">
                  <c:v>1597</c:v>
                </c:pt>
                <c:pt idx="19" formatCode="0">
                  <c:v>1980</c:v>
                </c:pt>
                <c:pt idx="20" formatCode="0">
                  <c:v>2749</c:v>
                </c:pt>
                <c:pt idx="21" formatCode="0">
                  <c:v>2411</c:v>
                </c:pt>
                <c:pt idx="22" formatCode="0">
                  <c:v>2402</c:v>
                </c:pt>
                <c:pt idx="23" formatCode="0">
                  <c:v>1993</c:v>
                </c:pt>
                <c:pt idx="24" formatCode="0">
                  <c:v>2113</c:v>
                </c:pt>
                <c:pt idx="25" formatCode="0">
                  <c:v>1172</c:v>
                </c:pt>
                <c:pt idx="26" formatCode="0">
                  <c:v>1404</c:v>
                </c:pt>
                <c:pt idx="27" formatCode="0">
                  <c:v>2536</c:v>
                </c:pt>
                <c:pt idx="28" formatCode="0">
                  <c:v>2447</c:v>
                </c:pt>
                <c:pt idx="29" formatCode="0">
                  <c:v>2277</c:v>
                </c:pt>
                <c:pt idx="30" formatCode="0">
                  <c:v>1951</c:v>
                </c:pt>
                <c:pt idx="31" formatCode="0">
                  <c:v>1732</c:v>
                </c:pt>
                <c:pt idx="32" formatCode="0">
                  <c:v>1176</c:v>
                </c:pt>
                <c:pt idx="33" formatCode="0">
                  <c:v>1341</c:v>
                </c:pt>
                <c:pt idx="34" formatCode="0">
                  <c:v>2407</c:v>
                </c:pt>
                <c:pt idx="35" formatCode="0">
                  <c:v>2579</c:v>
                </c:pt>
                <c:pt idx="36" formatCode="0">
                  <c:v>2174</c:v>
                </c:pt>
                <c:pt idx="37" formatCode="0">
                  <c:v>1718</c:v>
                </c:pt>
                <c:pt idx="38" formatCode="0">
                  <c:v>1454</c:v>
                </c:pt>
                <c:pt idx="39" formatCode="0">
                  <c:v>1217</c:v>
                </c:pt>
                <c:pt idx="40" formatCode="0">
                  <c:v>1076</c:v>
                </c:pt>
                <c:pt idx="41" formatCode="0">
                  <c:v>1914</c:v>
                </c:pt>
                <c:pt idx="42" formatCode="0">
                  <c:v>1861</c:v>
                </c:pt>
                <c:pt idx="43" formatCode="0">
                  <c:v>1794</c:v>
                </c:pt>
                <c:pt idx="44" formatCode="0">
                  <c:v>1641</c:v>
                </c:pt>
                <c:pt idx="45" formatCode="0">
                  <c:v>1242</c:v>
                </c:pt>
                <c:pt idx="46" formatCode="0">
                  <c:v>884</c:v>
                </c:pt>
                <c:pt idx="47" formatCode="0">
                  <c:v>1019</c:v>
                </c:pt>
                <c:pt idx="48" formatCode="0">
                  <c:v>1584</c:v>
                </c:pt>
                <c:pt idx="49" formatCode="0">
                  <c:v>1434</c:v>
                </c:pt>
                <c:pt idx="50" formatCode="0">
                  <c:v>1438</c:v>
                </c:pt>
                <c:pt idx="51" formatCode="0">
                  <c:v>1324</c:v>
                </c:pt>
                <c:pt idx="52" formatCode="0">
                  <c:v>1055</c:v>
                </c:pt>
                <c:pt idx="53" formatCode="0">
                  <c:v>627</c:v>
                </c:pt>
                <c:pt idx="54" formatCode="0">
                  <c:v>637</c:v>
                </c:pt>
                <c:pt idx="55" formatCode="0">
                  <c:v>786</c:v>
                </c:pt>
                <c:pt idx="56" formatCode="0">
                  <c:v>1567</c:v>
                </c:pt>
                <c:pt idx="57" formatCode="0">
                  <c:v>1241</c:v>
                </c:pt>
                <c:pt idx="58" formatCode="0">
                  <c:v>1236</c:v>
                </c:pt>
                <c:pt idx="59" formatCode="0">
                  <c:v>1036</c:v>
                </c:pt>
                <c:pt idx="60" formatCode="0">
                  <c:v>652</c:v>
                </c:pt>
                <c:pt idx="61" formatCode="0">
                  <c:v>697</c:v>
                </c:pt>
                <c:pt idx="62" formatCode="0">
                  <c:v>1151</c:v>
                </c:pt>
                <c:pt idx="63" formatCode="0">
                  <c:v>1107</c:v>
                </c:pt>
                <c:pt idx="64" formatCode="0">
                  <c:v>1054</c:v>
                </c:pt>
                <c:pt idx="65" formatCode="0">
                  <c:v>990</c:v>
                </c:pt>
                <c:pt idx="66" formatCode="0">
                  <c:v>719</c:v>
                </c:pt>
                <c:pt idx="67" formatCode="0">
                  <c:v>385</c:v>
                </c:pt>
                <c:pt idx="68" formatCode="0">
                  <c:v>600</c:v>
                </c:pt>
                <c:pt idx="69" formatCode="0">
                  <c:v>1107</c:v>
                </c:pt>
                <c:pt idx="70" formatCode="0">
                  <c:v>1001</c:v>
                </c:pt>
                <c:pt idx="71" formatCode="0">
                  <c:v>919</c:v>
                </c:pt>
                <c:pt idx="72" formatCode="0">
                  <c:v>803</c:v>
                </c:pt>
                <c:pt idx="73" formatCode="0">
                  <c:v>717</c:v>
                </c:pt>
                <c:pt idx="74" formatCode="0">
                  <c:v>337</c:v>
                </c:pt>
                <c:pt idx="75" formatCode="0">
                  <c:v>434</c:v>
                </c:pt>
                <c:pt idx="76" formatCode="0">
                  <c:v>864</c:v>
                </c:pt>
                <c:pt idx="77" formatCode="0">
                  <c:v>824</c:v>
                </c:pt>
                <c:pt idx="78" formatCode="0">
                  <c:v>761</c:v>
                </c:pt>
                <c:pt idx="79" formatCode="0">
                  <c:v>733</c:v>
                </c:pt>
                <c:pt idx="80" formatCode="0">
                  <c:v>584</c:v>
                </c:pt>
                <c:pt idx="81" formatCode="0">
                  <c:v>271</c:v>
                </c:pt>
                <c:pt idx="82" formatCode="0">
                  <c:v>371</c:v>
                </c:pt>
                <c:pt idx="83" formatCode="0">
                  <c:v>875</c:v>
                </c:pt>
                <c:pt idx="84" formatCode="0">
                  <c:v>824</c:v>
                </c:pt>
                <c:pt idx="85" formatCode="0">
                  <c:v>658</c:v>
                </c:pt>
                <c:pt idx="86" formatCode="0">
                  <c:v>667</c:v>
                </c:pt>
                <c:pt idx="87" formatCode="0">
                  <c:v>517</c:v>
                </c:pt>
                <c:pt idx="88" formatCode="0">
                  <c:v>286</c:v>
                </c:pt>
                <c:pt idx="89" formatCode="0">
                  <c:v>369</c:v>
                </c:pt>
                <c:pt idx="90" formatCode="0">
                  <c:v>733</c:v>
                </c:pt>
                <c:pt idx="91" formatCode="0">
                  <c:v>682</c:v>
                </c:pt>
                <c:pt idx="92" formatCode="0">
                  <c:v>692</c:v>
                </c:pt>
                <c:pt idx="93" formatCode="0">
                  <c:v>630</c:v>
                </c:pt>
                <c:pt idx="94" formatCode="0">
                  <c:v>269</c:v>
                </c:pt>
                <c:pt idx="95" formatCode="0">
                  <c:v>266</c:v>
                </c:pt>
                <c:pt idx="96" formatCode="0">
                  <c:v>386</c:v>
                </c:pt>
                <c:pt idx="97" formatCode="0">
                  <c:v>1004</c:v>
                </c:pt>
                <c:pt idx="98" formatCode="0">
                  <c:v>906</c:v>
                </c:pt>
                <c:pt idx="99" formatCode="0">
                  <c:v>974</c:v>
                </c:pt>
                <c:pt idx="100" formatCode="0">
                  <c:v>861</c:v>
                </c:pt>
                <c:pt idx="101" formatCode="0">
                  <c:v>742</c:v>
                </c:pt>
                <c:pt idx="102" formatCode="0">
                  <c:v>385</c:v>
                </c:pt>
                <c:pt idx="103" formatCode="0">
                  <c:v>475</c:v>
                </c:pt>
                <c:pt idx="104" formatCode="0">
                  <c:v>952</c:v>
                </c:pt>
                <c:pt idx="105" formatCode="0">
                  <c:v>1021</c:v>
                </c:pt>
                <c:pt idx="106" formatCode="0">
                  <c:v>979</c:v>
                </c:pt>
                <c:pt idx="107" formatCode="0">
                  <c:v>966</c:v>
                </c:pt>
                <c:pt idx="108" formatCode="0">
                  <c:v>822</c:v>
                </c:pt>
                <c:pt idx="109" formatCode="0">
                  <c:v>419</c:v>
                </c:pt>
                <c:pt idx="110" formatCode="0">
                  <c:v>538</c:v>
                </c:pt>
                <c:pt idx="111" formatCode="0">
                  <c:v>1185</c:v>
                </c:pt>
                <c:pt idx="112" formatCode="0">
                  <c:v>1230</c:v>
                </c:pt>
                <c:pt idx="113" formatCode="0">
                  <c:v>1192</c:v>
                </c:pt>
                <c:pt idx="114" formatCode="0">
                  <c:v>1162</c:v>
                </c:pt>
                <c:pt idx="115" formatCode="0">
                  <c:v>926</c:v>
                </c:pt>
                <c:pt idx="116" formatCode="0">
                  <c:v>462</c:v>
                </c:pt>
                <c:pt idx="117" formatCode="0">
                  <c:v>597</c:v>
                </c:pt>
                <c:pt idx="118" formatCode="0">
                  <c:v>1330</c:v>
                </c:pt>
                <c:pt idx="119" formatCode="0">
                  <c:v>1465</c:v>
                </c:pt>
                <c:pt idx="120" formatCode="0">
                  <c:v>1465</c:v>
                </c:pt>
                <c:pt idx="121" formatCode="0">
                  <c:v>1458</c:v>
                </c:pt>
                <c:pt idx="122" formatCode="0">
                  <c:v>1123</c:v>
                </c:pt>
                <c:pt idx="123" formatCode="0">
                  <c:v>467</c:v>
                </c:pt>
                <c:pt idx="124" formatCode="0">
                  <c:v>562</c:v>
                </c:pt>
                <c:pt idx="125" formatCode="0">
                  <c:v>1359</c:v>
                </c:pt>
                <c:pt idx="126" formatCode="0">
                  <c:v>1319</c:v>
                </c:pt>
                <c:pt idx="127" formatCode="0">
                  <c:v>1203</c:v>
                </c:pt>
                <c:pt idx="128" formatCode="0">
                  <c:v>1290</c:v>
                </c:pt>
                <c:pt idx="129" formatCode="0">
                  <c:v>989</c:v>
                </c:pt>
                <c:pt idx="130" formatCode="0">
                  <c:v>534</c:v>
                </c:pt>
                <c:pt idx="131" formatCode="0">
                  <c:v>569</c:v>
                </c:pt>
                <c:pt idx="132" formatCode="0">
                  <c:v>1504</c:v>
                </c:pt>
                <c:pt idx="133" formatCode="0">
                  <c:v>1386</c:v>
                </c:pt>
                <c:pt idx="134" formatCode="0">
                  <c:v>1284</c:v>
                </c:pt>
                <c:pt idx="135" formatCode="0">
                  <c:v>1120</c:v>
                </c:pt>
                <c:pt idx="136" formatCode="0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Analysis'!$B$14:$B$156</c:f>
              <c:numCache>
                <c:formatCode>d\-mmm</c:formatCode>
                <c:ptCount val="143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</c:numCache>
            </c:numRef>
          </c:cat>
          <c:val>
            <c:numRef>
              <c:f>'USA Analysis'!$D$14:$D$156</c:f>
              <c:numCache>
                <c:formatCode>General</c:formatCode>
                <c:ptCount val="143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  <c:pt idx="114" formatCode="0">
                  <c:v>63259</c:v>
                </c:pt>
                <c:pt idx="115" formatCode="0">
                  <c:v>65279</c:v>
                </c:pt>
                <c:pt idx="116" formatCode="0">
                  <c:v>62879</c:v>
                </c:pt>
                <c:pt idx="117" formatCode="0">
                  <c:v>67479</c:v>
                </c:pt>
                <c:pt idx="118" formatCode="0">
                  <c:v>71967</c:v>
                </c:pt>
                <c:pt idx="119" formatCode="0">
                  <c:v>69887</c:v>
                </c:pt>
                <c:pt idx="120" formatCode="0">
                  <c:v>78407</c:v>
                </c:pt>
                <c:pt idx="121" formatCode="0">
                  <c:v>68215</c:v>
                </c:pt>
                <c:pt idx="122" formatCode="0">
                  <c:v>56505</c:v>
                </c:pt>
                <c:pt idx="123" formatCode="0">
                  <c:v>61775</c:v>
                </c:pt>
                <c:pt idx="124" formatCode="0">
                  <c:v>65068</c:v>
                </c:pt>
                <c:pt idx="125" formatCode="0">
                  <c:v>65323</c:v>
                </c:pt>
                <c:pt idx="126" formatCode="0">
                  <c:v>68585</c:v>
                </c:pt>
                <c:pt idx="127" formatCode="0">
                  <c:v>71113</c:v>
                </c:pt>
                <c:pt idx="128" formatCode="0">
                  <c:v>58535</c:v>
                </c:pt>
                <c:pt idx="129" formatCode="0">
                  <c:v>49636</c:v>
                </c:pt>
                <c:pt idx="130" formatCode="0">
                  <c:v>48646</c:v>
                </c:pt>
                <c:pt idx="131" formatCode="0">
                  <c:v>54504</c:v>
                </c:pt>
                <c:pt idx="132" formatCode="0">
                  <c:v>55148</c:v>
                </c:pt>
                <c:pt idx="133" formatCode="0">
                  <c:v>58710</c:v>
                </c:pt>
                <c:pt idx="134" formatCode="0">
                  <c:v>63246</c:v>
                </c:pt>
                <c:pt idx="135" formatCode="0">
                  <c:v>56071</c:v>
                </c:pt>
                <c:pt idx="136" formatCode="0">
                  <c:v>47849</c:v>
                </c:pt>
                <c:pt idx="137" formatCode="0">
                  <c:v>49800</c:v>
                </c:pt>
                <c:pt idx="138" formatCode="0">
                  <c:v>54519</c:v>
                </c:pt>
                <c:pt idx="139" formatCode="0">
                  <c:v>54345</c:v>
                </c:pt>
                <c:pt idx="140" formatCode="0">
                  <c:v>55364</c:v>
                </c:pt>
                <c:pt idx="141" formatCode="0">
                  <c:v>60600</c:v>
                </c:pt>
                <c:pt idx="142" formatCode="0">
                  <c:v>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Analysis'!$A$20:$A$156</c:f>
              <c:numCache>
                <c:formatCode>d\-mmm</c:formatCode>
                <c:ptCount val="13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</c:numCache>
            </c:numRef>
          </c:cat>
          <c:val>
            <c:numRef>
              <c:f>'NH Analysis'!$E$20:$E$156</c:f>
              <c:numCache>
                <c:formatCode>General</c:formatCode>
                <c:ptCount val="137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  <c:pt idx="105">
                  <c:v>0.89634146341463417</c:v>
                </c:pt>
                <c:pt idx="106">
                  <c:v>1.0339321357285429</c:v>
                </c:pt>
                <c:pt idx="107">
                  <c:v>1.1159420289855073</c:v>
                </c:pt>
                <c:pt idx="108">
                  <c:v>1.0593869731800765</c:v>
                </c:pt>
                <c:pt idx="109">
                  <c:v>1.0113519091847265</c:v>
                </c:pt>
                <c:pt idx="110">
                  <c:v>1.2068965517241379</c:v>
                </c:pt>
                <c:pt idx="111">
                  <c:v>1.0821256038647344</c:v>
                </c:pt>
                <c:pt idx="112">
                  <c:v>1.2668513388734994</c:v>
                </c:pt>
                <c:pt idx="113">
                  <c:v>0.98447488584474885</c:v>
                </c:pt>
                <c:pt idx="114">
                  <c:v>1.3793103448275863</c:v>
                </c:pt>
                <c:pt idx="115">
                  <c:v>1.4401913875598087</c:v>
                </c:pt>
                <c:pt idx="116">
                  <c:v>1.4455284552845529</c:v>
                </c:pt>
                <c:pt idx="117">
                  <c:v>0.87281795511221949</c:v>
                </c:pt>
                <c:pt idx="118">
                  <c:v>0.95041952707856603</c:v>
                </c:pt>
                <c:pt idx="119">
                  <c:v>0.90077519379844961</c:v>
                </c:pt>
                <c:pt idx="120">
                  <c:v>1.1666666666666667</c:v>
                </c:pt>
                <c:pt idx="121">
                  <c:v>0.94985250737463134</c:v>
                </c:pt>
                <c:pt idx="122">
                  <c:v>1.11352133044107</c:v>
                </c:pt>
                <c:pt idx="123">
                  <c:v>0.98563218390804586</c:v>
                </c:pt>
                <c:pt idx="124">
                  <c:v>0.86186186186186176</c:v>
                </c:pt>
                <c:pt idx="125">
                  <c:v>0.8098336948662328</c:v>
                </c:pt>
                <c:pt idx="126">
                  <c:v>0.8879056047197641</c:v>
                </c:pt>
                <c:pt idx="127">
                  <c:v>0.8775811209439528</c:v>
                </c:pt>
                <c:pt idx="128">
                  <c:v>0.98302469135802462</c:v>
                </c:pt>
                <c:pt idx="129">
                  <c:v>1.1366120218579234</c:v>
                </c:pt>
                <c:pt idx="130">
                  <c:v>1.0382775119617225</c:v>
                </c:pt>
                <c:pt idx="131">
                  <c:v>0.73742138364779874</c:v>
                </c:pt>
                <c:pt idx="132">
                  <c:v>0.5803108808290155</c:v>
                </c:pt>
                <c:pt idx="133">
                  <c:v>0.70886075949367089</c:v>
                </c:pt>
                <c:pt idx="134">
                  <c:v>0.95454545454545459</c:v>
                </c:pt>
                <c:pt idx="135">
                  <c:v>1.2107472712006717</c:v>
                </c:pt>
                <c:pt idx="136">
                  <c:v>1.1574318381706243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Analysis'!$A$20:$A$156</c:f>
              <c:numCache>
                <c:formatCode>d\-mmm</c:formatCode>
                <c:ptCount val="13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</c:numCache>
            </c:numRef>
          </c:cat>
          <c:val>
            <c:numRef>
              <c:f>'NH Analysis'!$B$20:$B$156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  <c:pt idx="105" formatCode="0">
                  <c:v>2</c:v>
                </c:pt>
                <c:pt idx="106" formatCode="0">
                  <c:v>1</c:v>
                </c:pt>
                <c:pt idx="107" formatCode="0">
                  <c:v>0</c:v>
                </c:pt>
                <c:pt idx="108" formatCode="0">
                  <c:v>1</c:v>
                </c:pt>
                <c:pt idx="109" formatCode="0">
                  <c:v>2</c:v>
                </c:pt>
                <c:pt idx="110" formatCode="0">
                  <c:v>0</c:v>
                </c:pt>
                <c:pt idx="111" formatCode="0">
                  <c:v>2</c:v>
                </c:pt>
                <c:pt idx="112" formatCode="0">
                  <c:v>2</c:v>
                </c:pt>
                <c:pt idx="113" formatCode="0">
                  <c:v>3</c:v>
                </c:pt>
                <c:pt idx="114" formatCode="0">
                  <c:v>2</c:v>
                </c:pt>
                <c:pt idx="115" formatCode="0">
                  <c:v>2</c:v>
                </c:pt>
                <c:pt idx="116" formatCode="0">
                  <c:v>0</c:v>
                </c:pt>
                <c:pt idx="117" formatCode="0">
                  <c:v>0</c:v>
                </c:pt>
                <c:pt idx="118" formatCode="0">
                  <c:v>0</c:v>
                </c:pt>
                <c:pt idx="119" formatCode="0">
                  <c:v>2</c:v>
                </c:pt>
                <c:pt idx="120" formatCode="0">
                  <c:v>4</c:v>
                </c:pt>
                <c:pt idx="121" formatCode="0">
                  <c:v>0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0</c:v>
                </c:pt>
                <c:pt idx="125" formatCode="0">
                  <c:v>1</c:v>
                </c:pt>
                <c:pt idx="126" formatCode="0">
                  <c:v>0</c:v>
                </c:pt>
                <c:pt idx="127" formatCode="0">
                  <c:v>1</c:v>
                </c:pt>
                <c:pt idx="128" formatCode="0">
                  <c:v>0</c:v>
                </c:pt>
                <c:pt idx="129" formatCode="0">
                  <c:v>0</c:v>
                </c:pt>
                <c:pt idx="130" formatCode="0">
                  <c:v>0</c:v>
                </c:pt>
                <c:pt idx="131" formatCode="0">
                  <c:v>0</c:v>
                </c:pt>
                <c:pt idx="132" formatCode="0">
                  <c:v>0</c:v>
                </c:pt>
                <c:pt idx="133" formatCode="0">
                  <c:v>1</c:v>
                </c:pt>
                <c:pt idx="134" formatCode="0">
                  <c:v>2</c:v>
                </c:pt>
                <c:pt idx="135" formatCode="0">
                  <c:v>1</c:v>
                </c:pt>
                <c:pt idx="13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Analysis'!$A$20:$A$156</c:f>
              <c:numCache>
                <c:formatCode>d\-mmm</c:formatCode>
                <c:ptCount val="13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</c:numCache>
            </c:numRef>
          </c:cat>
          <c:val>
            <c:numRef>
              <c:f>'NH Analysis'!$C$20:$C$156</c:f>
              <c:numCache>
                <c:formatCode>General</c:formatCode>
                <c:ptCount val="137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  <c:pt idx="105" formatCode="0">
                  <c:v>24</c:v>
                </c:pt>
                <c:pt idx="106" formatCode="0">
                  <c:v>27</c:v>
                </c:pt>
                <c:pt idx="107" formatCode="0">
                  <c:v>26</c:v>
                </c:pt>
                <c:pt idx="108" formatCode="0">
                  <c:v>26</c:v>
                </c:pt>
                <c:pt idx="109" formatCode="0">
                  <c:v>18</c:v>
                </c:pt>
                <c:pt idx="110" formatCode="0">
                  <c:v>46</c:v>
                </c:pt>
                <c:pt idx="111" formatCode="0">
                  <c:v>16</c:v>
                </c:pt>
                <c:pt idx="112" formatCode="0">
                  <c:v>36</c:v>
                </c:pt>
                <c:pt idx="113" formatCode="0">
                  <c:v>25</c:v>
                </c:pt>
                <c:pt idx="114" formatCode="0">
                  <c:v>59</c:v>
                </c:pt>
                <c:pt idx="115" formatCode="0">
                  <c:v>45</c:v>
                </c:pt>
                <c:pt idx="116" formatCode="0">
                  <c:v>23</c:v>
                </c:pt>
                <c:pt idx="117" formatCode="0">
                  <c:v>7</c:v>
                </c:pt>
                <c:pt idx="118" formatCode="0">
                  <c:v>59</c:v>
                </c:pt>
                <c:pt idx="119" formatCode="0">
                  <c:v>17</c:v>
                </c:pt>
                <c:pt idx="120" formatCode="0">
                  <c:v>33</c:v>
                </c:pt>
                <c:pt idx="121" formatCode="0">
                  <c:v>42</c:v>
                </c:pt>
                <c:pt idx="122" formatCode="0">
                  <c:v>35</c:v>
                </c:pt>
                <c:pt idx="123" formatCode="0">
                  <c:v>21</c:v>
                </c:pt>
                <c:pt idx="124" formatCode="0">
                  <c:v>26</c:v>
                </c:pt>
                <c:pt idx="125" formatCode="0">
                  <c:v>33</c:v>
                </c:pt>
                <c:pt idx="126" formatCode="0">
                  <c:v>27</c:v>
                </c:pt>
                <c:pt idx="127" formatCode="0">
                  <c:v>25</c:v>
                </c:pt>
                <c:pt idx="128" formatCode="0">
                  <c:v>39</c:v>
                </c:pt>
                <c:pt idx="129" formatCode="0">
                  <c:v>40</c:v>
                </c:pt>
                <c:pt idx="130" formatCode="0">
                  <c:v>14</c:v>
                </c:pt>
                <c:pt idx="131" formatCode="0">
                  <c:v>13</c:v>
                </c:pt>
                <c:pt idx="132" formatCode="0">
                  <c:v>21</c:v>
                </c:pt>
                <c:pt idx="133" formatCode="0">
                  <c:v>26</c:v>
                </c:pt>
                <c:pt idx="134" formatCode="0">
                  <c:v>34</c:v>
                </c:pt>
                <c:pt idx="135" formatCode="0">
                  <c:v>43</c:v>
                </c:pt>
                <c:pt idx="136" formatCode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149730</xdr:colOff>
      <xdr:row>111</xdr:row>
      <xdr:rowOff>19565</xdr:rowOff>
    </xdr:from>
    <xdr:to>
      <xdr:col>13</xdr:col>
      <xdr:colOff>54805</xdr:colOff>
      <xdr:row>122</xdr:row>
      <xdr:rowOff>79260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146555</xdr:colOff>
      <xdr:row>122</xdr:row>
      <xdr:rowOff>101775</xdr:rowOff>
    </xdr:from>
    <xdr:to>
      <xdr:col>13</xdr:col>
      <xdr:colOff>54805</xdr:colOff>
      <xdr:row>134</xdr:row>
      <xdr:rowOff>35800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130175</xdr:colOff>
      <xdr:row>134</xdr:row>
      <xdr:rowOff>53975</xdr:rowOff>
    </xdr:from>
    <xdr:to>
      <xdr:col>13</xdr:col>
      <xdr:colOff>35250</xdr:colOff>
      <xdr:row>145</xdr:row>
      <xdr:rowOff>168975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8" totalsRowCount="1">
  <autoFilter ref="B1:T217" xr:uid="{00000000-0009-0000-0100-000001000000}"/>
  <sortState xmlns:xlrd2="http://schemas.microsoft.com/office/spreadsheetml/2017/richdata2" ref="B2:T217">
    <sortCondition ref="J1:J217"/>
  </sortState>
  <tableColumns count="19">
    <tableColumn id="1" xr3:uid="{00000000-0010-0000-0000-000001000000}" name="Rank" totalsRowDxfId="18"/>
    <tableColumn id="2" xr3:uid="{00000000-0010-0000-0000-000002000000}" name="Country" totalsRowDxfId="17"/>
    <tableColumn id="3" xr3:uid="{00000000-0010-0000-0000-000003000000}" name="Cases" totalsRowDxfId="16"/>
    <tableColumn id="5" xr3:uid="{00000000-0010-0000-0000-000005000000}" name="Deaths" totalsRowDxfId="15"/>
    <tableColumn id="7" xr3:uid="{00000000-0010-0000-0000-000007000000}" name="Recovered" totalsRowDxfId="14"/>
    <tableColumn id="8" xr3:uid="{00000000-0010-0000-0000-000008000000}" name="Active" totalsRowDxfId="13"/>
    <tableColumn id="9" xr3:uid="{00000000-0010-0000-0000-000009000000}" name="Serious, Critical" totalsRowDxfId="12"/>
    <tableColumn id="14" xr3:uid="{00000000-0010-0000-0000-00000E000000}" name="Population" totalsRowDxfId="11"/>
    <tableColumn id="15" xr3:uid="{00000000-0010-0000-0000-00000F000000}" name="1/# " totalsRowDxfId="10"/>
    <tableColumn id="16" xr3:uid="{00000000-0010-0000-0000-000010000000}" name="1/# Deaths" totalsRowDxfId="9"/>
    <tableColumn id="17" xr3:uid="{00000000-0010-0000-0000-000011000000}" name="Ex(Deaths)" totalsRowDxfId="8"/>
    <tableColumn id="18" xr3:uid="{00000000-0010-0000-0000-000012000000}" name="Death Rate" totalsRowDxfId="7"/>
    <tableColumn id="19" xr3:uid="{00000000-0010-0000-0000-000013000000}" name="Cases per Death" totalsRowDxfId="6"/>
    <tableColumn id="20" xr3:uid="{00000000-0010-0000-0000-000014000000}" name="Percent Infected" totalsRowDxfId="5"/>
    <tableColumn id="21" xr3:uid="{00000000-0010-0000-0000-000015000000}" name="Percent Dead" totalsRowDxfId="4"/>
    <tableColumn id="22" xr3:uid="{00000000-0010-0000-0000-000016000000}" name="Percent Ex(Death)" totalsRowDxfId="3"/>
    <tableColumn id="25" xr3:uid="{00000000-0010-0000-0000-000019000000}" name="% Active" totalsRowDxfId="2">
      <calculatedColumnFormula>Table1[[#This Row],[Active]]/Table1[[#This Row],[Cases]]</calculatedColumnFormula>
    </tableColumn>
    <tableColumn id="4" xr3:uid="{C5BC61F0-787C-4B13-B094-7F65C2839684}" name="Percent Actively Infected" dataDxfId="22" totalsRowDxfId="1">
      <calculatedColumnFormula>Table1[[#This Row],[Percent Infected]]*Table1[[#This Row],[% Active]]</calculatedColumnFormula>
    </tableColumn>
    <tableColumn id="6" xr3:uid="{C200E07E-202A-4F23-AD30-2B5D0B3475C7}" name="1/# Active" dataDxfId="21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AA62" totalsRowShown="0">
  <autoFilter ref="B1:AA62" xr:uid="{00000000-0009-0000-0100-000002000000}"/>
  <sortState xmlns:xlrd2="http://schemas.microsoft.com/office/spreadsheetml/2017/richdata2" ref="B2:AA62">
    <sortCondition ref="R1:R62"/>
  </sortState>
  <tableColumns count="26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26" xr3:uid="{DE0F1266-15D9-4B7A-BF40-7D5C1C493F56}" name="Recovered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25" xr3:uid="{8A9B722A-264D-4A5C-BC74-4E989E4E4692}" name="Population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0">
      <calculatedColumnFormula>Table2[[#This Row],[Percent Infected]]*Table2[[#This Row],[% Active]]</calculatedColumnFormula>
    </tableColumn>
    <tableColumn id="24" xr3:uid="{6B6B44B4-3DE3-4BD0-979D-79BA94F42EB9}" name="1/# Active" dataDxfId="19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arub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guadeloup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lebanon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yeme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ibya-population/" TargetMode="External"/><Relationship Id="rId237" Type="http://schemas.openxmlformats.org/officeDocument/2006/relationships/hyperlink" Target="https://www.worldometers.info/world-population/mozambique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nzania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lebano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yemen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ethiopia-population/" TargetMode="External"/><Relationship Id="rId270" Type="http://schemas.openxmlformats.org/officeDocument/2006/relationships/hyperlink" Target="https://www.worldometers.info/coronavirus/country/syria/" TargetMode="External"/><Relationship Id="rId291" Type="http://schemas.openxmlformats.org/officeDocument/2006/relationships/hyperlink" Target="https://www.worldometers.info/coronavirus/country/burkina-fas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nzania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yria-population/" TargetMode="External"/><Relationship Id="rId292" Type="http://schemas.openxmlformats.org/officeDocument/2006/relationships/hyperlink" Target="https://www.worldometers.info/world-population/burkina-fas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taiwan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new-zealand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taiwan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georgia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zambia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beliz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georgia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belize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zambia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serb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paraguay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tunisia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arub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serb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paraguay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tunisia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jamaica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gambia/" TargetMode="External"/><Relationship Id="rId287" Type="http://schemas.openxmlformats.org/officeDocument/2006/relationships/hyperlink" Target="https://www.worldometers.info/coronavirus/country/bahamas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democratic-republic-of-the-congo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guinea-bissau/" TargetMode="External"/><Relationship Id="rId277" Type="http://schemas.openxmlformats.org/officeDocument/2006/relationships/hyperlink" Target="https://www.worldometers.info/coronavirus/country/jorda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jamaica-population/" TargetMode="External"/><Relationship Id="rId323" Type="http://schemas.openxmlformats.org/officeDocument/2006/relationships/hyperlink" Target="https://www.worldometers.info/coronavirus/country/guadeloupe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uxembourg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gambia-population/" TargetMode="External"/><Relationship Id="rId288" Type="http://schemas.openxmlformats.org/officeDocument/2006/relationships/hyperlink" Target="https://www.worldometers.info/world-population/bahamas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democratic-republic-of-the-congo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ibya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mozambique/" TargetMode="External"/><Relationship Id="rId257" Type="http://schemas.openxmlformats.org/officeDocument/2006/relationships/hyperlink" Target="https://www.worldometers.info/world-population/guinea-bissau-population/" TargetMode="External"/><Relationship Id="rId278" Type="http://schemas.openxmlformats.org/officeDocument/2006/relationships/hyperlink" Target="https://www.worldometers.info/world-population/jordan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uxembourg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vid19.healthdata.org/united-states-of-america/pennsylvania" TargetMode="External"/><Relationship Id="rId117" Type="http://schemas.openxmlformats.org/officeDocument/2006/relationships/hyperlink" Target="https://covid19.healthdata.org/united-states-of-america/vermont" TargetMode="External"/><Relationship Id="rId21" Type="http://schemas.openxmlformats.org/officeDocument/2006/relationships/hyperlink" Target="https://www.worldometers.info/coronavirus/usa/louisiana/" TargetMode="External"/><Relationship Id="rId42" Type="http://schemas.openxmlformats.org/officeDocument/2006/relationships/hyperlink" Target="https://coronavirus.maryland.gov/" TargetMode="External"/><Relationship Id="rId47" Type="http://schemas.openxmlformats.org/officeDocument/2006/relationships/hyperlink" Target="https://covid19.healthdata.org/united-states-of-america/mississippi" TargetMode="External"/><Relationship Id="rId63" Type="http://schemas.openxmlformats.org/officeDocument/2006/relationships/hyperlink" Target="https://www.worldometers.info/coronavirus/usa/iowa/" TargetMode="External"/><Relationship Id="rId68" Type="http://schemas.openxmlformats.org/officeDocument/2006/relationships/hyperlink" Target="https://covid19.healthdata.org/united-states-of-america/oklahoma" TargetMode="External"/><Relationship Id="rId84" Type="http://schemas.openxmlformats.org/officeDocument/2006/relationships/hyperlink" Target="https://www.worldometers.info/coronavirus/usa/rhode-island/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maine" TargetMode="External"/><Relationship Id="rId16" Type="http://schemas.openxmlformats.org/officeDocument/2006/relationships/hyperlink" Target="https://covid19.healthdata.org/united-states-of-america/arizona" TargetMode="External"/><Relationship Id="rId107" Type="http://schemas.openxmlformats.org/officeDocument/2006/relationships/hyperlink" Target="https://covid19.healthdata.org/united-states-of-america/hawaii" TargetMode="External"/><Relationship Id="rId11" Type="http://schemas.openxmlformats.org/officeDocument/2006/relationships/hyperlink" Target="https://covid19.healthdata.org/united-states-of-america/georgia" TargetMode="External"/><Relationship Id="rId32" Type="http://schemas.openxmlformats.org/officeDocument/2006/relationships/hyperlink" Target="https://www.worldometers.info/coronavirus/usa/alabama/" TargetMode="External"/><Relationship Id="rId37" Type="http://schemas.openxmlformats.org/officeDocument/2006/relationships/hyperlink" Target="https://www.worldometers.info/coronavirus/usa/south-carolina/" TargetMode="External"/><Relationship Id="rId53" Type="http://schemas.openxmlformats.org/officeDocument/2006/relationships/hyperlink" Target="https://covid19.healthdata.org/united-states-of-america/wisconsin" TargetMode="External"/><Relationship Id="rId58" Type="http://schemas.openxmlformats.org/officeDocument/2006/relationships/hyperlink" Target="https://www.worldometers.info/coronavirus/usa/colorado/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covid19.healthdata.org/united-states-of-america/idaho" TargetMode="External"/><Relationship Id="rId102" Type="http://schemas.openxmlformats.org/officeDocument/2006/relationships/hyperlink" Target="https://www.nh.gov/covid19/" TargetMode="External"/><Relationship Id="rId5" Type="http://schemas.openxmlformats.org/officeDocument/2006/relationships/hyperlink" Target="https://www.worldometers.info/coronavirus/usa/texas/" TargetMode="External"/><Relationship Id="rId61" Type="http://schemas.openxmlformats.org/officeDocument/2006/relationships/hyperlink" Target="https://www.worldometers.info/coronavirus/usa/arkansas/" TargetMode="External"/><Relationship Id="rId82" Type="http://schemas.openxmlformats.org/officeDocument/2006/relationships/hyperlink" Target="https://www.worldometers.info/coronavirus/usa/new-mexico/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covid19.healthdata.org/united-states-of-america/louisiana" TargetMode="External"/><Relationship Id="rId27" Type="http://schemas.openxmlformats.org/officeDocument/2006/relationships/hyperlink" Target="https://www.worldometers.info/coronavirus/usa/massachusetts/" TargetMode="External"/><Relationship Id="rId30" Type="http://schemas.openxmlformats.org/officeDocument/2006/relationships/hyperlink" Target="https://www.worldometers.info/coronavirus/usa/ohio/" TargetMode="External"/><Relationship Id="rId35" Type="http://schemas.openxmlformats.org/officeDocument/2006/relationships/hyperlink" Target="https://www.worldometers.info/coronavirus/usa/virginia/" TargetMode="External"/><Relationship Id="rId43" Type="http://schemas.openxmlformats.org/officeDocument/2006/relationships/hyperlink" Target="https://covid19.healthdata.org/united-states-of-america/maryland" TargetMode="External"/><Relationship Id="rId48" Type="http://schemas.openxmlformats.org/officeDocument/2006/relationships/hyperlink" Target="https://www.worldometers.info/coronavirus/usa/missouri/" TargetMode="External"/><Relationship Id="rId56" Type="http://schemas.openxmlformats.org/officeDocument/2006/relationships/hyperlink" Target="https://www.worldometers.info/coronavirus/usa/nevada/" TargetMode="External"/><Relationship Id="rId64" Type="http://schemas.openxmlformats.org/officeDocument/2006/relationships/hyperlink" Target="https://covid19.healthdata.org/united-states-of-america/iowa" TargetMode="External"/><Relationship Id="rId69" Type="http://schemas.openxmlformats.org/officeDocument/2006/relationships/hyperlink" Target="https://www.worldometers.info/coronavirus/usa/utah/" TargetMode="External"/><Relationship Id="rId77" Type="http://schemas.openxmlformats.org/officeDocument/2006/relationships/hyperlink" Target="https://covid19.healthdata.org/united-states-of-america/nebraska" TargetMode="External"/><Relationship Id="rId100" Type="http://schemas.openxmlformats.org/officeDocument/2006/relationships/hyperlink" Target="https://covid19.healthdata.org/united-states-of-america/west-virginia" TargetMode="External"/><Relationship Id="rId105" Type="http://schemas.openxmlformats.org/officeDocument/2006/relationships/hyperlink" Target="https://covid19.healthdata.org/united-states-of-america/montana" TargetMode="External"/><Relationship Id="rId113" Type="http://schemas.openxmlformats.org/officeDocument/2006/relationships/hyperlink" Target="https://www.worldometers.info/coronavirus/usa/wyoming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new-york" TargetMode="External"/><Relationship Id="rId51" Type="http://schemas.openxmlformats.org/officeDocument/2006/relationships/hyperlink" Target="https://covid19.healthdata.org/united-states-of-america/washington" TargetMode="External"/><Relationship Id="rId72" Type="http://schemas.openxmlformats.org/officeDocument/2006/relationships/hyperlink" Target="https://www.worldometers.info/coronavirus/usa/kentucky/" TargetMode="External"/><Relationship Id="rId80" Type="http://schemas.openxmlformats.org/officeDocument/2006/relationships/hyperlink" Target="https://www.worldometers.info/coronavirus/usa/oregon/" TargetMode="External"/><Relationship Id="rId85" Type="http://schemas.openxmlformats.org/officeDocument/2006/relationships/hyperlink" Target="https://docs.google.com/spreadsheets/d/1c2QrNMz8pIbYEKzMJL7Uh2dtThOJa2j1sSMwiDo5Gz4/edit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www.worldometers.info/coronavirus/usa/west-virginia/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illinois/" TargetMode="External"/><Relationship Id="rId17" Type="http://schemas.openxmlformats.org/officeDocument/2006/relationships/hyperlink" Target="https://www.worldometers.info/coronavirus/usa/new-jersey/" TargetMode="External"/><Relationship Id="rId25" Type="http://schemas.openxmlformats.org/officeDocument/2006/relationships/hyperlink" Target="https://www.worldometers.info/coronavirus/usa/pennsylvania/" TargetMode="External"/><Relationship Id="rId33" Type="http://schemas.openxmlformats.org/officeDocument/2006/relationships/hyperlink" Target="https://alpublichealth.maps.arcgis.com/apps/opsdashboard/index.html" TargetMode="External"/><Relationship Id="rId38" Type="http://schemas.openxmlformats.org/officeDocument/2006/relationships/hyperlink" Target="https://covid19.healthdata.org/united-states-of-america/south-carolina" TargetMode="External"/><Relationship Id="rId46" Type="http://schemas.openxmlformats.org/officeDocument/2006/relationships/hyperlink" Target="https://www.worldometers.info/coronavirus/usa/mississippi/" TargetMode="External"/><Relationship Id="rId59" Type="http://schemas.openxmlformats.org/officeDocument/2006/relationships/hyperlink" Target="https://covid19.colorado.gov/case-data" TargetMode="External"/><Relationship Id="rId67" Type="http://schemas.openxmlformats.org/officeDocument/2006/relationships/hyperlink" Target="https://www.worldometers.info/coronavirus/usa/oklahoma/" TargetMode="External"/><Relationship Id="rId103" Type="http://schemas.openxmlformats.org/officeDocument/2006/relationships/hyperlink" Target="https://covid19.healthdata.org/united-states-of-america/new-hampshire" TargetMode="External"/><Relationship Id="rId108" Type="http://schemas.openxmlformats.org/officeDocument/2006/relationships/hyperlink" Target="https://www.worldometers.info/coronavirus/usa/alaska/" TargetMode="External"/><Relationship Id="rId116" Type="http://schemas.openxmlformats.org/officeDocument/2006/relationships/hyperlink" Target="https://www.healthvermont.gov/response/coronavirus-covid-19/current-activity-vermont" TargetMode="External"/><Relationship Id="rId20" Type="http://schemas.openxmlformats.org/officeDocument/2006/relationships/hyperlink" Target="https://covid19.healthdata.org/united-states-of-america/north-carolina" TargetMode="External"/><Relationship Id="rId41" Type="http://schemas.openxmlformats.org/officeDocument/2006/relationships/hyperlink" Target="https://www.worldometers.info/coronavirus/usa/maryland/" TargetMode="External"/><Relationship Id="rId54" Type="http://schemas.openxmlformats.org/officeDocument/2006/relationships/hyperlink" Target="https://www.worldometers.info/coronavirus/usa/minnesota/" TargetMode="External"/><Relationship Id="rId62" Type="http://schemas.openxmlformats.org/officeDocument/2006/relationships/hyperlink" Target="https://covid19.healthdata.org/united-states-of-america/arkansas" TargetMode="External"/><Relationship Id="rId70" Type="http://schemas.openxmlformats.org/officeDocument/2006/relationships/hyperlink" Target="https://coronavirus.utah.gov/case-counts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covid19.healthdata.org/united-states-of-america/new-mexico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north-dakota/" TargetMode="External"/><Relationship Id="rId111" Type="http://schemas.openxmlformats.org/officeDocument/2006/relationships/hyperlink" Target="https://www.worldometers.info/coronavirus/usa/main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covid19.healthdata.org/united-states-of-america/texas" TargetMode="External"/><Relationship Id="rId15" Type="http://schemas.openxmlformats.org/officeDocument/2006/relationships/hyperlink" Target="https://www.azdhs.gov/preparedness/epidemiology-disease-control/infectious-disease-epidemiology/covid-19/dashboards/index.php" TargetMode="External"/><Relationship Id="rId23" Type="http://schemas.openxmlformats.org/officeDocument/2006/relationships/hyperlink" Target="https://www.worldometers.info/coronavirus/usa/tennessee/" TargetMode="External"/><Relationship Id="rId28" Type="http://schemas.openxmlformats.org/officeDocument/2006/relationships/hyperlink" Target="https://www.mass.gov/doc/covid-19-dashboard-august-17-2020/download" TargetMode="External"/><Relationship Id="rId36" Type="http://schemas.openxmlformats.org/officeDocument/2006/relationships/hyperlink" Target="https://covid19.healthdata.org/united-states-of-america/virginia" TargetMode="External"/><Relationship Id="rId49" Type="http://schemas.openxmlformats.org/officeDocument/2006/relationships/hyperlink" Target="https://covid19.healthdata.org/united-states-of-america/missouri" TargetMode="External"/><Relationship Id="rId57" Type="http://schemas.openxmlformats.org/officeDocument/2006/relationships/hyperlink" Target="https://covid19.healthdata.org/united-states-of-america/nevada" TargetMode="External"/><Relationship Id="rId106" Type="http://schemas.openxmlformats.org/officeDocument/2006/relationships/hyperlink" Target="https://www.worldometers.info/coronavirus/usa/hawaii/" TargetMode="External"/><Relationship Id="rId114" Type="http://schemas.openxmlformats.org/officeDocument/2006/relationships/hyperlink" Target="https://covid19.healthdata.org/united-states-of-america/wyoming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dph.georgia.gov/covid-19-daily-status-report" TargetMode="External"/><Relationship Id="rId31" Type="http://schemas.openxmlformats.org/officeDocument/2006/relationships/hyperlink" Target="https://covid19.healthdata.org/united-states-of-america/ohio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wisconsin/" TargetMode="External"/><Relationship Id="rId60" Type="http://schemas.openxmlformats.org/officeDocument/2006/relationships/hyperlink" Target="https://covid19.healthdata.org/united-states-of-america/colorado" TargetMode="External"/><Relationship Id="rId65" Type="http://schemas.openxmlformats.org/officeDocument/2006/relationships/hyperlink" Target="https://www.worldometers.info/coronavirus/usa/connecticut/" TargetMode="External"/><Relationship Id="rId73" Type="http://schemas.openxmlformats.org/officeDocument/2006/relationships/hyperlink" Target="https://covid19.healthdata.org/united-states-of-america/kentucky" TargetMode="External"/><Relationship Id="rId78" Type="http://schemas.openxmlformats.org/officeDocument/2006/relationships/hyperlink" Target="https://www.worldometers.info/coronavirus/usa/idaho/" TargetMode="External"/><Relationship Id="rId81" Type="http://schemas.openxmlformats.org/officeDocument/2006/relationships/hyperlink" Target="https://covid19.healthdata.org/united-states-of-america/oregon" TargetMode="External"/><Relationship Id="rId86" Type="http://schemas.openxmlformats.org/officeDocument/2006/relationships/hyperlink" Target="https://covid19.healthdata.org/united-states-of-america/rhode-island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dhhr.wv.gov/COVID-19/Pages/default.aspx" TargetMode="External"/><Relationship Id="rId101" Type="http://schemas.openxmlformats.org/officeDocument/2006/relationships/hyperlink" Target="https://www.worldometers.info/coronavirus/usa/new-hampshire/" TargetMode="External"/><Relationship Id="rId4" Type="http://schemas.openxmlformats.org/officeDocument/2006/relationships/hyperlink" Target="https://covid19.healthdata.org/united-states-of-america/florida" TargetMode="External"/><Relationship Id="rId9" Type="http://schemas.openxmlformats.org/officeDocument/2006/relationships/hyperlink" Target="https://www.worldometers.info/coronavirus/usa/georgia/" TargetMode="External"/><Relationship Id="rId13" Type="http://schemas.openxmlformats.org/officeDocument/2006/relationships/hyperlink" Target="https://covid19.healthdata.org/united-states-of-america/illinois" TargetMode="External"/><Relationship Id="rId18" Type="http://schemas.openxmlformats.org/officeDocument/2006/relationships/hyperlink" Target="https://covid19.healthdata.org/united-states-of-america/new-jersey" TargetMode="External"/><Relationship Id="rId39" Type="http://schemas.openxmlformats.org/officeDocument/2006/relationships/hyperlink" Target="https://www.worldometers.info/coronavirus/usa/michigan/" TargetMode="External"/><Relationship Id="rId109" Type="http://schemas.openxmlformats.org/officeDocument/2006/relationships/hyperlink" Target="http://dhss.alaska.gov/dph/Epi/id/Pages/COVID-19/monitoring.aspx" TargetMode="External"/><Relationship Id="rId34" Type="http://schemas.openxmlformats.org/officeDocument/2006/relationships/hyperlink" Target="https://covid19.healthdata.org/united-states-of-america/alabama" TargetMode="External"/><Relationship Id="rId50" Type="http://schemas.openxmlformats.org/officeDocument/2006/relationships/hyperlink" Target="https://www.worldometers.info/coronavirus/usa/washington/" TargetMode="External"/><Relationship Id="rId55" Type="http://schemas.openxmlformats.org/officeDocument/2006/relationships/hyperlink" Target="https://covid19.healthdata.org/united-states-of-america/minnesota" TargetMode="External"/><Relationship Id="rId76" Type="http://schemas.openxmlformats.org/officeDocument/2006/relationships/hyperlink" Target="https://www.worldometers.info/coronavirus/usa/nebraska/" TargetMode="External"/><Relationship Id="rId97" Type="http://schemas.openxmlformats.org/officeDocument/2006/relationships/hyperlink" Target="https://covid19.healthdata.org/united-states-of-america/north-dakota" TargetMode="External"/><Relationship Id="rId104" Type="http://schemas.openxmlformats.org/officeDocument/2006/relationships/hyperlink" Target="https://www.worldometers.info/coronavirus/usa/montana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new-york/" TargetMode="External"/><Relationship Id="rId71" Type="http://schemas.openxmlformats.org/officeDocument/2006/relationships/hyperlink" Target="https://covid19.healthdata.org/united-states-of-america/utah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california" TargetMode="External"/><Relationship Id="rId29" Type="http://schemas.openxmlformats.org/officeDocument/2006/relationships/hyperlink" Target="https://covid19.healthdata.org/united-states-of-america/massachusetts" TargetMode="External"/><Relationship Id="rId24" Type="http://schemas.openxmlformats.org/officeDocument/2006/relationships/hyperlink" Target="https://covid19.healthdata.org/united-states-of-america/tennessee" TargetMode="External"/><Relationship Id="rId40" Type="http://schemas.openxmlformats.org/officeDocument/2006/relationships/hyperlink" Target="https://covid19.healthdata.org/united-states-of-america/michigan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vid19.healthdata.org/united-states-of-america/connecticut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covid19.healthdata.org/united-states-of-america/alaska" TargetMode="External"/><Relationship Id="rId115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8"/>
  <sheetViews>
    <sheetView zoomScaleNormal="100" workbookViewId="0">
      <selection activeCell="B2" sqref="B2:I214"/>
    </sheetView>
  </sheetViews>
  <sheetFormatPr defaultColWidth="8.7109375" defaultRowHeight="15" x14ac:dyDescent="0.25"/>
  <cols>
    <col min="1" max="1" width="8.7109375" style="32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342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1</v>
      </c>
      <c r="B2" s="47">
        <v>25</v>
      </c>
      <c r="C2" s="40" t="s">
        <v>23</v>
      </c>
      <c r="D2" s="43">
        <v>115368</v>
      </c>
      <c r="E2" s="44">
        <v>193</v>
      </c>
      <c r="F2" s="43">
        <v>112088</v>
      </c>
      <c r="G2" s="43">
        <v>3087</v>
      </c>
      <c r="H2" s="44">
        <v>69</v>
      </c>
      <c r="I2" s="43">
        <v>2807805</v>
      </c>
      <c r="J2" s="8">
        <f>Table1[[#This Row],[Population]]/Table1[[#This Row],[Cases]]</f>
        <v>24.337814645308924</v>
      </c>
      <c r="K2" s="8">
        <f>Table1[[#This Row],[Population]]/Table1[[#This Row],[Deaths]]</f>
        <v>14548.212435233161</v>
      </c>
      <c r="L2" s="9">
        <f>Table1[[#This Row],[Deaths]]+Table1[[#This Row],[Active]]*Table1[[#This Row],[Death Rate]]</f>
        <v>198.16426565425422</v>
      </c>
      <c r="M2" s="10">
        <f>Table1[[#This Row],[Deaths]]/Table1[[#This Row],[Cases]]</f>
        <v>1.6729075653560779E-3</v>
      </c>
      <c r="N2" s="11">
        <f>Table1[[#This Row],[Cases]]/Table1[[#This Row],[Deaths]]</f>
        <v>597.76165803108813</v>
      </c>
      <c r="O2" s="12">
        <f>Table1[[#This Row],[Cases]]/Table1[[#This Row],[Population]]</f>
        <v>4.1088323441264618E-2</v>
      </c>
      <c r="P2" s="12">
        <f>Table1[[#This Row],[Deaths]]/Table1[[#This Row],[Population]]</f>
        <v>6.8736967132689052E-5</v>
      </c>
      <c r="Q2" s="13">
        <f>1-Table1[[#This Row],[Deaths]]/Table1[[#This Row],[Ex(Deaths)]]</f>
        <v>2.6060529314929748E-2</v>
      </c>
      <c r="R2" s="14">
        <f>Table1[[#This Row],[Active]]/Table1[[#This Row],[Cases]]</f>
        <v>2.6757853130850842E-2</v>
      </c>
      <c r="S2" s="65">
        <f>Table1[[#This Row],[Percent Infected]]*Table1[[#This Row],[% Active]]</f>
        <v>1.0994353240342545E-3</v>
      </c>
      <c r="T2" s="66">
        <f>1/Table1[[#This Row],[Percent Actively Infected]]</f>
        <v>909.5578231292518</v>
      </c>
      <c r="AMC2"/>
    </row>
    <row r="3" spans="1:1017" s="1" customFormat="1" ht="16.5" thickBot="1" x14ac:dyDescent="0.3">
      <c r="A3" s="1">
        <v>2</v>
      </c>
      <c r="B3" s="47">
        <v>89</v>
      </c>
      <c r="C3" s="40" t="s">
        <v>83</v>
      </c>
      <c r="D3" s="43">
        <v>8622</v>
      </c>
      <c r="E3" s="44">
        <v>53</v>
      </c>
      <c r="F3" s="43">
        <v>7985</v>
      </c>
      <c r="G3" s="44">
        <v>584</v>
      </c>
      <c r="H3" s="44">
        <v>17</v>
      </c>
      <c r="I3" s="40">
        <v>299597</v>
      </c>
      <c r="J3" s="8">
        <f>Table1[[#This Row],[Population]]/Table1[[#This Row],[Cases]]</f>
        <v>34.747970308513104</v>
      </c>
      <c r="K3" s="8">
        <f>Table1[[#This Row],[Population]]/Table1[[#This Row],[Deaths]]</f>
        <v>5652.7735849056608</v>
      </c>
      <c r="L3" s="9">
        <f>Table1[[#This Row],[Deaths]]+Table1[[#This Row],[Active]]*Table1[[#This Row],[Death Rate]]</f>
        <v>56.589886337276731</v>
      </c>
      <c r="M3" s="10">
        <f>Table1[[#This Row],[Deaths]]/Table1[[#This Row],[Cases]]</f>
        <v>6.1470656460218048E-3</v>
      </c>
      <c r="N3" s="11">
        <f>Table1[[#This Row],[Cases]]/Table1[[#This Row],[Deaths]]</f>
        <v>162.67924528301887</v>
      </c>
      <c r="O3" s="12">
        <f>Table1[[#This Row],[Cases]]/Table1[[#This Row],[Population]]</f>
        <v>2.8778659332369817E-2</v>
      </c>
      <c r="P3" s="12">
        <f>Table1[[#This Row],[Deaths]]/Table1[[#This Row],[Population]]</f>
        <v>1.769043081205753E-4</v>
      </c>
      <c r="Q3" s="13">
        <f>1-Table1[[#This Row],[Deaths]]/Table1[[#This Row],[Ex(Deaths)]]</f>
        <v>6.3436888985444195E-2</v>
      </c>
      <c r="R3" s="14">
        <f>Table1[[#This Row],[Active]]/Table1[[#This Row],[Cases]]</f>
        <v>6.773370447691951E-2</v>
      </c>
      <c r="S3" s="65">
        <f>Table1[[#This Row],[Percent Infected]]*Table1[[#This Row],[% Active]]</f>
        <v>1.9492852064606789E-3</v>
      </c>
      <c r="T3" s="66">
        <f>1/Table1[[#This Row],[Percent Actively Infected]]</f>
        <v>513.00856164383561</v>
      </c>
      <c r="AMC3"/>
    </row>
    <row r="4" spans="1:1017" s="1" customFormat="1" ht="16.5" thickBot="1" x14ac:dyDescent="0.3">
      <c r="A4" s="1">
        <v>3</v>
      </c>
      <c r="B4" s="47">
        <v>50</v>
      </c>
      <c r="C4" s="40" t="s">
        <v>30</v>
      </c>
      <c r="D4" s="43">
        <v>46835</v>
      </c>
      <c r="E4" s="44">
        <v>173</v>
      </c>
      <c r="F4" s="43">
        <v>43128</v>
      </c>
      <c r="G4" s="43">
        <v>3534</v>
      </c>
      <c r="H4" s="44">
        <v>39</v>
      </c>
      <c r="I4" s="40">
        <v>1708294</v>
      </c>
      <c r="J4" s="8">
        <f>Table1[[#This Row],[Population]]/Table1[[#This Row],[Cases]]</f>
        <v>36.474730436639263</v>
      </c>
      <c r="K4" s="8">
        <f>Table1[[#This Row],[Population]]/Table1[[#This Row],[Deaths]]</f>
        <v>9874.5317919075151</v>
      </c>
      <c r="L4" s="9">
        <f>Table1[[#This Row],[Deaths]]+Table1[[#This Row],[Active]]*Table1[[#This Row],[Death Rate]]</f>
        <v>186.05395537525354</v>
      </c>
      <c r="M4" s="10">
        <f>Table1[[#This Row],[Deaths]]/Table1[[#This Row],[Cases]]</f>
        <v>3.6938187253122666E-3</v>
      </c>
      <c r="N4" s="11">
        <f>Table1[[#This Row],[Cases]]/Table1[[#This Row],[Deaths]]</f>
        <v>270.72254335260118</v>
      </c>
      <c r="O4" s="12">
        <f>Table1[[#This Row],[Cases]]/Table1[[#This Row],[Population]]</f>
        <v>2.7416240998329327E-2</v>
      </c>
      <c r="P4" s="12">
        <f>Table1[[#This Row],[Deaths]]/Table1[[#This Row],[Population]]</f>
        <v>1.0127062437730273E-4</v>
      </c>
      <c r="Q4" s="13">
        <f>1-Table1[[#This Row],[Deaths]]/Table1[[#This Row],[Ex(Deaths)]]</f>
        <v>7.0162202942285812E-2</v>
      </c>
      <c r="R4" s="14">
        <f>Table1[[#This Row],[Active]]/Table1[[#This Row],[Cases]]</f>
        <v>7.5456389452332656E-2</v>
      </c>
      <c r="S4" s="65">
        <f>Table1[[#This Row],[Percent Infected]]*Table1[[#This Row],[% Active]]</f>
        <v>2.068730558088947E-3</v>
      </c>
      <c r="T4" s="66">
        <f>1/Table1[[#This Row],[Percent Actively Infected]]</f>
        <v>483.38822863610648</v>
      </c>
      <c r="AMC4"/>
    </row>
    <row r="5" spans="1:1017" s="1" customFormat="1" ht="16.5" thickBot="1" x14ac:dyDescent="0.3">
      <c r="A5" s="1">
        <v>4</v>
      </c>
      <c r="B5" s="48">
        <v>162</v>
      </c>
      <c r="C5" s="40" t="s">
        <v>22</v>
      </c>
      <c r="D5" s="45">
        <v>699</v>
      </c>
      <c r="E5" s="45">
        <v>42</v>
      </c>
      <c r="F5" s="45">
        <v>657</v>
      </c>
      <c r="G5" s="45">
        <v>0</v>
      </c>
      <c r="H5" s="45"/>
      <c r="I5" s="40">
        <v>33940</v>
      </c>
      <c r="J5" s="8">
        <f>Table1[[#This Row],[Population]]/Table1[[#This Row],[Cases]]</f>
        <v>48.555078683834047</v>
      </c>
      <c r="K5" s="8">
        <f>Table1[[#This Row],[Population]]/Table1[[#This Row],[Deaths]]</f>
        <v>808.09523809523807</v>
      </c>
      <c r="L5" s="9">
        <f>Table1[[#This Row],[Deaths]]+Table1[[#This Row],[Active]]*Table1[[#This Row],[Death Rate]]</f>
        <v>42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2.0595167943429582E-2</v>
      </c>
      <c r="P5" s="12">
        <f>Table1[[#This Row],[Deaths]]/Table1[[#This Row],[Population]]</f>
        <v>1.2374779021803181E-3</v>
      </c>
      <c r="Q5" s="13">
        <f>1-Table1[[#This Row],[Deaths]]/Table1[[#This Row],[Ex(Deaths)]]</f>
        <v>0</v>
      </c>
      <c r="R5" s="14">
        <f>Table1[[#This Row],[Active]]/Table1[[#This Row],[Cases]]</f>
        <v>0</v>
      </c>
      <c r="S5" s="65">
        <f>Table1[[#This Row],[Percent Infected]]*Table1[[#This Row],[% Active]]</f>
        <v>0</v>
      </c>
      <c r="T5" s="66" t="e">
        <f>1/Table1[[#This Row],[Percent Actively Infected]]</f>
        <v>#DIV/0!</v>
      </c>
      <c r="AMC5"/>
    </row>
    <row r="6" spans="1:1017" s="1" customFormat="1" ht="16.5" thickBot="1" x14ac:dyDescent="0.3">
      <c r="A6" s="1">
        <v>5</v>
      </c>
      <c r="B6" s="47">
        <v>9</v>
      </c>
      <c r="C6" s="40" t="s">
        <v>45</v>
      </c>
      <c r="D6" s="43">
        <v>387502</v>
      </c>
      <c r="E6" s="43">
        <v>10513</v>
      </c>
      <c r="F6" s="43">
        <v>360385</v>
      </c>
      <c r="G6" s="43">
        <v>16604</v>
      </c>
      <c r="H6" s="43">
        <v>1177</v>
      </c>
      <c r="I6" s="40">
        <v>19136992</v>
      </c>
      <c r="J6" s="8">
        <f>Table1[[#This Row],[Population]]/Table1[[#This Row],[Cases]]</f>
        <v>49.385530913388834</v>
      </c>
      <c r="K6" s="8">
        <f>Table1[[#This Row],[Population]]/Table1[[#This Row],[Deaths]]</f>
        <v>1820.3169409302768</v>
      </c>
      <c r="L6" s="9">
        <f>Table1[[#This Row],[Deaths]]+Table1[[#This Row],[Active]]*Table1[[#This Row],[Death Rate]]</f>
        <v>10963.469551124897</v>
      </c>
      <c r="M6" s="10">
        <f>Table1[[#This Row],[Deaths]]/Table1[[#This Row],[Cases]]</f>
        <v>2.7130182553896497E-2</v>
      </c>
      <c r="N6" s="11">
        <f>Table1[[#This Row],[Cases]]/Table1[[#This Row],[Deaths]]</f>
        <v>36.859317036050605</v>
      </c>
      <c r="O6" s="12">
        <f>Table1[[#This Row],[Cases]]/Table1[[#This Row],[Population]]</f>
        <v>2.0248845795619291E-2</v>
      </c>
      <c r="P6" s="12">
        <f>Table1[[#This Row],[Deaths]]/Table1[[#This Row],[Population]]</f>
        <v>5.4935488294085091E-4</v>
      </c>
      <c r="Q6" s="13">
        <f>1-Table1[[#This Row],[Deaths]]/Table1[[#This Row],[Ex(Deaths)]]</f>
        <v>4.1088229325968895E-2</v>
      </c>
      <c r="R6" s="14">
        <f>Table1[[#This Row],[Active]]/Table1[[#This Row],[Cases]]</f>
        <v>4.2848811102910438E-2</v>
      </c>
      <c r="S6" s="65">
        <f>Table1[[#This Row],[Percent Infected]]*Table1[[#This Row],[% Active]]</f>
        <v>8.6763896854845325E-4</v>
      </c>
      <c r="T6" s="66">
        <f>1/Table1[[#This Row],[Percent Actively Infected]]</f>
        <v>1152.5531197301855</v>
      </c>
      <c r="AMC6"/>
    </row>
    <row r="7" spans="1:1017" s="1" customFormat="1" ht="16.5" thickBot="1" x14ac:dyDescent="0.3">
      <c r="A7" s="1">
        <v>6</v>
      </c>
      <c r="B7" s="47">
        <v>36</v>
      </c>
      <c r="C7" s="40" t="s">
        <v>54</v>
      </c>
      <c r="D7" s="43">
        <v>81940</v>
      </c>
      <c r="E7" s="43">
        <v>1767</v>
      </c>
      <c r="F7" s="43">
        <v>55001</v>
      </c>
      <c r="G7" s="43">
        <v>25172</v>
      </c>
      <c r="H7" s="44">
        <v>159</v>
      </c>
      <c r="I7" s="40">
        <v>4323139</v>
      </c>
      <c r="J7" s="8">
        <f>Table1[[#This Row],[Population]]/Table1[[#This Row],[Cases]]</f>
        <v>52.759812057603128</v>
      </c>
      <c r="K7" s="8">
        <f>Table1[[#This Row],[Population]]/Table1[[#This Row],[Deaths]]</f>
        <v>2446.5981890209396</v>
      </c>
      <c r="L7" s="9">
        <f>Table1[[#This Row],[Deaths]]+Table1[[#This Row],[Active]]*Table1[[#This Row],[Death Rate]]</f>
        <v>2309.8230900659019</v>
      </c>
      <c r="M7" s="10">
        <f>Table1[[#This Row],[Deaths]]/Table1[[#This Row],[Cases]]</f>
        <v>2.1564559433731999E-2</v>
      </c>
      <c r="N7" s="11">
        <f>Table1[[#This Row],[Cases]]/Table1[[#This Row],[Deaths]]</f>
        <v>46.37238256932654</v>
      </c>
      <c r="O7" s="12">
        <f>Table1[[#This Row],[Cases]]/Table1[[#This Row],[Population]]</f>
        <v>1.8953820360622223E-2</v>
      </c>
      <c r="P7" s="12">
        <f>Table1[[#This Row],[Deaths]]/Table1[[#This Row],[Population]]</f>
        <v>4.0873078566291764E-4</v>
      </c>
      <c r="Q7" s="13">
        <f>1-Table1[[#This Row],[Deaths]]/Table1[[#This Row],[Ex(Deaths)]]</f>
        <v>0.23500634849503321</v>
      </c>
      <c r="R7" s="14">
        <f>Table1[[#This Row],[Active]]/Table1[[#This Row],[Cases]]</f>
        <v>0.30720039052965586</v>
      </c>
      <c r="S7" s="65">
        <f>Table1[[#This Row],[Percent Infected]]*Table1[[#This Row],[% Active]]</f>
        <v>5.82262101681209E-3</v>
      </c>
      <c r="T7" s="66">
        <f>1/Table1[[#This Row],[Percent Actively Infected]]</f>
        <v>171.74396154457332</v>
      </c>
      <c r="AMC7"/>
    </row>
    <row r="8" spans="1:1017" s="1" customFormat="1" ht="16.5" thickBot="1" x14ac:dyDescent="0.3">
      <c r="A8" s="1">
        <v>7</v>
      </c>
      <c r="B8" s="47">
        <v>38</v>
      </c>
      <c r="C8" s="40" t="s">
        <v>32</v>
      </c>
      <c r="D8" s="43">
        <v>76827</v>
      </c>
      <c r="E8" s="44">
        <v>502</v>
      </c>
      <c r="F8" s="43">
        <v>68633</v>
      </c>
      <c r="G8" s="43">
        <v>7692</v>
      </c>
      <c r="H8" s="44">
        <v>109</v>
      </c>
      <c r="I8" s="40">
        <v>4278385</v>
      </c>
      <c r="J8" s="8">
        <f>Table1[[#This Row],[Population]]/Table1[[#This Row],[Cases]]</f>
        <v>55.688560011454307</v>
      </c>
      <c r="K8" s="8">
        <f>Table1[[#This Row],[Population]]/Table1[[#This Row],[Deaths]]</f>
        <v>8522.6792828685266</v>
      </c>
      <c r="L8" s="9">
        <f>Table1[[#This Row],[Deaths]]+Table1[[#This Row],[Active]]*Table1[[#This Row],[Death Rate]]</f>
        <v>552.26076769885583</v>
      </c>
      <c r="M8" s="10">
        <f>Table1[[#This Row],[Deaths]]/Table1[[#This Row],[Cases]]</f>
        <v>6.5341611672979551E-3</v>
      </c>
      <c r="N8" s="11">
        <f>Table1[[#This Row],[Cases]]/Table1[[#This Row],[Deaths]]</f>
        <v>153.0418326693227</v>
      </c>
      <c r="O8" s="12">
        <f>Table1[[#This Row],[Cases]]/Table1[[#This Row],[Population]]</f>
        <v>1.7957009479044078E-2</v>
      </c>
      <c r="P8" s="12">
        <f>Table1[[#This Row],[Deaths]]/Table1[[#This Row],[Population]]</f>
        <v>1.173339940187711E-4</v>
      </c>
      <c r="Q8" s="13">
        <f>1-Table1[[#This Row],[Deaths]]/Table1[[#This Row],[Ex(Deaths)]]</f>
        <v>9.1009122209207316E-2</v>
      </c>
      <c r="R8" s="14">
        <f>Table1[[#This Row],[Active]]/Table1[[#This Row],[Cases]]</f>
        <v>0.10012105119293999</v>
      </c>
      <c r="S8" s="65">
        <f>Table1[[#This Row],[Percent Infected]]*Table1[[#This Row],[% Active]]</f>
        <v>1.7978746653234806E-3</v>
      </c>
      <c r="T8" s="66">
        <f>1/Table1[[#This Row],[Percent Actively Infected]]</f>
        <v>556.21229849193969</v>
      </c>
      <c r="AMC8"/>
    </row>
    <row r="9" spans="1:1017" s="1" customFormat="1" ht="16.5" thickBot="1" x14ac:dyDescent="0.3">
      <c r="A9" s="1">
        <v>8</v>
      </c>
      <c r="B9" s="47">
        <v>1</v>
      </c>
      <c r="C9" s="40" t="s">
        <v>33</v>
      </c>
      <c r="D9" s="43">
        <v>5594094</v>
      </c>
      <c r="E9" s="43">
        <v>173469</v>
      </c>
      <c r="F9" s="43">
        <v>2937252</v>
      </c>
      <c r="G9" s="43">
        <v>2483373</v>
      </c>
      <c r="H9" s="43">
        <v>17216</v>
      </c>
      <c r="I9" s="40">
        <v>331251064</v>
      </c>
      <c r="J9" s="8">
        <f>Table1[[#This Row],[Population]]/Table1[[#This Row],[Cases]]</f>
        <v>59.214425785480188</v>
      </c>
      <c r="K9" s="8">
        <f>Table1[[#This Row],[Population]]/Table1[[#This Row],[Deaths]]</f>
        <v>1909.5692256253278</v>
      </c>
      <c r="L9" s="9">
        <f>Table1[[#This Row],[Deaths]]+Table1[[#This Row],[Active]]*Table1[[#This Row],[Death Rate]]</f>
        <v>250476.68541554717</v>
      </c>
      <c r="M9" s="10">
        <f>Table1[[#This Row],[Deaths]]/Table1[[#This Row],[Cases]]</f>
        <v>3.1009310891093357E-2</v>
      </c>
      <c r="N9" s="11">
        <f>Table1[[#This Row],[Cases]]/Table1[[#This Row],[Deaths]]</f>
        <v>32.248378672846442</v>
      </c>
      <c r="O9" s="12">
        <f>Table1[[#This Row],[Cases]]/Table1[[#This Row],[Population]]</f>
        <v>1.6887776698582921E-2</v>
      </c>
      <c r="P9" s="12">
        <f>Table1[[#This Row],[Deaths]]/Table1[[#This Row],[Population]]</f>
        <v>5.2367831790571995E-4</v>
      </c>
      <c r="Q9" s="13">
        <f>1-Table1[[#This Row],[Deaths]]/Table1[[#This Row],[Ex(Deaths)]]</f>
        <v>0.30744452437874392</v>
      </c>
      <c r="R9" s="14">
        <f>Table1[[#This Row],[Active]]/Table1[[#This Row],[Cases]]</f>
        <v>0.44392764941025303</v>
      </c>
      <c r="S9" s="65">
        <f>Table1[[#This Row],[Percent Infected]]*Table1[[#This Row],[% Active]]</f>
        <v>7.4969510135671595E-3</v>
      </c>
      <c r="T9" s="66">
        <f>1/Table1[[#This Row],[Percent Actively Infected]]</f>
        <v>133.38755958126308</v>
      </c>
      <c r="AMC9"/>
    </row>
    <row r="10" spans="1:1017" s="1" customFormat="1" ht="16.5" thickBot="1" x14ac:dyDescent="0.3">
      <c r="A10" s="1">
        <v>9</v>
      </c>
      <c r="B10" s="47">
        <v>35</v>
      </c>
      <c r="C10" s="40" t="s">
        <v>76</v>
      </c>
      <c r="D10" s="43">
        <v>83226</v>
      </c>
      <c r="E10" s="44">
        <v>588</v>
      </c>
      <c r="F10" s="43">
        <v>77812</v>
      </c>
      <c r="G10" s="43">
        <v>4826</v>
      </c>
      <c r="H10" s="44">
        <v>150</v>
      </c>
      <c r="I10" s="40">
        <v>5122006</v>
      </c>
      <c r="J10" s="8">
        <f>Table1[[#This Row],[Population]]/Table1[[#This Row],[Cases]]</f>
        <v>61.543339821690338</v>
      </c>
      <c r="K10" s="8">
        <f>Table1[[#This Row],[Population]]/Table1[[#This Row],[Deaths]]</f>
        <v>8710.8945578231287</v>
      </c>
      <c r="L10" s="9">
        <f>Table1[[#This Row],[Deaths]]+Table1[[#This Row],[Active]]*Table1[[#This Row],[Death Rate]]</f>
        <v>622.09617186936771</v>
      </c>
      <c r="M10" s="10">
        <f>Table1[[#This Row],[Deaths]]/Table1[[#This Row],[Cases]]</f>
        <v>7.0650998486050031E-3</v>
      </c>
      <c r="N10" s="11">
        <f>Table1[[#This Row],[Cases]]/Table1[[#This Row],[Deaths]]</f>
        <v>141.5408163265306</v>
      </c>
      <c r="O10" s="12">
        <f>Table1[[#This Row],[Cases]]/Table1[[#This Row],[Population]]</f>
        <v>1.6248711930442878E-2</v>
      </c>
      <c r="P10" s="12">
        <f>Table1[[#This Row],[Deaths]]/Table1[[#This Row],[Population]]</f>
        <v>1.1479877219979828E-4</v>
      </c>
      <c r="Q10" s="13">
        <f>1-Table1[[#This Row],[Deaths]]/Table1[[#This Row],[Ex(Deaths)]]</f>
        <v>5.4808522236859947E-2</v>
      </c>
      <c r="R10" s="14">
        <f>Table1[[#This Row],[Active]]/Table1[[#This Row],[Cases]]</f>
        <v>5.7986686852666232E-2</v>
      </c>
      <c r="S10" s="65">
        <f>Table1[[#This Row],[Percent Infected]]*Table1[[#This Row],[% Active]]</f>
        <v>9.4220897046977295E-4</v>
      </c>
      <c r="T10" s="66">
        <f>1/Table1[[#This Row],[Percent Actively Infected]]</f>
        <v>1061.3356817239951</v>
      </c>
      <c r="AMC10"/>
    </row>
    <row r="11" spans="1:1017" s="1" customFormat="1" ht="16.5" thickBot="1" x14ac:dyDescent="0.3">
      <c r="A11" s="1">
        <v>10</v>
      </c>
      <c r="B11" s="47">
        <v>6</v>
      </c>
      <c r="C11" s="40" t="s">
        <v>44</v>
      </c>
      <c r="D11" s="43">
        <v>535946</v>
      </c>
      <c r="E11" s="43">
        <v>26281</v>
      </c>
      <c r="F11" s="43">
        <v>365367</v>
      </c>
      <c r="G11" s="43">
        <v>144298</v>
      </c>
      <c r="H11" s="43">
        <v>1533</v>
      </c>
      <c r="I11" s="40">
        <v>33028871</v>
      </c>
      <c r="J11" s="8">
        <f>Table1[[#This Row],[Population]]/Table1[[#This Row],[Cases]]</f>
        <v>61.627236699219701</v>
      </c>
      <c r="K11" s="8">
        <f>Table1[[#This Row],[Population]]/Table1[[#This Row],[Deaths]]</f>
        <v>1256.7585327803356</v>
      </c>
      <c r="L11" s="9">
        <f>Table1[[#This Row],[Deaths]]+Table1[[#This Row],[Active]]*Table1[[#This Row],[Death Rate]]</f>
        <v>33356.891485336208</v>
      </c>
      <c r="M11" s="10">
        <f>Table1[[#This Row],[Deaths]]/Table1[[#This Row],[Cases]]</f>
        <v>4.9036656678098166E-2</v>
      </c>
      <c r="N11" s="11">
        <f>Table1[[#This Row],[Cases]]/Table1[[#This Row],[Deaths]]</f>
        <v>20.392907423614016</v>
      </c>
      <c r="O11" s="12">
        <f>Table1[[#This Row],[Cases]]/Table1[[#This Row],[Population]]</f>
        <v>1.6226591578016699E-2</v>
      </c>
      <c r="P11" s="12">
        <f>Table1[[#This Row],[Deaths]]/Table1[[#This Row],[Population]]</f>
        <v>7.9569780026692407E-4</v>
      </c>
      <c r="Q11" s="13">
        <f>1-Table1[[#This Row],[Deaths]]/Table1[[#This Row],[Ex(Deaths)]]</f>
        <v>0.21212682508041225</v>
      </c>
      <c r="R11" s="14">
        <f>Table1[[#This Row],[Active]]/Table1[[#This Row],[Cases]]</f>
        <v>0.26923981147354398</v>
      </c>
      <c r="S11" s="65">
        <f>Table1[[#This Row],[Percent Infected]]*Table1[[#This Row],[% Active]]</f>
        <v>4.3688444573234128E-3</v>
      </c>
      <c r="T11" s="66">
        <f>1/Table1[[#This Row],[Percent Actively Infected]]</f>
        <v>228.89347738707397</v>
      </c>
      <c r="AMC11"/>
    </row>
    <row r="12" spans="1:1017" s="1" customFormat="1" ht="16.5" thickBot="1" x14ac:dyDescent="0.3">
      <c r="A12" s="1">
        <v>11</v>
      </c>
      <c r="B12" s="47">
        <v>2</v>
      </c>
      <c r="C12" s="40" t="s">
        <v>73</v>
      </c>
      <c r="D12" s="43">
        <v>3343925</v>
      </c>
      <c r="E12" s="43">
        <v>108054</v>
      </c>
      <c r="F12" s="43">
        <v>2432456</v>
      </c>
      <c r="G12" s="43">
        <v>803415</v>
      </c>
      <c r="H12" s="43">
        <v>8318</v>
      </c>
      <c r="I12" s="40">
        <v>212751912</v>
      </c>
      <c r="J12" s="8">
        <f>Table1[[#This Row],[Population]]/Table1[[#This Row],[Cases]]</f>
        <v>63.623410214044874</v>
      </c>
      <c r="K12" s="8">
        <f>Table1[[#This Row],[Population]]/Table1[[#This Row],[Deaths]]</f>
        <v>1968.9406407907159</v>
      </c>
      <c r="L12" s="9">
        <f>Table1[[#This Row],[Deaths]]+Table1[[#This Row],[Active]]*Table1[[#This Row],[Death Rate]]</f>
        <v>134015.16970625837</v>
      </c>
      <c r="M12" s="10">
        <f>Table1[[#This Row],[Deaths]]/Table1[[#This Row],[Cases]]</f>
        <v>3.2313523778194783E-2</v>
      </c>
      <c r="N12" s="11">
        <f>Table1[[#This Row],[Cases]]/Table1[[#This Row],[Deaths]]</f>
        <v>30.94679512095804</v>
      </c>
      <c r="O12" s="12">
        <f>Table1[[#This Row],[Cases]]/Table1[[#This Row],[Population]]</f>
        <v>1.571748506777227E-2</v>
      </c>
      <c r="P12" s="12">
        <f>Table1[[#This Row],[Deaths]]/Table1[[#This Row],[Population]]</f>
        <v>5.0788732747088076E-4</v>
      </c>
      <c r="Q12" s="13">
        <f>1-Table1[[#This Row],[Deaths]]/Table1[[#This Row],[Ex(Deaths)]]</f>
        <v>0.19371814223092398</v>
      </c>
      <c r="R12" s="14">
        <f>Table1[[#This Row],[Active]]/Table1[[#This Row],[Cases]]</f>
        <v>0.24026107044864942</v>
      </c>
      <c r="S12" s="65">
        <f>Table1[[#This Row],[Percent Infected]]*Table1[[#This Row],[% Active]]</f>
        <v>3.7762997871436288E-3</v>
      </c>
      <c r="T12" s="66">
        <f>1/Table1[[#This Row],[Percent Actively Infected]]</f>
        <v>264.80948451298519</v>
      </c>
      <c r="AMC12"/>
    </row>
    <row r="13" spans="1:1017" s="1" customFormat="1" ht="16.5" thickBot="1" x14ac:dyDescent="0.3">
      <c r="A13" s="1">
        <v>12</v>
      </c>
      <c r="B13" s="49">
        <v>210</v>
      </c>
      <c r="C13" s="40" t="s">
        <v>24</v>
      </c>
      <c r="D13" s="46">
        <v>12</v>
      </c>
      <c r="E13" s="46"/>
      <c r="F13" s="46">
        <v>12</v>
      </c>
      <c r="G13" s="46">
        <v>0</v>
      </c>
      <c r="H13" s="46"/>
      <c r="I13" s="40">
        <v>801</v>
      </c>
      <c r="J13" s="8">
        <f>Table1[[#This Row],[Population]]/Table1[[#This Row],[Cases]]</f>
        <v>66.75</v>
      </c>
      <c r="K13" s="8" t="e">
        <f>Table1[[#This Row],[Population]]/Table1[[#This Row],[Deaths]]</f>
        <v>#DIV/0!</v>
      </c>
      <c r="L13" s="9">
        <f>Table1[[#This Row],[Deaths]]+Table1[[#This Row],[Active]]*Table1[[#This Row],[Death Rate]]</f>
        <v>0</v>
      </c>
      <c r="M13" s="10">
        <f>Table1[[#This Row],[Deaths]]/Table1[[#This Row],[Cases]]</f>
        <v>0</v>
      </c>
      <c r="N13" s="11" t="e">
        <f>Table1[[#This Row],[Cases]]/Table1[[#This Row],[Deaths]]</f>
        <v>#DIV/0!</v>
      </c>
      <c r="O13" s="12">
        <f>Table1[[#This Row],[Cases]]/Table1[[#This Row],[Population]]</f>
        <v>1.4981273408239701E-2</v>
      </c>
      <c r="P13" s="12">
        <f>Table1[[#This Row],[Deaths]]/Table1[[#This Row],[Population]]</f>
        <v>0</v>
      </c>
      <c r="Q13" s="13" t="e">
        <f>1-Table1[[#This Row],[Deaths]]/Table1[[#This Row],[Ex(Deaths)]]</f>
        <v>#DIV/0!</v>
      </c>
      <c r="R13" s="14">
        <f>Table1[[#This Row],[Active]]/Table1[[#This Row],[Cases]]</f>
        <v>0</v>
      </c>
      <c r="S13" s="65">
        <f>Table1[[#This Row],[Percent Infected]]*Table1[[#This Row],[% Active]]</f>
        <v>0</v>
      </c>
      <c r="T13" s="66" t="e">
        <f>1/Table1[[#This Row],[Percent Actively Infected]]</f>
        <v>#DIV/0!</v>
      </c>
      <c r="AMC13"/>
    </row>
    <row r="14" spans="1:1017" s="1" customFormat="1" ht="16.5" thickBot="1" x14ac:dyDescent="0.3">
      <c r="A14" s="1">
        <v>13</v>
      </c>
      <c r="B14" s="47">
        <v>54</v>
      </c>
      <c r="C14" s="40" t="s">
        <v>57</v>
      </c>
      <c r="D14" s="43">
        <v>41701</v>
      </c>
      <c r="E14" s="44">
        <v>824</v>
      </c>
      <c r="F14" s="43">
        <v>34655</v>
      </c>
      <c r="G14" s="43">
        <v>6222</v>
      </c>
      <c r="H14" s="44"/>
      <c r="I14" s="40">
        <v>2963962</v>
      </c>
      <c r="J14" s="8">
        <f>Table1[[#This Row],[Population]]/Table1[[#This Row],[Cases]]</f>
        <v>71.07652094673989</v>
      </c>
      <c r="K14" s="8">
        <f>Table1[[#This Row],[Population]]/Table1[[#This Row],[Deaths]]</f>
        <v>3597.0412621359224</v>
      </c>
      <c r="L14" s="9">
        <f>Table1[[#This Row],[Deaths]]+Table1[[#This Row],[Active]]*Table1[[#This Row],[Death Rate]]</f>
        <v>946.94496534855284</v>
      </c>
      <c r="M14" s="10">
        <f>Table1[[#This Row],[Deaths]]/Table1[[#This Row],[Cases]]</f>
        <v>1.9759717992374283E-2</v>
      </c>
      <c r="N14" s="11">
        <f>Table1[[#This Row],[Cases]]/Table1[[#This Row],[Deaths]]</f>
        <v>50.608009708737868</v>
      </c>
      <c r="O14" s="12">
        <f>Table1[[#This Row],[Cases]]/Table1[[#This Row],[Population]]</f>
        <v>1.4069343669048389E-2</v>
      </c>
      <c r="P14" s="12">
        <f>Table1[[#This Row],[Deaths]]/Table1[[#This Row],[Population]]</f>
        <v>2.7800626323819266E-4</v>
      </c>
      <c r="Q14" s="13">
        <f>1-Table1[[#This Row],[Deaths]]/Table1[[#This Row],[Ex(Deaths)]]</f>
        <v>0.12983327421071311</v>
      </c>
      <c r="R14" s="14">
        <f>Table1[[#This Row],[Active]]/Table1[[#This Row],[Cases]]</f>
        <v>0.14920505503465145</v>
      </c>
      <c r="S14" s="65">
        <f>Table1[[#This Row],[Percent Infected]]*Table1[[#This Row],[% Active]]</f>
        <v>2.0992171964417899E-3</v>
      </c>
      <c r="T14" s="66">
        <f>1/Table1[[#This Row],[Percent Actively Infected]]</f>
        <v>476.36804885888779</v>
      </c>
      <c r="AMC14"/>
    </row>
    <row r="15" spans="1:1017" s="1" customFormat="1" ht="16.5" thickBot="1" x14ac:dyDescent="0.3">
      <c r="A15" s="1">
        <v>14</v>
      </c>
      <c r="B15" s="47">
        <v>154</v>
      </c>
      <c r="C15" s="40" t="s">
        <v>25</v>
      </c>
      <c r="D15" s="43">
        <v>1005</v>
      </c>
      <c r="E15" s="44">
        <v>53</v>
      </c>
      <c r="F15" s="44">
        <v>869</v>
      </c>
      <c r="G15" s="44">
        <v>83</v>
      </c>
      <c r="H15" s="44">
        <v>1</v>
      </c>
      <c r="I15" s="40">
        <v>77281</v>
      </c>
      <c r="J15" s="8">
        <f>Table1[[#This Row],[Population]]/Table1[[#This Row],[Cases]]</f>
        <v>76.896517412935324</v>
      </c>
      <c r="K15" s="8">
        <f>Table1[[#This Row],[Population]]/Table1[[#This Row],[Deaths]]</f>
        <v>1458.132075471698</v>
      </c>
      <c r="L15" s="9">
        <f>Table1[[#This Row],[Deaths]]+Table1[[#This Row],[Active]]*Table1[[#This Row],[Death Rate]]</f>
        <v>57.377114427860697</v>
      </c>
      <c r="M15" s="10">
        <f>Table1[[#This Row],[Deaths]]/Table1[[#This Row],[Cases]]</f>
        <v>5.2736318407960198E-2</v>
      </c>
      <c r="N15" s="11">
        <f>Table1[[#This Row],[Cases]]/Table1[[#This Row],[Deaths]]</f>
        <v>18.962264150943398</v>
      </c>
      <c r="O15" s="12">
        <f>Table1[[#This Row],[Cases]]/Table1[[#This Row],[Population]]</f>
        <v>1.3004490107529664E-2</v>
      </c>
      <c r="P15" s="12">
        <f>Table1[[#This Row],[Deaths]]/Table1[[#This Row],[Population]]</f>
        <v>6.858089310438529E-4</v>
      </c>
      <c r="Q15" s="13">
        <f>1-Table1[[#This Row],[Deaths]]/Table1[[#This Row],[Ex(Deaths)]]</f>
        <v>7.6286764705882359E-2</v>
      </c>
      <c r="R15" s="14">
        <f>Table1[[#This Row],[Active]]/Table1[[#This Row],[Cases]]</f>
        <v>8.2587064676616917E-2</v>
      </c>
      <c r="S15" s="65">
        <f>Table1[[#This Row],[Percent Infected]]*Table1[[#This Row],[% Active]]</f>
        <v>1.0740026655969774E-3</v>
      </c>
      <c r="T15" s="66">
        <f>1/Table1[[#This Row],[Percent Actively Infected]]</f>
        <v>931.0963855421686</v>
      </c>
      <c r="AMC15"/>
    </row>
    <row r="16" spans="1:1017" s="1" customFormat="1" ht="16.5" thickBot="1" x14ac:dyDescent="0.3">
      <c r="A16" s="1">
        <v>15</v>
      </c>
      <c r="B16" s="47">
        <v>97</v>
      </c>
      <c r="C16" s="40" t="s">
        <v>26</v>
      </c>
      <c r="D16" s="43">
        <v>7458</v>
      </c>
      <c r="E16" s="44">
        <v>123</v>
      </c>
      <c r="F16" s="43">
        <v>6500</v>
      </c>
      <c r="G16" s="44">
        <v>835</v>
      </c>
      <c r="H16" s="44">
        <v>3</v>
      </c>
      <c r="I16" s="40">
        <v>627231</v>
      </c>
      <c r="J16" s="8">
        <f>Table1[[#This Row],[Population]]/Table1[[#This Row],[Cases]]</f>
        <v>84.101769911504419</v>
      </c>
      <c r="K16" s="8">
        <f>Table1[[#This Row],[Population]]/Table1[[#This Row],[Deaths]]</f>
        <v>5099.4390243902435</v>
      </c>
      <c r="L16" s="9">
        <f>Table1[[#This Row],[Deaths]]+Table1[[#This Row],[Active]]*Table1[[#This Row],[Death Rate]]</f>
        <v>136.77111826226871</v>
      </c>
      <c r="M16" s="10">
        <f>Table1[[#This Row],[Deaths]]/Table1[[#This Row],[Cases]]</f>
        <v>1.6492357200321803E-2</v>
      </c>
      <c r="N16" s="11">
        <f>Table1[[#This Row],[Cases]]/Table1[[#This Row],[Deaths]]</f>
        <v>60.634146341463413</v>
      </c>
      <c r="O16" s="12">
        <f>Table1[[#This Row],[Cases]]/Table1[[#This Row],[Population]]</f>
        <v>1.1890356184563583E-2</v>
      </c>
      <c r="P16" s="12">
        <f>Table1[[#This Row],[Deaths]]/Table1[[#This Row],[Population]]</f>
        <v>1.9610000143487806E-4</v>
      </c>
      <c r="Q16" s="13">
        <f>1-Table1[[#This Row],[Deaths]]/Table1[[#This Row],[Ex(Deaths)]]</f>
        <v>0.10068732666103952</v>
      </c>
      <c r="R16" s="14">
        <f>Table1[[#This Row],[Active]]/Table1[[#This Row],[Cases]]</f>
        <v>0.11196031107535533</v>
      </c>
      <c r="S16" s="65">
        <f>Table1[[#This Row],[Percent Infected]]*Table1[[#This Row],[% Active]]</f>
        <v>1.3312479772205137E-3</v>
      </c>
      <c r="T16" s="66">
        <f>1/Table1[[#This Row],[Percent Actively Infected]]</f>
        <v>751.1748502994011</v>
      </c>
      <c r="AMC16"/>
    </row>
    <row r="17" spans="1:1017" s="1" customFormat="1" ht="16.5" thickBot="1" x14ac:dyDescent="0.3">
      <c r="A17" s="1">
        <v>16</v>
      </c>
      <c r="B17" s="47">
        <v>118</v>
      </c>
      <c r="C17" s="40" t="s">
        <v>28</v>
      </c>
      <c r="D17" s="43">
        <v>3160</v>
      </c>
      <c r="E17" s="44">
        <v>39</v>
      </c>
      <c r="F17" s="43">
        <v>2964</v>
      </c>
      <c r="G17" s="44">
        <v>157</v>
      </c>
      <c r="H17" s="44">
        <v>1</v>
      </c>
      <c r="I17" s="40">
        <v>273599</v>
      </c>
      <c r="J17" s="8">
        <f>Table1[[#This Row],[Population]]/Table1[[#This Row],[Cases]]</f>
        <v>86.581962025316457</v>
      </c>
      <c r="K17" s="8">
        <f>Table1[[#This Row],[Population]]/Table1[[#This Row],[Deaths]]</f>
        <v>7015.3589743589746</v>
      </c>
      <c r="L17" s="9">
        <f>Table1[[#This Row],[Deaths]]+Table1[[#This Row],[Active]]*Table1[[#This Row],[Death Rate]]</f>
        <v>40.937658227848104</v>
      </c>
      <c r="M17" s="10">
        <f>Table1[[#This Row],[Deaths]]/Table1[[#This Row],[Cases]]</f>
        <v>1.2341772151898734E-2</v>
      </c>
      <c r="N17" s="11">
        <f>Table1[[#This Row],[Cases]]/Table1[[#This Row],[Deaths]]</f>
        <v>81.025641025641022</v>
      </c>
      <c r="O17" s="12">
        <f>Table1[[#This Row],[Cases]]/Table1[[#This Row],[Population]]</f>
        <v>1.1549749816337048E-2</v>
      </c>
      <c r="P17" s="12">
        <f>Table1[[#This Row],[Deaths]]/Table1[[#This Row],[Population]]</f>
        <v>1.4254438064466611E-4</v>
      </c>
      <c r="Q17" s="13">
        <f>1-Table1[[#This Row],[Deaths]]/Table1[[#This Row],[Ex(Deaths)]]</f>
        <v>4.7331926439553862E-2</v>
      </c>
      <c r="R17" s="14">
        <f>Table1[[#This Row],[Active]]/Table1[[#This Row],[Cases]]</f>
        <v>4.9683544303797469E-2</v>
      </c>
      <c r="S17" s="65">
        <f>Table1[[#This Row],[Percent Infected]]*Table1[[#This Row],[% Active]]</f>
        <v>5.7383250669775844E-4</v>
      </c>
      <c r="T17" s="66">
        <f>1/Table1[[#This Row],[Percent Actively Infected]]</f>
        <v>1742.6687898089172</v>
      </c>
      <c r="AMC17"/>
    </row>
    <row r="18" spans="1:1017" s="1" customFormat="1" ht="16.5" thickBot="1" x14ac:dyDescent="0.3">
      <c r="A18" s="1">
        <v>17</v>
      </c>
      <c r="B18" s="47">
        <v>101</v>
      </c>
      <c r="C18" s="40" t="s">
        <v>53</v>
      </c>
      <c r="D18" s="43">
        <v>5785</v>
      </c>
      <c r="E18" s="44">
        <v>22</v>
      </c>
      <c r="F18" s="43">
        <v>3349</v>
      </c>
      <c r="G18" s="43">
        <v>2414</v>
      </c>
      <c r="H18" s="44">
        <v>12</v>
      </c>
      <c r="I18" s="40">
        <v>541709</v>
      </c>
      <c r="J18" s="8">
        <f>Table1[[#This Row],[Population]]/Table1[[#This Row],[Cases]]</f>
        <v>93.640276577355223</v>
      </c>
      <c r="K18" s="8">
        <f>Table1[[#This Row],[Population]]/Table1[[#This Row],[Deaths]]</f>
        <v>24623.136363636364</v>
      </c>
      <c r="L18" s="9">
        <f>Table1[[#This Row],[Deaths]]+Table1[[#This Row],[Active]]*Table1[[#This Row],[Death Rate]]</f>
        <v>31.180293863439932</v>
      </c>
      <c r="M18" s="10">
        <f>Table1[[#This Row],[Deaths]]/Table1[[#This Row],[Cases]]</f>
        <v>3.8029386343993088E-3</v>
      </c>
      <c r="N18" s="15">
        <f>Table1[[#This Row],[Cases]]/Table1[[#This Row],[Deaths]]</f>
        <v>262.95454545454544</v>
      </c>
      <c r="O18" s="12">
        <f>Table1[[#This Row],[Cases]]/Table1[[#This Row],[Population]]</f>
        <v>1.0679165382151672E-2</v>
      </c>
      <c r="P18" s="12">
        <f>Table1[[#This Row],[Deaths]]/Table1[[#This Row],[Population]]</f>
        <v>4.0612210614924247E-5</v>
      </c>
      <c r="Q18" s="13">
        <f>1-Table1[[#This Row],[Deaths]]/Table1[[#This Row],[Ex(Deaths)]]</f>
        <v>0.29442614953043056</v>
      </c>
      <c r="R18" s="14">
        <f>Table1[[#This Row],[Active]]/Table1[[#This Row],[Cases]]</f>
        <v>0.41728608470181505</v>
      </c>
      <c r="S18" s="65">
        <f>Table1[[#This Row],[Percent Infected]]*Table1[[#This Row],[% Active]]</f>
        <v>4.4562671102012334E-3</v>
      </c>
      <c r="T18" s="66">
        <f>1/Table1[[#This Row],[Percent Actively Infected]]</f>
        <v>224.40306545153274</v>
      </c>
      <c r="AMC18"/>
    </row>
    <row r="19" spans="1:1017" s="1" customFormat="1" ht="16.5" thickBot="1" x14ac:dyDescent="0.3">
      <c r="A19" s="1">
        <v>18</v>
      </c>
      <c r="B19" s="47">
        <v>152</v>
      </c>
      <c r="C19" s="40" t="s">
        <v>87</v>
      </c>
      <c r="D19" s="43">
        <v>1121</v>
      </c>
      <c r="E19" s="44">
        <v>4</v>
      </c>
      <c r="F19" s="44">
        <v>212</v>
      </c>
      <c r="G19" s="44">
        <v>905</v>
      </c>
      <c r="H19" s="44"/>
      <c r="I19" s="40">
        <v>106824</v>
      </c>
      <c r="J19" s="8">
        <f>Table1[[#This Row],[Population]]/Table1[[#This Row],[Cases]]</f>
        <v>95.293487957181085</v>
      </c>
      <c r="K19" s="8">
        <f>Table1[[#This Row],[Population]]/Table1[[#This Row],[Deaths]]</f>
        <v>26706</v>
      </c>
      <c r="L19" s="9">
        <f>Table1[[#This Row],[Deaths]]+Table1[[#This Row],[Active]]*Table1[[#This Row],[Death Rate]]</f>
        <v>7.2292595896520968</v>
      </c>
      <c r="M19" s="10">
        <f>Table1[[#This Row],[Deaths]]/Table1[[#This Row],[Cases]]</f>
        <v>3.5682426404995541E-3</v>
      </c>
      <c r="N19" s="11">
        <f>Table1[[#This Row],[Cases]]/Table1[[#This Row],[Deaths]]</f>
        <v>280.25</v>
      </c>
      <c r="O19" s="12">
        <f>Table1[[#This Row],[Cases]]/Table1[[#This Row],[Population]]</f>
        <v>1.0493896502658579E-2</v>
      </c>
      <c r="P19" s="12">
        <f>Table1[[#This Row],[Deaths]]/Table1[[#This Row],[Population]]</f>
        <v>3.7444768965775484E-5</v>
      </c>
      <c r="Q19" s="13">
        <f>1-Table1[[#This Row],[Deaths]]/Table1[[#This Row],[Ex(Deaths)]]</f>
        <v>0.44669299111549854</v>
      </c>
      <c r="R19" s="14">
        <f>Table1[[#This Row],[Active]]/Table1[[#This Row],[Cases]]</f>
        <v>0.80731489741302409</v>
      </c>
      <c r="S19" s="65">
        <f>Table1[[#This Row],[Percent Infected]]*Table1[[#This Row],[% Active]]</f>
        <v>8.4718789785067031E-3</v>
      </c>
      <c r="T19" s="66">
        <f>1/Table1[[#This Row],[Percent Actively Infected]]</f>
        <v>118.03756906077348</v>
      </c>
      <c r="AMC19"/>
    </row>
    <row r="20" spans="1:1017" s="1" customFormat="1" ht="16.5" thickBot="1" x14ac:dyDescent="0.3">
      <c r="A20" s="1">
        <v>19</v>
      </c>
      <c r="B20" s="47">
        <v>30</v>
      </c>
      <c r="C20" s="40" t="s">
        <v>70</v>
      </c>
      <c r="D20" s="43">
        <v>94277</v>
      </c>
      <c r="E20" s="44">
        <v>692</v>
      </c>
      <c r="F20" s="43">
        <v>70267</v>
      </c>
      <c r="G20" s="43">
        <v>23318</v>
      </c>
      <c r="H20" s="44">
        <v>399</v>
      </c>
      <c r="I20" s="43">
        <v>9197590</v>
      </c>
      <c r="J20" s="8">
        <f>Table1[[#This Row],[Population]]/Table1[[#This Row],[Cases]]</f>
        <v>97.559213806124504</v>
      </c>
      <c r="K20" s="8">
        <f>Table1[[#This Row],[Population]]/Table1[[#This Row],[Deaths]]</f>
        <v>13291.315028901734</v>
      </c>
      <c r="L20" s="9">
        <f>Table1[[#This Row],[Deaths]]+Table1[[#This Row],[Active]]*Table1[[#This Row],[Death Rate]]</f>
        <v>863.15580682457016</v>
      </c>
      <c r="M20" s="10">
        <f>Table1[[#This Row],[Deaths]]/Table1[[#This Row],[Cases]]</f>
        <v>7.3400723400193048E-3</v>
      </c>
      <c r="N20" s="11">
        <f>Table1[[#This Row],[Cases]]/Table1[[#This Row],[Deaths]]</f>
        <v>136.23843930635837</v>
      </c>
      <c r="O20" s="12">
        <f>Table1[[#This Row],[Cases]]/Table1[[#This Row],[Population]]</f>
        <v>1.0250185102836722E-2</v>
      </c>
      <c r="P20" s="12">
        <f>Table1[[#This Row],[Deaths]]/Table1[[#This Row],[Population]]</f>
        <v>7.5237100153409747E-5</v>
      </c>
      <c r="Q20" s="13">
        <f>1-Table1[[#This Row],[Deaths]]/Table1[[#This Row],[Ex(Deaths)]]</f>
        <v>0.19829074365406696</v>
      </c>
      <c r="R20" s="14">
        <f>Table1[[#This Row],[Active]]/Table1[[#This Row],[Cases]]</f>
        <v>0.24733498096036149</v>
      </c>
      <c r="S20" s="12">
        <f>Table1[[#This Row],[Percent Infected]]*Table1[[#This Row],[% Active]]</f>
        <v>2.5352293372503019E-3</v>
      </c>
      <c r="T20" s="8">
        <f>1/Table1[[#This Row],[Percent Actively Infected]]</f>
        <v>394.44163307316228</v>
      </c>
      <c r="AMC20"/>
    </row>
    <row r="21" spans="1:1017" s="1" customFormat="1" ht="16.5" thickBot="1" x14ac:dyDescent="0.3">
      <c r="A21" s="1">
        <v>20</v>
      </c>
      <c r="B21" s="47">
        <v>5</v>
      </c>
      <c r="C21" s="40" t="s">
        <v>112</v>
      </c>
      <c r="D21" s="43">
        <v>589886</v>
      </c>
      <c r="E21" s="43">
        <v>11982</v>
      </c>
      <c r="F21" s="43">
        <v>477671</v>
      </c>
      <c r="G21" s="43">
        <v>100233</v>
      </c>
      <c r="H21" s="44">
        <v>539</v>
      </c>
      <c r="I21" s="40">
        <v>59401996</v>
      </c>
      <c r="J21" s="8">
        <f>Table1[[#This Row],[Population]]/Table1[[#This Row],[Cases]]</f>
        <v>100.70080659652882</v>
      </c>
      <c r="K21" s="8">
        <f>Table1[[#This Row],[Population]]/Table1[[#This Row],[Deaths]]</f>
        <v>4957.6027374394926</v>
      </c>
      <c r="L21" s="9">
        <f>Table1[[#This Row],[Deaths]]+Table1[[#This Row],[Active]]*Table1[[#This Row],[Death Rate]]</f>
        <v>14017.972723543193</v>
      </c>
      <c r="M21" s="10">
        <f>Table1[[#This Row],[Deaths]]/Table1[[#This Row],[Cases]]</f>
        <v>2.0312399344958178E-2</v>
      </c>
      <c r="N21" s="11">
        <f>Table1[[#This Row],[Cases]]/Table1[[#This Row],[Deaths]]</f>
        <v>49.231013186446333</v>
      </c>
      <c r="O21" s="12">
        <f>Table1[[#This Row],[Cases]]/Table1[[#This Row],[Population]]</f>
        <v>9.9304070523152117E-3</v>
      </c>
      <c r="P21" s="12">
        <f>Table1[[#This Row],[Deaths]]/Table1[[#This Row],[Population]]</f>
        <v>2.0171039370461559E-4</v>
      </c>
      <c r="Q21" s="13">
        <f>1-Table1[[#This Row],[Deaths]]/Table1[[#This Row],[Ex(Deaths)]]</f>
        <v>0.14524016872452428</v>
      </c>
      <c r="R21" s="14">
        <f>Table1[[#This Row],[Active]]/Table1[[#This Row],[Cases]]</f>
        <v>0.16991927253740552</v>
      </c>
      <c r="S21" s="65">
        <f>Table1[[#This Row],[Percent Infected]]*Table1[[#This Row],[% Active]]</f>
        <v>1.6873675423297223E-3</v>
      </c>
      <c r="T21" s="66">
        <f>1/Table1[[#This Row],[Percent Actively Infected]]</f>
        <v>592.639110871669</v>
      </c>
      <c r="AMC21"/>
    </row>
    <row r="22" spans="1:1017" s="1" customFormat="1" ht="16.5" thickBot="1" x14ac:dyDescent="0.3">
      <c r="A22" s="1">
        <v>21</v>
      </c>
      <c r="B22" s="47">
        <v>45</v>
      </c>
      <c r="C22" s="40" t="s">
        <v>29</v>
      </c>
      <c r="D22" s="43">
        <v>55838</v>
      </c>
      <c r="E22" s="44">
        <v>27</v>
      </c>
      <c r="F22" s="43">
        <v>52350</v>
      </c>
      <c r="G22" s="43">
        <v>3461</v>
      </c>
      <c r="H22" s="44"/>
      <c r="I22" s="40">
        <v>5856187</v>
      </c>
      <c r="J22" s="8">
        <f>Table1[[#This Row],[Population]]/Table1[[#This Row],[Cases]]</f>
        <v>104.87816540707045</v>
      </c>
      <c r="K22" s="8">
        <f>Table1[[#This Row],[Population]]/Table1[[#This Row],[Deaths]]</f>
        <v>216895.8148148148</v>
      </c>
      <c r="L22" s="9">
        <f>Table1[[#This Row],[Deaths]]+Table1[[#This Row],[Active]]*Table1[[#This Row],[Death Rate]]</f>
        <v>28.673537734159535</v>
      </c>
      <c r="M22" s="10">
        <f>Table1[[#This Row],[Deaths]]/Table1[[#This Row],[Cases]]</f>
        <v>4.8354167412872955E-4</v>
      </c>
      <c r="N22" s="11">
        <f>Table1[[#This Row],[Cases]]/Table1[[#This Row],[Deaths]]</f>
        <v>2068.0740740740739</v>
      </c>
      <c r="O22" s="12">
        <f>Table1[[#This Row],[Cases]]/Table1[[#This Row],[Population]]</f>
        <v>9.5348731179520051E-3</v>
      </c>
      <c r="P22" s="12">
        <f>Table1[[#This Row],[Deaths]]/Table1[[#This Row],[Population]]</f>
        <v>4.6105085100595319E-6</v>
      </c>
      <c r="Q22" s="16">
        <f>1-Table1[[#This Row],[Deaths]]/Table1[[#This Row],[Ex(Deaths)]]</f>
        <v>5.8365233815072859E-2</v>
      </c>
      <c r="R22" s="14">
        <f>Table1[[#This Row],[Active]]/Table1[[#This Row],[Cases]]</f>
        <v>6.1982879042945666E-2</v>
      </c>
      <c r="S22" s="65">
        <f>Table1[[#This Row],[Percent Infected]]*Table1[[#This Row],[% Active]]</f>
        <v>5.9099888715985331E-4</v>
      </c>
      <c r="T22" s="66">
        <f>1/Table1[[#This Row],[Percent Actively Infected]]</f>
        <v>1692.0505634209767</v>
      </c>
      <c r="AMC22"/>
    </row>
    <row r="23" spans="1:1017" s="1" customFormat="1" ht="16.5" thickBot="1" x14ac:dyDescent="0.3">
      <c r="A23" s="1">
        <v>22</v>
      </c>
      <c r="B23" s="47">
        <v>8</v>
      </c>
      <c r="C23" s="40" t="s">
        <v>108</v>
      </c>
      <c r="D23" s="43">
        <v>468332</v>
      </c>
      <c r="E23" s="43">
        <v>15097</v>
      </c>
      <c r="F23" s="43">
        <v>287436</v>
      </c>
      <c r="G23" s="43">
        <v>165799</v>
      </c>
      <c r="H23" s="43">
        <v>1493</v>
      </c>
      <c r="I23" s="40">
        <v>50951072</v>
      </c>
      <c r="J23" s="8">
        <f>Table1[[#This Row],[Population]]/Table1[[#This Row],[Cases]]</f>
        <v>108.79263428507981</v>
      </c>
      <c r="K23" s="8">
        <f>Table1[[#This Row],[Population]]/Table1[[#This Row],[Deaths]]</f>
        <v>3374.9136914618798</v>
      </c>
      <c r="L23" s="9">
        <f>Table1[[#This Row],[Deaths]]+Table1[[#This Row],[Active]]*Table1[[#This Row],[Death Rate]]</f>
        <v>20441.643336351135</v>
      </c>
      <c r="M23" s="10">
        <f>Table1[[#This Row],[Deaths]]/Table1[[#This Row],[Cases]]</f>
        <v>3.2235678962787083E-2</v>
      </c>
      <c r="N23" s="11">
        <f>Table1[[#This Row],[Cases]]/Table1[[#This Row],[Deaths]]</f>
        <v>31.021527455785918</v>
      </c>
      <c r="O23" s="12">
        <f>Table1[[#This Row],[Cases]]/Table1[[#This Row],[Population]]</f>
        <v>9.1917987515552184E-3</v>
      </c>
      <c r="P23" s="12">
        <f>Table1[[#This Row],[Deaths]]/Table1[[#This Row],[Population]]</f>
        <v>2.9630387364568112E-4</v>
      </c>
      <c r="Q23" s="13">
        <f>1-Table1[[#This Row],[Deaths]]/Table1[[#This Row],[Ex(Deaths)]]</f>
        <v>0.26145859451753661</v>
      </c>
      <c r="R23" s="14">
        <f>Table1[[#This Row],[Active]]/Table1[[#This Row],[Cases]]</f>
        <v>0.35402022496861202</v>
      </c>
      <c r="S23" s="65">
        <f>Table1[[#This Row],[Percent Infected]]*Table1[[#This Row],[% Active]]</f>
        <v>3.2540826618917855E-3</v>
      </c>
      <c r="T23" s="66">
        <f>1/Table1[[#This Row],[Percent Actively Infected]]</f>
        <v>307.3062684334646</v>
      </c>
      <c r="AMC23"/>
    </row>
    <row r="24" spans="1:1017" s="1" customFormat="1" ht="16.5" thickBot="1" x14ac:dyDescent="0.3">
      <c r="A24" s="1">
        <v>23</v>
      </c>
      <c r="B24" s="47">
        <v>13</v>
      </c>
      <c r="C24" s="40" t="s">
        <v>64</v>
      </c>
      <c r="D24" s="43">
        <v>299914</v>
      </c>
      <c r="E24" s="43">
        <v>3436</v>
      </c>
      <c r="F24" s="43">
        <v>268385</v>
      </c>
      <c r="G24" s="43">
        <v>28093</v>
      </c>
      <c r="H24" s="43">
        <v>1758</v>
      </c>
      <c r="I24" s="40">
        <v>34880742</v>
      </c>
      <c r="J24" s="8">
        <f>Table1[[#This Row],[Population]]/Table1[[#This Row],[Cases]]</f>
        <v>116.30248004427936</v>
      </c>
      <c r="K24" s="8">
        <f>Table1[[#This Row],[Population]]/Table1[[#This Row],[Deaths]]</f>
        <v>10151.554714784634</v>
      </c>
      <c r="L24" s="9">
        <f>Table1[[#This Row],[Deaths]]+Table1[[#This Row],[Active]]*Table1[[#This Row],[Death Rate]]</f>
        <v>3757.8507572170688</v>
      </c>
      <c r="M24" s="10">
        <f>Table1[[#This Row],[Deaths]]/Table1[[#This Row],[Cases]]</f>
        <v>1.1456617563701595E-2</v>
      </c>
      <c r="N24" s="11">
        <f>Table1[[#This Row],[Cases]]/Table1[[#This Row],[Deaths]]</f>
        <v>87.285797438882426</v>
      </c>
      <c r="O24" s="12">
        <f>Table1[[#This Row],[Cases]]/Table1[[#This Row],[Population]]</f>
        <v>8.5982689244397375E-3</v>
      </c>
      <c r="P24" s="12">
        <f>Table1[[#This Row],[Deaths]]/Table1[[#This Row],[Population]]</f>
        <v>9.8507078777165927E-5</v>
      </c>
      <c r="Q24" s="13">
        <f>1-Table1[[#This Row],[Deaths]]/Table1[[#This Row],[Ex(Deaths)]]</f>
        <v>8.5647562399582933E-2</v>
      </c>
      <c r="R24" s="14">
        <f>Table1[[#This Row],[Active]]/Table1[[#This Row],[Cases]]</f>
        <v>9.3670185453163246E-2</v>
      </c>
      <c r="S24" s="65">
        <f>Table1[[#This Row],[Percent Infected]]*Table1[[#This Row],[% Active]]</f>
        <v>8.0540144472844067E-4</v>
      </c>
      <c r="T24" s="66">
        <f>1/Table1[[#This Row],[Percent Actively Infected]]</f>
        <v>1241.616844053679</v>
      </c>
      <c r="AMC24"/>
    </row>
    <row r="25" spans="1:1017" s="1" customFormat="1" ht="16.5" thickBot="1" x14ac:dyDescent="0.3">
      <c r="A25" s="1">
        <v>24</v>
      </c>
      <c r="B25" s="47">
        <v>28</v>
      </c>
      <c r="C25" s="40" t="s">
        <v>100</v>
      </c>
      <c r="D25" s="43">
        <v>100344</v>
      </c>
      <c r="E25" s="43">
        <v>4058</v>
      </c>
      <c r="F25" s="43">
        <v>36491</v>
      </c>
      <c r="G25" s="43">
        <v>59795</v>
      </c>
      <c r="H25" s="44">
        <v>71</v>
      </c>
      <c r="I25" s="40">
        <v>11692810</v>
      </c>
      <c r="J25" s="8">
        <f>Table1[[#This Row],[Population]]/Table1[[#This Row],[Cases]]</f>
        <v>116.5272462728215</v>
      </c>
      <c r="K25" s="8">
        <f>Table1[[#This Row],[Population]]/Table1[[#This Row],[Deaths]]</f>
        <v>2881.4218827008381</v>
      </c>
      <c r="L25" s="9">
        <f>Table1[[#This Row],[Deaths]]+Table1[[#This Row],[Active]]*Table1[[#This Row],[Death Rate]]</f>
        <v>6476.1626205851862</v>
      </c>
      <c r="M25" s="10">
        <f>Table1[[#This Row],[Deaths]]/Table1[[#This Row],[Cases]]</f>
        <v>4.0440883361237343E-2</v>
      </c>
      <c r="N25" s="11">
        <f>Table1[[#This Row],[Cases]]/Table1[[#This Row],[Deaths]]</f>
        <v>24.727451946771808</v>
      </c>
      <c r="O25" s="12">
        <f>Table1[[#This Row],[Cases]]/Table1[[#This Row],[Population]]</f>
        <v>8.5816839579194396E-3</v>
      </c>
      <c r="P25" s="12">
        <f>Table1[[#This Row],[Deaths]]/Table1[[#This Row],[Population]]</f>
        <v>3.4705087998522169E-4</v>
      </c>
      <c r="Q25" s="13">
        <f>1-Table1[[#This Row],[Deaths]]/Table1[[#This Row],[Ex(Deaths)]]</f>
        <v>0.37339436364658196</v>
      </c>
      <c r="R25" s="14">
        <f>Table1[[#This Row],[Active]]/Table1[[#This Row],[Cases]]</f>
        <v>0.59590010364346646</v>
      </c>
      <c r="S25" s="65">
        <f>Table1[[#This Row],[Percent Infected]]*Table1[[#This Row],[% Active]]</f>
        <v>5.1138263599596672E-3</v>
      </c>
      <c r="T25" s="66">
        <f>1/Table1[[#This Row],[Percent Actively Infected]]</f>
        <v>195.54828999080192</v>
      </c>
      <c r="AMC25"/>
    </row>
    <row r="26" spans="1:1017" s="1" customFormat="1" ht="16.5" thickBot="1" x14ac:dyDescent="0.3">
      <c r="A26" s="1">
        <v>25</v>
      </c>
      <c r="B26" s="47">
        <v>33</v>
      </c>
      <c r="C26" s="40" t="s">
        <v>47</v>
      </c>
      <c r="D26" s="43">
        <v>85045</v>
      </c>
      <c r="E26" s="43">
        <v>5787</v>
      </c>
      <c r="F26" s="44" t="s">
        <v>41</v>
      </c>
      <c r="G26" s="44" t="s">
        <v>41</v>
      </c>
      <c r="H26" s="44">
        <v>30</v>
      </c>
      <c r="I26" s="40">
        <v>10107314</v>
      </c>
      <c r="J26" s="8">
        <f>Table1[[#This Row],[Population]]/Table1[[#This Row],[Cases]]</f>
        <v>118.84665765183138</v>
      </c>
      <c r="K26" s="8">
        <f>Table1[[#This Row],[Population]]/Table1[[#This Row],[Deaths]]</f>
        <v>1746.5550371522377</v>
      </c>
      <c r="L26" s="9" t="e">
        <f>Table1[[#This Row],[Deaths]]+Table1[[#This Row],[Active]]*Table1[[#This Row],[Death Rate]]</f>
        <v>#VALUE!</v>
      </c>
      <c r="M26" s="10">
        <f>Table1[[#This Row],[Deaths]]/Table1[[#This Row],[Cases]]</f>
        <v>6.8046328414368862E-2</v>
      </c>
      <c r="N26" s="11">
        <f>Table1[[#This Row],[Cases]]/Table1[[#This Row],[Deaths]]</f>
        <v>14.695870053568342</v>
      </c>
      <c r="O26" s="12">
        <f>Table1[[#This Row],[Cases]]/Table1[[#This Row],[Population]]</f>
        <v>8.4142038131990362E-3</v>
      </c>
      <c r="P26" s="12">
        <f>Table1[[#This Row],[Deaths]]/Table1[[#This Row],[Population]]</f>
        <v>5.7255567601837635E-4</v>
      </c>
      <c r="Q26" s="13" t="e">
        <f>1-Table1[[#This Row],[Deaths]]/Table1[[#This Row],[Ex(Deaths)]]</f>
        <v>#VALUE!</v>
      </c>
      <c r="R26" s="14" t="e">
        <f>Table1[[#This Row],[Active]]/Table1[[#This Row],[Cases]]</f>
        <v>#VALUE!</v>
      </c>
      <c r="S26" s="65" t="e">
        <f>Table1[[#This Row],[Percent Infected]]*Table1[[#This Row],[% Active]]</f>
        <v>#VALUE!</v>
      </c>
      <c r="T26" s="66" t="e">
        <f>1/Table1[[#This Row],[Percent Actively Infected]]</f>
        <v>#VALUE!</v>
      </c>
      <c r="AMC26"/>
    </row>
    <row r="27" spans="1:1017" s="1" customFormat="1" ht="16.5" thickBot="1" x14ac:dyDescent="0.3">
      <c r="A27" s="1">
        <v>26</v>
      </c>
      <c r="B27" s="47">
        <v>32</v>
      </c>
      <c r="C27" s="40" t="s">
        <v>79</v>
      </c>
      <c r="D27" s="43">
        <v>86309</v>
      </c>
      <c r="E27" s="43">
        <v>1453</v>
      </c>
      <c r="F27" s="43">
        <v>52905</v>
      </c>
      <c r="G27" s="43">
        <v>31951</v>
      </c>
      <c r="H27" s="44">
        <v>303</v>
      </c>
      <c r="I27" s="40">
        <v>10861618</v>
      </c>
      <c r="J27" s="8">
        <f>Table1[[#This Row],[Population]]/Table1[[#This Row],[Cases]]</f>
        <v>125.84571713262811</v>
      </c>
      <c r="K27" s="8">
        <f>Table1[[#This Row],[Population]]/Table1[[#This Row],[Deaths]]</f>
        <v>7475.3048864418442</v>
      </c>
      <c r="L27" s="9">
        <f>Table1[[#This Row],[Deaths]]+Table1[[#This Row],[Active]]*Table1[[#This Row],[Death Rate]]</f>
        <v>1990.890637129384</v>
      </c>
      <c r="M27" s="10">
        <f>Table1[[#This Row],[Deaths]]/Table1[[#This Row],[Cases]]</f>
        <v>1.6834860790879282E-2</v>
      </c>
      <c r="N27" s="11">
        <f>Table1[[#This Row],[Cases]]/Table1[[#This Row],[Deaths]]</f>
        <v>59.400550584996559</v>
      </c>
      <c r="O27" s="12">
        <f>Table1[[#This Row],[Cases]]/Table1[[#This Row],[Population]]</f>
        <v>7.9462378441223034E-3</v>
      </c>
      <c r="P27" s="12">
        <f>Table1[[#This Row],[Deaths]]/Table1[[#This Row],[Population]]</f>
        <v>1.3377380791701569E-4</v>
      </c>
      <c r="Q27" s="13">
        <f>1-Table1[[#This Row],[Deaths]]/Table1[[#This Row],[Ex(Deaths)]]</f>
        <v>0.27017588364620326</v>
      </c>
      <c r="R27" s="14">
        <f>Table1[[#This Row],[Active]]/Table1[[#This Row],[Cases]]</f>
        <v>0.37019314324114516</v>
      </c>
      <c r="S27" s="65">
        <f>Table1[[#This Row],[Percent Infected]]*Table1[[#This Row],[% Active]]</f>
        <v>2.9416427644573763E-3</v>
      </c>
      <c r="T27" s="66">
        <f>1/Table1[[#This Row],[Percent Actively Infected]]</f>
        <v>339.94610497324027</v>
      </c>
      <c r="AMC27"/>
    </row>
    <row r="28" spans="1:1017" s="1" customFormat="1" ht="16.5" thickBot="1" x14ac:dyDescent="0.3">
      <c r="A28" s="1">
        <v>27</v>
      </c>
      <c r="B28" s="47">
        <v>178</v>
      </c>
      <c r="C28" s="40" t="s">
        <v>118</v>
      </c>
      <c r="D28" s="44">
        <v>298</v>
      </c>
      <c r="E28" s="44">
        <v>2</v>
      </c>
      <c r="F28" s="44">
        <v>55</v>
      </c>
      <c r="G28" s="44">
        <v>241</v>
      </c>
      <c r="H28" s="44">
        <v>3</v>
      </c>
      <c r="I28" s="40">
        <v>38782</v>
      </c>
      <c r="J28" s="8">
        <f>Table1[[#This Row],[Population]]/Table1[[#This Row],[Cases]]</f>
        <v>130.14093959731542</v>
      </c>
      <c r="K28" s="8">
        <f>Table1[[#This Row],[Population]]/Table1[[#This Row],[Deaths]]</f>
        <v>19391</v>
      </c>
      <c r="L28" s="9">
        <f>Table1[[#This Row],[Deaths]]+Table1[[#This Row],[Active]]*Table1[[#This Row],[Death Rate]]</f>
        <v>3.6174496644295302</v>
      </c>
      <c r="M28" s="10">
        <f>Table1[[#This Row],[Deaths]]/Table1[[#This Row],[Cases]]</f>
        <v>6.7114093959731542E-3</v>
      </c>
      <c r="N28" s="11">
        <f>Table1[[#This Row],[Cases]]/Table1[[#This Row],[Deaths]]</f>
        <v>149</v>
      </c>
      <c r="O28" s="12">
        <f>Table1[[#This Row],[Cases]]/Table1[[#This Row],[Population]]</f>
        <v>7.6839771027796397E-3</v>
      </c>
      <c r="P28" s="12">
        <f>Table1[[#This Row],[Deaths]]/Table1[[#This Row],[Population]]</f>
        <v>5.1570316126037852E-5</v>
      </c>
      <c r="Q28" s="13">
        <f>1-Table1[[#This Row],[Deaths]]/Table1[[#This Row],[Ex(Deaths)]]</f>
        <v>0.44712430426716143</v>
      </c>
      <c r="R28" s="14">
        <f>Table1[[#This Row],[Active]]/Table1[[#This Row],[Cases]]</f>
        <v>0.8087248322147651</v>
      </c>
      <c r="S28" s="65">
        <f>Table1[[#This Row],[Percent Infected]]*Table1[[#This Row],[% Active]]</f>
        <v>6.2142230931875606E-3</v>
      </c>
      <c r="T28" s="66">
        <f>1/Table1[[#This Row],[Percent Actively Infected]]</f>
        <v>160.92116182572616</v>
      </c>
      <c r="AMC28"/>
    </row>
    <row r="29" spans="1:1017" s="1" customFormat="1" ht="16.5" thickBot="1" x14ac:dyDescent="0.3">
      <c r="A29" s="1">
        <v>28</v>
      </c>
      <c r="B29" s="47">
        <v>10</v>
      </c>
      <c r="C29" s="40" t="s">
        <v>27</v>
      </c>
      <c r="D29" s="43">
        <v>358843</v>
      </c>
      <c r="E29" s="43">
        <v>28617</v>
      </c>
      <c r="F29" s="44" t="s">
        <v>41</v>
      </c>
      <c r="G29" s="44" t="s">
        <v>41</v>
      </c>
      <c r="H29" s="44">
        <v>617</v>
      </c>
      <c r="I29" s="40">
        <v>46757141</v>
      </c>
      <c r="J29" s="8">
        <f>Table1[[#This Row],[Population]]/Table1[[#This Row],[Cases]]</f>
        <v>130.29971603180221</v>
      </c>
      <c r="K29" s="8">
        <f>Table1[[#This Row],[Population]]/Table1[[#This Row],[Deaths]]</f>
        <v>1633.8938742705384</v>
      </c>
      <c r="L29" s="9" t="e">
        <f>Table1[[#This Row],[Deaths]]+Table1[[#This Row],[Active]]*Table1[[#This Row],[Death Rate]]</f>
        <v>#VALUE!</v>
      </c>
      <c r="M29" s="10">
        <f>Table1[[#This Row],[Deaths]]/Table1[[#This Row],[Cases]]</f>
        <v>7.9747967774207659E-2</v>
      </c>
      <c r="N29" s="11">
        <f>Table1[[#This Row],[Cases]]/Table1[[#This Row],[Deaths]]</f>
        <v>12.539504490337912</v>
      </c>
      <c r="O29" s="12">
        <f>Table1[[#This Row],[Cases]]/Table1[[#This Row],[Population]]</f>
        <v>7.674613809257499E-3</v>
      </c>
      <c r="P29" s="12">
        <f>Table1[[#This Row],[Deaths]]/Table1[[#This Row],[Population]]</f>
        <v>6.1203485474015616E-4</v>
      </c>
      <c r="Q29" s="13" t="e">
        <f>1-Table1[[#This Row],[Deaths]]/Table1[[#This Row],[Ex(Deaths)]]</f>
        <v>#VALUE!</v>
      </c>
      <c r="R29" s="14" t="e">
        <f>Table1[[#This Row],[Active]]/Table1[[#This Row],[Cases]]</f>
        <v>#VALUE!</v>
      </c>
      <c r="S29" s="65" t="e">
        <f>Table1[[#This Row],[Percent Infected]]*Table1[[#This Row],[% Active]]</f>
        <v>#VALUE!</v>
      </c>
      <c r="T29" s="66" t="e">
        <f>1/Table1[[#This Row],[Percent Actively Infected]]</f>
        <v>#VALUE!</v>
      </c>
      <c r="AMC29"/>
    </row>
    <row r="30" spans="1:1017" s="1" customFormat="1" ht="16.5" thickBot="1" x14ac:dyDescent="0.3">
      <c r="A30" s="1">
        <v>29</v>
      </c>
      <c r="B30" s="47">
        <v>172</v>
      </c>
      <c r="C30" s="40" t="s">
        <v>39</v>
      </c>
      <c r="D30" s="44">
        <v>373</v>
      </c>
      <c r="E30" s="44"/>
      <c r="F30" s="44">
        <v>229</v>
      </c>
      <c r="G30" s="44">
        <v>144</v>
      </c>
      <c r="H30" s="44"/>
      <c r="I30" s="40">
        <v>48887</v>
      </c>
      <c r="J30" s="8">
        <f>Table1[[#This Row],[Population]]/Table1[[#This Row],[Cases]]</f>
        <v>131.06434316353887</v>
      </c>
      <c r="K30" s="8" t="e">
        <f>Table1[[#This Row],[Population]]/Table1[[#This Row],[Deaths]]</f>
        <v>#DIV/0!</v>
      </c>
      <c r="L30" s="9">
        <f>Table1[[#This Row],[Deaths]]+Table1[[#This Row],[Active]]*Table1[[#This Row],[Death Rate]]</f>
        <v>0</v>
      </c>
      <c r="M30" s="10">
        <f>Table1[[#This Row],[Deaths]]/Table1[[#This Row],[Cases]]</f>
        <v>0</v>
      </c>
      <c r="N30" s="11" t="e">
        <f>Table1[[#This Row],[Cases]]/Table1[[#This Row],[Deaths]]</f>
        <v>#DIV/0!</v>
      </c>
      <c r="O30" s="12">
        <f>Table1[[#This Row],[Cases]]/Table1[[#This Row],[Population]]</f>
        <v>7.6298402438276028E-3</v>
      </c>
      <c r="P30" s="12">
        <f>Table1[[#This Row],[Deaths]]/Table1[[#This Row],[Population]]</f>
        <v>0</v>
      </c>
      <c r="Q30" s="13" t="e">
        <f>1-Table1[[#This Row],[Deaths]]/Table1[[#This Row],[Ex(Deaths)]]</f>
        <v>#DIV/0!</v>
      </c>
      <c r="R30" s="14">
        <f>Table1[[#This Row],[Active]]/Table1[[#This Row],[Cases]]</f>
        <v>0.38605898123324395</v>
      </c>
      <c r="S30" s="65">
        <f>Table1[[#This Row],[Percent Infected]]*Table1[[#This Row],[% Active]]</f>
        <v>2.94556835150449E-3</v>
      </c>
      <c r="T30" s="66">
        <f>1/Table1[[#This Row],[Percent Actively Infected]]</f>
        <v>339.49305555555554</v>
      </c>
      <c r="AMC30"/>
    </row>
    <row r="31" spans="1:1017" s="1" customFormat="1" ht="16.5" thickBot="1" x14ac:dyDescent="0.3">
      <c r="A31" s="1">
        <v>30</v>
      </c>
      <c r="B31" s="47">
        <v>62</v>
      </c>
      <c r="C31" s="40" t="s">
        <v>72</v>
      </c>
      <c r="D31" s="43">
        <v>30377</v>
      </c>
      <c r="E31" s="44">
        <v>908</v>
      </c>
      <c r="F31" s="43">
        <v>21220</v>
      </c>
      <c r="G31" s="43">
        <v>8249</v>
      </c>
      <c r="H31" s="44">
        <v>362</v>
      </c>
      <c r="I31" s="40">
        <v>4032728</v>
      </c>
      <c r="J31" s="8">
        <f>Table1[[#This Row],[Population]]/Table1[[#This Row],[Cases]]</f>
        <v>132.75596668532114</v>
      </c>
      <c r="K31" s="8">
        <f>Table1[[#This Row],[Population]]/Table1[[#This Row],[Deaths]]</f>
        <v>4441.3303964757706</v>
      </c>
      <c r="L31" s="9">
        <f>Table1[[#This Row],[Deaths]]+Table1[[#This Row],[Active]]*Table1[[#This Row],[Death Rate]]</f>
        <v>1154.5711558086709</v>
      </c>
      <c r="M31" s="10">
        <f>Table1[[#This Row],[Deaths]]/Table1[[#This Row],[Cases]]</f>
        <v>2.9891035981169965E-2</v>
      </c>
      <c r="N31" s="11">
        <f>Table1[[#This Row],[Cases]]/Table1[[#This Row],[Deaths]]</f>
        <v>33.454845814977972</v>
      </c>
      <c r="O31" s="12">
        <f>Table1[[#This Row],[Cases]]/Table1[[#This Row],[Population]]</f>
        <v>7.5326181185539909E-3</v>
      </c>
      <c r="P31" s="12">
        <f>Table1[[#This Row],[Deaths]]/Table1[[#This Row],[Population]]</f>
        <v>2.2515775921411014E-4</v>
      </c>
      <c r="Q31" s="13">
        <f>1-Table1[[#This Row],[Deaths]]/Table1[[#This Row],[Ex(Deaths)]]</f>
        <v>0.2135608139595091</v>
      </c>
      <c r="R31" s="14">
        <f>Table1[[#This Row],[Active]]/Table1[[#This Row],[Cases]]</f>
        <v>0.27155413635316195</v>
      </c>
      <c r="S31" s="65">
        <f>Table1[[#This Row],[Percent Infected]]*Table1[[#This Row],[% Active]]</f>
        <v>2.0455136076621087E-3</v>
      </c>
      <c r="T31" s="66">
        <f>1/Table1[[#This Row],[Percent Actively Infected]]</f>
        <v>488.87477269972118</v>
      </c>
      <c r="AMC31"/>
    </row>
    <row r="32" spans="1:1017" s="1" customFormat="1" ht="16.5" thickBot="1" x14ac:dyDescent="0.3">
      <c r="A32" s="1">
        <v>31</v>
      </c>
      <c r="B32" s="47">
        <v>177</v>
      </c>
      <c r="C32" s="40" t="s">
        <v>71</v>
      </c>
      <c r="D32" s="44">
        <v>317</v>
      </c>
      <c r="E32" s="44">
        <v>17</v>
      </c>
      <c r="F32" s="44">
        <v>107</v>
      </c>
      <c r="G32" s="44">
        <v>193</v>
      </c>
      <c r="H32" s="44">
        <v>3</v>
      </c>
      <c r="I32" s="40">
        <v>42937</v>
      </c>
      <c r="J32" s="8">
        <f>Table1[[#This Row],[Population]]/Table1[[#This Row],[Cases]]</f>
        <v>135.44794952681389</v>
      </c>
      <c r="K32" s="8">
        <f>Table1[[#This Row],[Population]]/Table1[[#This Row],[Deaths]]</f>
        <v>2525.705882352941</v>
      </c>
      <c r="L32" s="9">
        <f>Table1[[#This Row],[Deaths]]+Table1[[#This Row],[Active]]*Table1[[#This Row],[Death Rate]]</f>
        <v>27.350157728706627</v>
      </c>
      <c r="M32" s="10">
        <f>Table1[[#This Row],[Deaths]]/Table1[[#This Row],[Cases]]</f>
        <v>5.362776025236593E-2</v>
      </c>
      <c r="N32" s="11">
        <f>Table1[[#This Row],[Cases]]/Table1[[#This Row],[Deaths]]</f>
        <v>18.647058823529413</v>
      </c>
      <c r="O32" s="12">
        <f>Table1[[#This Row],[Cases]]/Table1[[#This Row],[Population]]</f>
        <v>7.3829098446561237E-3</v>
      </c>
      <c r="P32" s="12">
        <f>Table1[[#This Row],[Deaths]]/Table1[[#This Row],[Population]]</f>
        <v>3.959289191140508E-4</v>
      </c>
      <c r="Q32" s="13">
        <f>1-Table1[[#This Row],[Deaths]]/Table1[[#This Row],[Ex(Deaths)]]</f>
        <v>0.37843137254901971</v>
      </c>
      <c r="R32" s="14">
        <f>Table1[[#This Row],[Active]]/Table1[[#This Row],[Cases]]</f>
        <v>0.60883280757097791</v>
      </c>
      <c r="S32" s="65">
        <f>Table1[[#This Row],[Percent Infected]]*Table1[[#This Row],[% Active]]</f>
        <v>4.4949577287654004E-3</v>
      </c>
      <c r="T32" s="66">
        <f>1/Table1[[#This Row],[Percent Actively Infected]]</f>
        <v>222.47150259067357</v>
      </c>
      <c r="AMC32"/>
    </row>
    <row r="33" spans="1:1017" s="1" customFormat="1" ht="16.5" thickBot="1" x14ac:dyDescent="0.3">
      <c r="A33" s="1">
        <v>32</v>
      </c>
      <c r="B33" s="47">
        <v>40</v>
      </c>
      <c r="C33" s="40" t="s">
        <v>38</v>
      </c>
      <c r="D33" s="43">
        <v>69589</v>
      </c>
      <c r="E33" s="44">
        <v>613</v>
      </c>
      <c r="F33" s="43">
        <v>67149</v>
      </c>
      <c r="G33" s="43">
        <v>1827</v>
      </c>
      <c r="H33" s="44"/>
      <c r="I33" s="40">
        <v>9448916</v>
      </c>
      <c r="J33" s="8">
        <f>Table1[[#This Row],[Population]]/Table1[[#This Row],[Cases]]</f>
        <v>135.78174711520498</v>
      </c>
      <c r="K33" s="8">
        <f>Table1[[#This Row],[Population]]/Table1[[#This Row],[Deaths]]</f>
        <v>15414.218597063622</v>
      </c>
      <c r="L33" s="9">
        <f>Table1[[#This Row],[Deaths]]+Table1[[#This Row],[Active]]*Table1[[#This Row],[Death Rate]]</f>
        <v>629.09379355932685</v>
      </c>
      <c r="M33" s="10">
        <f>Table1[[#This Row],[Deaths]]/Table1[[#This Row],[Cases]]</f>
        <v>8.8088634698012622E-3</v>
      </c>
      <c r="N33" s="11">
        <f>Table1[[#This Row],[Cases]]/Table1[[#This Row],[Deaths]]</f>
        <v>113.52202283849918</v>
      </c>
      <c r="O33" s="12">
        <f>Table1[[#This Row],[Cases]]/Table1[[#This Row],[Population]]</f>
        <v>7.3647601481482113E-3</v>
      </c>
      <c r="P33" s="12">
        <f>Table1[[#This Row],[Deaths]]/Table1[[#This Row],[Population]]</f>
        <v>6.4875166632870904E-5</v>
      </c>
      <c r="Q33" s="13">
        <f>1-Table1[[#This Row],[Deaths]]/Table1[[#This Row],[Ex(Deaths)]]</f>
        <v>2.5582502520443473E-2</v>
      </c>
      <c r="R33" s="14">
        <f>Table1[[#This Row],[Active]]/Table1[[#This Row],[Cases]]</f>
        <v>2.6254149362686632E-2</v>
      </c>
      <c r="S33" s="65">
        <f>Table1[[#This Row],[Percent Infected]]*Table1[[#This Row],[% Active]]</f>
        <v>1.9335551294984526E-4</v>
      </c>
      <c r="T33" s="66">
        <f>1/Table1[[#This Row],[Percent Actively Infected]]</f>
        <v>5171.8204707170225</v>
      </c>
      <c r="AMC33"/>
    </row>
    <row r="34" spans="1:1017" s="1" customFormat="1" ht="16.5" thickBot="1" x14ac:dyDescent="0.3">
      <c r="A34" s="1">
        <v>33</v>
      </c>
      <c r="B34" s="47">
        <v>37</v>
      </c>
      <c r="C34" s="40" t="s">
        <v>35</v>
      </c>
      <c r="D34" s="43">
        <v>78323</v>
      </c>
      <c r="E34" s="43">
        <v>9939</v>
      </c>
      <c r="F34" s="43">
        <v>17994</v>
      </c>
      <c r="G34" s="43">
        <v>50390</v>
      </c>
      <c r="H34" s="44">
        <v>86</v>
      </c>
      <c r="I34" s="40">
        <v>11596114</v>
      </c>
      <c r="J34" s="8">
        <f>Table1[[#This Row],[Population]]/Table1[[#This Row],[Cases]]</f>
        <v>148.05502853567918</v>
      </c>
      <c r="K34" s="8">
        <f>Table1[[#This Row],[Population]]/Table1[[#This Row],[Deaths]]</f>
        <v>1166.7284435053828</v>
      </c>
      <c r="L34" s="9">
        <f>Table1[[#This Row],[Deaths]]+Table1[[#This Row],[Active]]*Table1[[#This Row],[Death Rate]]</f>
        <v>16333.36959769161</v>
      </c>
      <c r="M34" s="10">
        <f>Table1[[#This Row],[Deaths]]/Table1[[#This Row],[Cases]]</f>
        <v>0.12689759074601331</v>
      </c>
      <c r="N34" s="11">
        <f>Table1[[#This Row],[Cases]]/Table1[[#This Row],[Deaths]]</f>
        <v>7.8803702585773214</v>
      </c>
      <c r="O34" s="12">
        <f>Table1[[#This Row],[Cases]]/Table1[[#This Row],[Population]]</f>
        <v>6.7542454308400206E-3</v>
      </c>
      <c r="P34" s="12">
        <f>Table1[[#This Row],[Deaths]]/Table1[[#This Row],[Population]]</f>
        <v>8.5709747248086728E-4</v>
      </c>
      <c r="Q34" s="13">
        <f>1-Table1[[#This Row],[Deaths]]/Table1[[#This Row],[Ex(Deaths)]]</f>
        <v>0.39149114697039145</v>
      </c>
      <c r="R34" s="14">
        <f>Table1[[#This Row],[Active]]/Table1[[#This Row],[Cases]]</f>
        <v>0.64336146470385458</v>
      </c>
      <c r="S34" s="65">
        <f>Table1[[#This Row],[Percent Infected]]*Table1[[#This Row],[% Active]]</f>
        <v>4.345421233354553E-3</v>
      </c>
      <c r="T34" s="66">
        <f>1/Table1[[#This Row],[Percent Actively Infected]]</f>
        <v>230.12728716015081</v>
      </c>
      <c r="AMC34"/>
    </row>
    <row r="35" spans="1:1017" s="1" customFormat="1" ht="16.5" thickBot="1" x14ac:dyDescent="0.3">
      <c r="A35" s="1">
        <v>34</v>
      </c>
      <c r="B35" s="47">
        <v>41</v>
      </c>
      <c r="C35" s="40" t="s">
        <v>50</v>
      </c>
      <c r="D35" s="43">
        <v>64541</v>
      </c>
      <c r="E35" s="44">
        <v>364</v>
      </c>
      <c r="F35" s="43">
        <v>57794</v>
      </c>
      <c r="G35" s="43">
        <v>6383</v>
      </c>
      <c r="H35" s="44"/>
      <c r="I35" s="40">
        <v>9905343</v>
      </c>
      <c r="J35" s="8">
        <f>Table1[[#This Row],[Population]]/Table1[[#This Row],[Cases]]</f>
        <v>153.4736524069971</v>
      </c>
      <c r="K35" s="8">
        <f>Table1[[#This Row],[Population]]/Table1[[#This Row],[Deaths]]</f>
        <v>27212.48076923077</v>
      </c>
      <c r="L35" s="9">
        <f>Table1[[#This Row],[Deaths]]+Table1[[#This Row],[Active]]*Table1[[#This Row],[Death Rate]]</f>
        <v>399.99900838226864</v>
      </c>
      <c r="M35" s="10">
        <f>Table1[[#This Row],[Deaths]]/Table1[[#This Row],[Cases]]</f>
        <v>5.6398258471359293E-3</v>
      </c>
      <c r="N35" s="11">
        <f>Table1[[#This Row],[Cases]]/Table1[[#This Row],[Deaths]]</f>
        <v>177.31043956043956</v>
      </c>
      <c r="O35" s="12">
        <f>Table1[[#This Row],[Cases]]/Table1[[#This Row],[Population]]</f>
        <v>6.5157763845229795E-3</v>
      </c>
      <c r="P35" s="12">
        <f>Table1[[#This Row],[Deaths]]/Table1[[#This Row],[Population]]</f>
        <v>3.6747844067590594E-5</v>
      </c>
      <c r="Q35" s="13">
        <f>1-Table1[[#This Row],[Deaths]]/Table1[[#This Row],[Ex(Deaths)]]</f>
        <v>8.9997744064068574E-2</v>
      </c>
      <c r="R35" s="14">
        <f>Table1[[#This Row],[Active]]/Table1[[#This Row],[Cases]]</f>
        <v>9.8898374676562179E-2</v>
      </c>
      <c r="S35" s="65">
        <f>Table1[[#This Row],[Percent Infected]]*Table1[[#This Row],[% Active]]</f>
        <v>6.4439969418524925E-4</v>
      </c>
      <c r="T35" s="66">
        <f>1/Table1[[#This Row],[Percent Actively Infected]]</f>
        <v>1551.8318972270094</v>
      </c>
      <c r="AMC35"/>
    </row>
    <row r="36" spans="1:1017" s="1" customFormat="1" ht="16.5" thickBot="1" x14ac:dyDescent="0.3">
      <c r="A36" s="1">
        <v>35</v>
      </c>
      <c r="B36" s="47">
        <v>14</v>
      </c>
      <c r="C36" s="40" t="s">
        <v>126</v>
      </c>
      <c r="D36" s="43">
        <v>294569</v>
      </c>
      <c r="E36" s="43">
        <v>5750</v>
      </c>
      <c r="F36" s="43">
        <v>217850</v>
      </c>
      <c r="G36" s="43">
        <v>70969</v>
      </c>
      <c r="H36" s="43">
        <v>1708</v>
      </c>
      <c r="I36" s="40">
        <v>45248204</v>
      </c>
      <c r="J36" s="8">
        <f>Table1[[#This Row],[Population]]/Table1[[#This Row],[Cases]]</f>
        <v>153.60816650767731</v>
      </c>
      <c r="K36" s="8">
        <f>Table1[[#This Row],[Population]]/Table1[[#This Row],[Deaths]]</f>
        <v>7869.2528695652172</v>
      </c>
      <c r="L36" s="9">
        <f>Table1[[#This Row],[Deaths]]+Table1[[#This Row],[Active]]*Table1[[#This Row],[Death Rate]]</f>
        <v>7135.3180409343822</v>
      </c>
      <c r="M36" s="10">
        <f>Table1[[#This Row],[Deaths]]/Table1[[#This Row],[Cases]]</f>
        <v>1.9520044539649454E-2</v>
      </c>
      <c r="N36" s="11">
        <f>Table1[[#This Row],[Cases]]/Table1[[#This Row],[Deaths]]</f>
        <v>51.229391304347828</v>
      </c>
      <c r="O36" s="12">
        <f>Table1[[#This Row],[Cases]]/Table1[[#This Row],[Population]]</f>
        <v>6.5100705433523949E-3</v>
      </c>
      <c r="P36" s="12">
        <f>Table1[[#This Row],[Deaths]]/Table1[[#This Row],[Population]]</f>
        <v>1.2707686696249867E-4</v>
      </c>
      <c r="Q36" s="13">
        <f>1-Table1[[#This Row],[Deaths]]/Table1[[#This Row],[Ex(Deaths)]]</f>
        <v>0.1941494454748891</v>
      </c>
      <c r="R36" s="14">
        <f>Table1[[#This Row],[Active]]/Table1[[#This Row],[Cases]]</f>
        <v>0.24092487668424037</v>
      </c>
      <c r="S36" s="65">
        <f>Table1[[#This Row],[Percent Infected]]*Table1[[#This Row],[% Active]]</f>
        <v>1.5684379428628815E-3</v>
      </c>
      <c r="T36" s="66">
        <f>1/Table1[[#This Row],[Percent Actively Infected]]</f>
        <v>637.57702658907408</v>
      </c>
      <c r="AMC36"/>
    </row>
    <row r="37" spans="1:1017" s="1" customFormat="1" ht="16.5" thickBot="1" x14ac:dyDescent="0.3">
      <c r="A37" s="1">
        <v>36</v>
      </c>
      <c r="B37" s="47">
        <v>182</v>
      </c>
      <c r="C37" s="40" t="s">
        <v>36</v>
      </c>
      <c r="D37" s="44">
        <v>217</v>
      </c>
      <c r="E37" s="44"/>
      <c r="F37" s="44">
        <v>194</v>
      </c>
      <c r="G37" s="44">
        <v>23</v>
      </c>
      <c r="H37" s="44"/>
      <c r="I37" s="40">
        <v>33690</v>
      </c>
      <c r="J37" s="8">
        <f>Table1[[#This Row],[Population]]/Table1[[#This Row],[Cases]]</f>
        <v>155.25345622119815</v>
      </c>
      <c r="K37" s="8" t="e">
        <f>Table1[[#This Row],[Population]]/Table1[[#This Row],[Deaths]]</f>
        <v>#DIV/0!</v>
      </c>
      <c r="L37" s="9">
        <f>Table1[[#This Row],[Deaths]]+Table1[[#This Row],[Active]]*Table1[[#This Row],[Death Rate]]</f>
        <v>0</v>
      </c>
      <c r="M37" s="10">
        <f>Table1[[#This Row],[Deaths]]/Table1[[#This Row],[Cases]]</f>
        <v>0</v>
      </c>
      <c r="N37" s="11" t="e">
        <f>Table1[[#This Row],[Cases]]/Table1[[#This Row],[Deaths]]</f>
        <v>#DIV/0!</v>
      </c>
      <c r="O37" s="12">
        <f>Table1[[#This Row],[Cases]]/Table1[[#This Row],[Population]]</f>
        <v>6.4410804392994953E-3</v>
      </c>
      <c r="P37" s="12">
        <f>Table1[[#This Row],[Deaths]]/Table1[[#This Row],[Population]]</f>
        <v>0</v>
      </c>
      <c r="Q37" s="13" t="e">
        <f>1-Table1[[#This Row],[Deaths]]/Table1[[#This Row],[Ex(Deaths)]]</f>
        <v>#DIV/0!</v>
      </c>
      <c r="R37" s="14">
        <f>Table1[[#This Row],[Active]]/Table1[[#This Row],[Cases]]</f>
        <v>0.10599078341013825</v>
      </c>
      <c r="S37" s="65">
        <f>Table1[[#This Row],[Percent Infected]]*Table1[[#This Row],[% Active]]</f>
        <v>6.8269516176907089E-4</v>
      </c>
      <c r="T37" s="66">
        <f>1/Table1[[#This Row],[Percent Actively Infected]]</f>
        <v>1464.7826086956522</v>
      </c>
      <c r="AMC37"/>
    </row>
    <row r="38" spans="1:1017" s="1" customFormat="1" ht="16.5" thickBot="1" x14ac:dyDescent="0.3">
      <c r="A38" s="1">
        <v>37</v>
      </c>
      <c r="B38" s="47">
        <v>111</v>
      </c>
      <c r="C38" s="40" t="s">
        <v>103</v>
      </c>
      <c r="D38" s="43">
        <v>4035</v>
      </c>
      <c r="E38" s="44">
        <v>77</v>
      </c>
      <c r="F38" s="43">
        <v>2910</v>
      </c>
      <c r="G38" s="43">
        <v>1048</v>
      </c>
      <c r="H38" s="44"/>
      <c r="I38" s="40">
        <v>628076</v>
      </c>
      <c r="J38" s="8">
        <f>Table1[[#This Row],[Population]]/Table1[[#This Row],[Cases]]</f>
        <v>155.65700123915738</v>
      </c>
      <c r="K38" s="8">
        <f>Table1[[#This Row],[Population]]/Table1[[#This Row],[Deaths]]</f>
        <v>8156.8311688311687</v>
      </c>
      <c r="L38" s="9">
        <f>Table1[[#This Row],[Deaths]]+Table1[[#This Row],[Active]]*Table1[[#This Row],[Death Rate]]</f>
        <v>96.999008674101617</v>
      </c>
      <c r="M38" s="10">
        <f>Table1[[#This Row],[Deaths]]/Table1[[#This Row],[Cases]]</f>
        <v>1.9083023543990087E-2</v>
      </c>
      <c r="N38" s="11">
        <f>Table1[[#This Row],[Cases]]/Table1[[#This Row],[Deaths]]</f>
        <v>52.402597402597401</v>
      </c>
      <c r="O38" s="12">
        <f>Table1[[#This Row],[Cases]]/Table1[[#This Row],[Population]]</f>
        <v>6.4243817627166137E-3</v>
      </c>
      <c r="P38" s="12">
        <f>Table1[[#This Row],[Deaths]]/Table1[[#This Row],[Population]]</f>
        <v>1.2259662843350168E-4</v>
      </c>
      <c r="Q38" s="13">
        <f>1-Table1[[#This Row],[Deaths]]/Table1[[#This Row],[Ex(Deaths)]]</f>
        <v>0.20617745425929579</v>
      </c>
      <c r="R38" s="14">
        <f>Table1[[#This Row],[Active]]/Table1[[#This Row],[Cases]]</f>
        <v>0.25972738537794299</v>
      </c>
      <c r="S38" s="65">
        <f>Table1[[#This Row],[Percent Infected]]*Table1[[#This Row],[% Active]]</f>
        <v>1.6685878779001265E-3</v>
      </c>
      <c r="T38" s="66">
        <f>1/Table1[[#This Row],[Percent Actively Infected]]</f>
        <v>599.30916030534354</v>
      </c>
      <c r="AMC38"/>
    </row>
    <row r="39" spans="1:1017" s="1" customFormat="1" ht="16.5" thickBot="1" x14ac:dyDescent="0.3">
      <c r="A39" s="1">
        <v>38</v>
      </c>
      <c r="B39" s="47">
        <v>53</v>
      </c>
      <c r="C39" s="40" t="s">
        <v>136</v>
      </c>
      <c r="D39" s="43">
        <v>41991</v>
      </c>
      <c r="E39" s="43">
        <v>1496</v>
      </c>
      <c r="F39" s="43">
        <v>34537</v>
      </c>
      <c r="G39" s="43">
        <v>5958</v>
      </c>
      <c r="H39" s="44">
        <v>24</v>
      </c>
      <c r="I39" s="40">
        <v>6537422</v>
      </c>
      <c r="J39" s="8">
        <f>Table1[[#This Row],[Population]]/Table1[[#This Row],[Cases]]</f>
        <v>155.68626610464148</v>
      </c>
      <c r="K39" s="8">
        <f>Table1[[#This Row],[Population]]/Table1[[#This Row],[Deaths]]</f>
        <v>4369.9344919786099</v>
      </c>
      <c r="L39" s="9">
        <f>Table1[[#This Row],[Deaths]]+Table1[[#This Row],[Active]]*Table1[[#This Row],[Death Rate]]</f>
        <v>1708.2637708080304</v>
      </c>
      <c r="M39" s="10">
        <f>Table1[[#This Row],[Deaths]]/Table1[[#This Row],[Cases]]</f>
        <v>3.562668190802791E-2</v>
      </c>
      <c r="N39" s="11">
        <f>Table1[[#This Row],[Cases]]/Table1[[#This Row],[Deaths]]</f>
        <v>28.06885026737968</v>
      </c>
      <c r="O39" s="12">
        <f>Table1[[#This Row],[Cases]]/Table1[[#This Row],[Population]]</f>
        <v>6.4231741502996133E-3</v>
      </c>
      <c r="P39" s="12">
        <f>Table1[[#This Row],[Deaths]]/Table1[[#This Row],[Population]]</f>
        <v>2.2883638229259179E-4</v>
      </c>
      <c r="Q39" s="13">
        <f>1-Table1[[#This Row],[Deaths]]/Table1[[#This Row],[Ex(Deaths)]]</f>
        <v>0.12425702308703002</v>
      </c>
      <c r="R39" s="14">
        <f>Table1[[#This Row],[Active]]/Table1[[#This Row],[Cases]]</f>
        <v>0.14188754733157105</v>
      </c>
      <c r="S39" s="65">
        <f>Table1[[#This Row],[Percent Infected]]*Table1[[#This Row],[% Active]]</f>
        <v>9.1136842626956009E-4</v>
      </c>
      <c r="T39" s="66">
        <f>1/Table1[[#This Row],[Percent Actively Infected]]</f>
        <v>1097.2510909701241</v>
      </c>
      <c r="AMC39"/>
    </row>
    <row r="40" spans="1:1017" s="1" customFormat="1" ht="16.5" thickBot="1" x14ac:dyDescent="0.3">
      <c r="A40" s="1">
        <v>39</v>
      </c>
      <c r="B40" s="47">
        <v>4</v>
      </c>
      <c r="C40" s="40" t="s">
        <v>56</v>
      </c>
      <c r="D40" s="43">
        <v>927745</v>
      </c>
      <c r="E40" s="43">
        <v>15740</v>
      </c>
      <c r="F40" s="43">
        <v>736101</v>
      </c>
      <c r="G40" s="43">
        <v>175904</v>
      </c>
      <c r="H40" s="43">
        <v>2300</v>
      </c>
      <c r="I40" s="40">
        <v>145942628</v>
      </c>
      <c r="J40" s="8">
        <f>Table1[[#This Row],[Population]]/Table1[[#This Row],[Cases]]</f>
        <v>157.30898900021018</v>
      </c>
      <c r="K40" s="8">
        <f>Table1[[#This Row],[Population]]/Table1[[#This Row],[Deaths]]</f>
        <v>9272.0856416772549</v>
      </c>
      <c r="L40" s="9">
        <f>Table1[[#This Row],[Deaths]]+Table1[[#This Row],[Active]]*Table1[[#This Row],[Death Rate]]</f>
        <v>18724.364194902693</v>
      </c>
      <c r="M40" s="10">
        <f>Table1[[#This Row],[Deaths]]/Table1[[#This Row],[Cases]]</f>
        <v>1.6965868854049333E-2</v>
      </c>
      <c r="N40" s="11">
        <f>Table1[[#This Row],[Cases]]/Table1[[#This Row],[Deaths]]</f>
        <v>58.94186785260483</v>
      </c>
      <c r="O40" s="12">
        <f>Table1[[#This Row],[Cases]]/Table1[[#This Row],[Population]]</f>
        <v>6.3569158148913145E-3</v>
      </c>
      <c r="P40" s="12">
        <f>Table1[[#This Row],[Deaths]]/Table1[[#This Row],[Population]]</f>
        <v>1.078506000316782E-4</v>
      </c>
      <c r="Q40" s="13">
        <f>1-Table1[[#This Row],[Deaths]]/Table1[[#This Row],[Ex(Deaths)]]</f>
        <v>0.15938400705296696</v>
      </c>
      <c r="R40" s="14">
        <f>Table1[[#This Row],[Active]]/Table1[[#This Row],[Cases]]</f>
        <v>0.1896038243267277</v>
      </c>
      <c r="S40" s="65">
        <f>Table1[[#This Row],[Percent Infected]]*Table1[[#This Row],[% Active]]</f>
        <v>1.20529554942645E-3</v>
      </c>
      <c r="T40" s="66">
        <f>1/Table1[[#This Row],[Percent Actively Infected]]</f>
        <v>829.67202565035473</v>
      </c>
      <c r="AMC40"/>
    </row>
    <row r="41" spans="1:1017" s="1" customFormat="1" ht="16.5" thickBot="1" x14ac:dyDescent="0.3">
      <c r="A41" s="1">
        <v>40</v>
      </c>
      <c r="B41" s="47">
        <v>80</v>
      </c>
      <c r="C41" s="40" t="s">
        <v>85</v>
      </c>
      <c r="D41" s="43">
        <v>12840</v>
      </c>
      <c r="E41" s="44">
        <v>547</v>
      </c>
      <c r="F41" s="43">
        <v>9174</v>
      </c>
      <c r="G41" s="43">
        <v>3119</v>
      </c>
      <c r="H41" s="44">
        <v>4</v>
      </c>
      <c r="I41" s="40">
        <v>2083363</v>
      </c>
      <c r="J41" s="8">
        <f>Table1[[#This Row],[Population]]/Table1[[#This Row],[Cases]]</f>
        <v>162.25568535825545</v>
      </c>
      <c r="K41" s="8">
        <f>Table1[[#This Row],[Population]]/Table1[[#This Row],[Deaths]]</f>
        <v>3808.7074954296163</v>
      </c>
      <c r="L41" s="9">
        <f>Table1[[#This Row],[Deaths]]+Table1[[#This Row],[Active]]*Table1[[#This Row],[Death Rate]]</f>
        <v>679.8732866043614</v>
      </c>
      <c r="M41" s="10">
        <f>Table1[[#This Row],[Deaths]]/Table1[[#This Row],[Cases]]</f>
        <v>4.2601246105919005E-2</v>
      </c>
      <c r="N41" s="11">
        <f>Table1[[#This Row],[Cases]]/Table1[[#This Row],[Deaths]]</f>
        <v>23.473491773308957</v>
      </c>
      <c r="O41" s="12">
        <f>Table1[[#This Row],[Cases]]/Table1[[#This Row],[Population]]</f>
        <v>6.1631122372817412E-3</v>
      </c>
      <c r="P41" s="12">
        <f>Table1[[#This Row],[Deaths]]/Table1[[#This Row],[Population]]</f>
        <v>2.6255626119884055E-4</v>
      </c>
      <c r="Q41" s="13">
        <f>1-Table1[[#This Row],[Deaths]]/Table1[[#This Row],[Ex(Deaths)]]</f>
        <v>0.19543831067109474</v>
      </c>
      <c r="R41" s="14">
        <f>Table1[[#This Row],[Active]]/Table1[[#This Row],[Cases]]</f>
        <v>0.24291277258566979</v>
      </c>
      <c r="S41" s="65">
        <f>Table1[[#This Row],[Percent Infected]]*Table1[[#This Row],[% Active]]</f>
        <v>1.4970986813147781E-3</v>
      </c>
      <c r="T41" s="66">
        <f>1/Table1[[#This Row],[Percent Actively Infected]]</f>
        <v>667.95864058993266</v>
      </c>
      <c r="AMC41"/>
    </row>
    <row r="42" spans="1:1017" s="1" customFormat="1" ht="16.5" thickBot="1" x14ac:dyDescent="0.3">
      <c r="A42" s="1">
        <v>41</v>
      </c>
      <c r="B42" s="47">
        <v>132</v>
      </c>
      <c r="C42" s="40" t="s">
        <v>31</v>
      </c>
      <c r="D42" s="43">
        <v>2014</v>
      </c>
      <c r="E42" s="44">
        <v>10</v>
      </c>
      <c r="F42" s="43">
        <v>1888</v>
      </c>
      <c r="G42" s="44">
        <v>116</v>
      </c>
      <c r="H42" s="44">
        <v>1</v>
      </c>
      <c r="I42" s="40">
        <v>341526</v>
      </c>
      <c r="J42" s="8">
        <f>Table1[[#This Row],[Population]]/Table1[[#This Row],[Cases]]</f>
        <v>169.5759682224429</v>
      </c>
      <c r="K42" s="8">
        <f>Table1[[#This Row],[Population]]/Table1[[#This Row],[Deaths]]</f>
        <v>34152.6</v>
      </c>
      <c r="L42" s="9">
        <f>Table1[[#This Row],[Deaths]]+Table1[[#This Row],[Active]]*Table1[[#This Row],[Death Rate]]</f>
        <v>10.575968222442899</v>
      </c>
      <c r="M42" s="10">
        <f>Table1[[#This Row],[Deaths]]/Table1[[#This Row],[Cases]]</f>
        <v>4.9652432969215492E-3</v>
      </c>
      <c r="N42" s="11">
        <f>Table1[[#This Row],[Cases]]/Table1[[#This Row],[Deaths]]</f>
        <v>201.4</v>
      </c>
      <c r="O42" s="12">
        <f>Table1[[#This Row],[Cases]]/Table1[[#This Row],[Population]]</f>
        <v>5.8970620099201817E-3</v>
      </c>
      <c r="P42" s="12">
        <f>Table1[[#This Row],[Deaths]]/Table1[[#This Row],[Population]]</f>
        <v>2.9280347616286902E-5</v>
      </c>
      <c r="Q42" s="13">
        <f>1-Table1[[#This Row],[Deaths]]/Table1[[#This Row],[Ex(Deaths)]]</f>
        <v>5.4460093896713579E-2</v>
      </c>
      <c r="R42" s="14">
        <f>Table1[[#This Row],[Active]]/Table1[[#This Row],[Cases]]</f>
        <v>5.7596822244289969E-2</v>
      </c>
      <c r="S42" s="65">
        <f>Table1[[#This Row],[Percent Infected]]*Table1[[#This Row],[% Active]]</f>
        <v>3.3965203234892803E-4</v>
      </c>
      <c r="T42" s="66">
        <f>1/Table1[[#This Row],[Percent Actively Infected]]</f>
        <v>2944.1896551724139</v>
      </c>
      <c r="AMC42"/>
    </row>
    <row r="43" spans="1:1017" s="1" customFormat="1" ht="16.5" thickBot="1" x14ac:dyDescent="0.3">
      <c r="A43" s="1">
        <v>42</v>
      </c>
      <c r="B43" s="47">
        <v>27</v>
      </c>
      <c r="C43" s="40" t="s">
        <v>65</v>
      </c>
      <c r="D43" s="43">
        <v>101751</v>
      </c>
      <c r="E43" s="43">
        <v>6083</v>
      </c>
      <c r="F43" s="43">
        <v>87120</v>
      </c>
      <c r="G43" s="43">
        <v>8548</v>
      </c>
      <c r="H43" s="44">
        <v>339</v>
      </c>
      <c r="I43" s="40">
        <v>17676148</v>
      </c>
      <c r="J43" s="8">
        <f>Table1[[#This Row],[Population]]/Table1[[#This Row],[Cases]]</f>
        <v>173.71964894693909</v>
      </c>
      <c r="K43" s="8">
        <f>Table1[[#This Row],[Population]]/Table1[[#This Row],[Deaths]]</f>
        <v>2905.8273878020714</v>
      </c>
      <c r="L43" s="9">
        <f>Table1[[#This Row],[Deaths]]+Table1[[#This Row],[Active]]*Table1[[#This Row],[Death Rate]]</f>
        <v>6594.0267614077502</v>
      </c>
      <c r="M43" s="10">
        <f>Table1[[#This Row],[Deaths]]/Table1[[#This Row],[Cases]]</f>
        <v>5.9783196233943646E-2</v>
      </c>
      <c r="N43" s="11">
        <f>Table1[[#This Row],[Cases]]/Table1[[#This Row],[Deaths]]</f>
        <v>16.727108334703271</v>
      </c>
      <c r="O43" s="12">
        <f>Table1[[#This Row],[Cases]]/Table1[[#This Row],[Population]]</f>
        <v>5.7564012249727708E-3</v>
      </c>
      <c r="P43" s="12">
        <f>Table1[[#This Row],[Deaths]]/Table1[[#This Row],[Population]]</f>
        <v>3.4413606403386077E-4</v>
      </c>
      <c r="Q43" s="13">
        <f>1-Table1[[#This Row],[Deaths]]/Table1[[#This Row],[Ex(Deaths)]]</f>
        <v>7.7498436069230014E-2</v>
      </c>
      <c r="R43" s="14">
        <f>Table1[[#This Row],[Active]]/Table1[[#This Row],[Cases]]</f>
        <v>8.4009002368527097E-2</v>
      </c>
      <c r="S43" s="65">
        <f>Table1[[#This Row],[Percent Infected]]*Table1[[#This Row],[% Active]]</f>
        <v>4.8358952414292978E-4</v>
      </c>
      <c r="T43" s="66">
        <f>1/Table1[[#This Row],[Percent Actively Infected]]</f>
        <v>2067.8694431445952</v>
      </c>
      <c r="AMC43"/>
    </row>
    <row r="44" spans="1:1017" s="1" customFormat="1" ht="16.5" thickBot="1" x14ac:dyDescent="0.3">
      <c r="A44" s="1">
        <v>43</v>
      </c>
      <c r="B44" s="47">
        <v>117</v>
      </c>
      <c r="C44" s="40" t="s">
        <v>94</v>
      </c>
      <c r="D44" s="43">
        <v>3203</v>
      </c>
      <c r="E44" s="44">
        <v>36</v>
      </c>
      <c r="F44" s="43">
        <v>2336</v>
      </c>
      <c r="G44" s="44">
        <v>831</v>
      </c>
      <c r="H44" s="44"/>
      <c r="I44" s="40">
        <v>556746</v>
      </c>
      <c r="J44" s="8">
        <f>Table1[[#This Row],[Population]]/Table1[[#This Row],[Cases]]</f>
        <v>173.82016859194505</v>
      </c>
      <c r="K44" s="8">
        <f>Table1[[#This Row],[Population]]/Table1[[#This Row],[Deaths]]</f>
        <v>15465.166666666666</v>
      </c>
      <c r="L44" s="9">
        <f>Table1[[#This Row],[Deaths]]+Table1[[#This Row],[Active]]*Table1[[#This Row],[Death Rate]]</f>
        <v>45.339993755853889</v>
      </c>
      <c r="M44" s="10">
        <f>Table1[[#This Row],[Deaths]]/Table1[[#This Row],[Cases]]</f>
        <v>1.1239463003434281E-2</v>
      </c>
      <c r="N44" s="11">
        <f>Table1[[#This Row],[Cases]]/Table1[[#This Row],[Deaths]]</f>
        <v>88.972222222222229</v>
      </c>
      <c r="O44" s="12">
        <f>Table1[[#This Row],[Cases]]/Table1[[#This Row],[Population]]</f>
        <v>5.7530723166399041E-3</v>
      </c>
      <c r="P44" s="12">
        <f>Table1[[#This Row],[Deaths]]/Table1[[#This Row],[Population]]</f>
        <v>6.4661443458956144E-5</v>
      </c>
      <c r="Q44" s="13">
        <f>1-Table1[[#This Row],[Deaths]]/Table1[[#This Row],[Ex(Deaths)]]</f>
        <v>0.20599900842835894</v>
      </c>
      <c r="R44" s="14">
        <f>Table1[[#This Row],[Active]]/Table1[[#This Row],[Cases]]</f>
        <v>0.25944427099594131</v>
      </c>
      <c r="S44" s="65">
        <f>Table1[[#This Row],[Percent Infected]]*Table1[[#This Row],[% Active]]</f>
        <v>1.4926016531775711E-3</v>
      </c>
      <c r="T44" s="66">
        <f>1/Table1[[#This Row],[Percent Actively Infected]]</f>
        <v>669.97111913357401</v>
      </c>
      <c r="AMC44"/>
    </row>
    <row r="45" spans="1:1017" s="1" customFormat="1" ht="16.5" thickBot="1" x14ac:dyDescent="0.3">
      <c r="A45" s="1">
        <v>44</v>
      </c>
      <c r="B45" s="47">
        <v>65</v>
      </c>
      <c r="C45" s="40" t="s">
        <v>151</v>
      </c>
      <c r="D45" s="43">
        <v>29084</v>
      </c>
      <c r="E45" s="44">
        <v>304</v>
      </c>
      <c r="F45" s="43">
        <v>9233</v>
      </c>
      <c r="G45" s="43">
        <v>19547</v>
      </c>
      <c r="H45" s="44">
        <v>106</v>
      </c>
      <c r="I45" s="40">
        <v>5100000</v>
      </c>
      <c r="J45" s="8">
        <f>Table1[[#This Row],[Population]]/Table1[[#This Row],[Cases]]</f>
        <v>175.35414660981982</v>
      </c>
      <c r="K45" s="8">
        <f>Table1[[#This Row],[Population]]/Table1[[#This Row],[Deaths]]</f>
        <v>16776.315789473683</v>
      </c>
      <c r="L45" s="9">
        <f>Table1[[#This Row],[Deaths]]+Table1[[#This Row],[Active]]*Table1[[#This Row],[Death Rate]]</f>
        <v>508.31467473524964</v>
      </c>
      <c r="M45" s="10">
        <f>Table1[[#This Row],[Deaths]]/Table1[[#This Row],[Cases]]</f>
        <v>1.045248246458534E-2</v>
      </c>
      <c r="N45" s="11">
        <f>Table1[[#This Row],[Cases]]/Table1[[#This Row],[Deaths]]</f>
        <v>95.671052631578945</v>
      </c>
      <c r="O45" s="12">
        <f>Table1[[#This Row],[Cases]]/Table1[[#This Row],[Population]]</f>
        <v>5.702745098039216E-3</v>
      </c>
      <c r="P45" s="12">
        <f>Table1[[#This Row],[Deaths]]/Table1[[#This Row],[Population]]</f>
        <v>5.9607843137254899E-5</v>
      </c>
      <c r="Q45" s="13">
        <f>1-Table1[[#This Row],[Deaths]]/Table1[[#This Row],[Ex(Deaths)]]</f>
        <v>0.40194526125311014</v>
      </c>
      <c r="R45" s="14">
        <f>Table1[[#This Row],[Active]]/Table1[[#This Row],[Cases]]</f>
        <v>0.67208774583963693</v>
      </c>
      <c r="S45" s="65">
        <f>Table1[[#This Row],[Percent Infected]]*Table1[[#This Row],[% Active]]</f>
        <v>3.8327450980392159E-3</v>
      </c>
      <c r="T45" s="66">
        <f>1/Table1[[#This Row],[Percent Actively Infected]]</f>
        <v>260.90960249654677</v>
      </c>
      <c r="AMC45"/>
    </row>
    <row r="46" spans="1:1017" s="1" customFormat="1" ht="16.5" thickBot="1" x14ac:dyDescent="0.3">
      <c r="A46" s="1">
        <v>45</v>
      </c>
      <c r="B46" s="47">
        <v>66</v>
      </c>
      <c r="C46" s="40" t="s">
        <v>34</v>
      </c>
      <c r="D46" s="43">
        <v>27313</v>
      </c>
      <c r="E46" s="43">
        <v>1774</v>
      </c>
      <c r="F46" s="43">
        <v>23364</v>
      </c>
      <c r="G46" s="43">
        <v>2175</v>
      </c>
      <c r="H46" s="44">
        <v>8</v>
      </c>
      <c r="I46" s="40">
        <v>4944707</v>
      </c>
      <c r="J46" s="8">
        <f>Table1[[#This Row],[Population]]/Table1[[#This Row],[Cases]]</f>
        <v>181.03858968256873</v>
      </c>
      <c r="K46" s="8">
        <f>Table1[[#This Row],[Population]]/Table1[[#This Row],[Deaths]]</f>
        <v>2787.3207440811725</v>
      </c>
      <c r="L46" s="9">
        <f>Table1[[#This Row],[Deaths]]+Table1[[#This Row],[Active]]*Table1[[#This Row],[Death Rate]]</f>
        <v>1915.2678944092556</v>
      </c>
      <c r="M46" s="10">
        <f>Table1[[#This Row],[Deaths]]/Table1[[#This Row],[Cases]]</f>
        <v>6.4950756050232483E-2</v>
      </c>
      <c r="N46" s="11">
        <f>Table1[[#This Row],[Cases]]/Table1[[#This Row],[Deaths]]</f>
        <v>15.396279594137543</v>
      </c>
      <c r="O46" s="12">
        <f>Table1[[#This Row],[Cases]]/Table1[[#This Row],[Population]]</f>
        <v>5.5236842142517241E-3</v>
      </c>
      <c r="P46" s="12">
        <f>Table1[[#This Row],[Deaths]]/Table1[[#This Row],[Population]]</f>
        <v>3.5876746589838385E-4</v>
      </c>
      <c r="Q46" s="13">
        <f>1-Table1[[#This Row],[Deaths]]/Table1[[#This Row],[Ex(Deaths)]]</f>
        <v>7.3758817145957667E-2</v>
      </c>
      <c r="R46" s="14">
        <f>Table1[[#This Row],[Active]]/Table1[[#This Row],[Cases]]</f>
        <v>7.9632409475341406E-2</v>
      </c>
      <c r="S46" s="65">
        <f>Table1[[#This Row],[Percent Infected]]*Table1[[#This Row],[% Active]]</f>
        <v>4.3986428316177272E-4</v>
      </c>
      <c r="T46" s="66">
        <f>1/Table1[[#This Row],[Percent Actively Infected]]</f>
        <v>2273.4285057471266</v>
      </c>
      <c r="AMC46"/>
    </row>
    <row r="47" spans="1:1017" s="1" customFormat="1" ht="16.5" thickBot="1" x14ac:dyDescent="0.3">
      <c r="A47" s="1">
        <v>46</v>
      </c>
      <c r="B47" s="47">
        <v>26</v>
      </c>
      <c r="C47" s="40" t="s">
        <v>106</v>
      </c>
      <c r="D47" s="43">
        <v>103033</v>
      </c>
      <c r="E47" s="43">
        <v>1269</v>
      </c>
      <c r="F47" s="43">
        <v>82777</v>
      </c>
      <c r="G47" s="43">
        <v>18987</v>
      </c>
      <c r="H47" s="44">
        <v>221</v>
      </c>
      <c r="I47" s="40">
        <v>18804802</v>
      </c>
      <c r="J47" s="8">
        <f>Table1[[#This Row],[Population]]/Table1[[#This Row],[Cases]]</f>
        <v>182.51241835140198</v>
      </c>
      <c r="K47" s="8">
        <f>Table1[[#This Row],[Population]]/Table1[[#This Row],[Deaths]]</f>
        <v>14818.59889676911</v>
      </c>
      <c r="L47" s="9">
        <f>Table1[[#This Row],[Deaths]]+Table1[[#This Row],[Active]]*Table1[[#This Row],[Death Rate]]</f>
        <v>1502.8522900429959</v>
      </c>
      <c r="M47" s="10">
        <f>Table1[[#This Row],[Deaths]]/Table1[[#This Row],[Cases]]</f>
        <v>1.2316442304892608E-2</v>
      </c>
      <c r="N47" s="11">
        <f>Table1[[#This Row],[Cases]]/Table1[[#This Row],[Deaths]]</f>
        <v>81.192277383766751</v>
      </c>
      <c r="O47" s="12">
        <f>Table1[[#This Row],[Cases]]/Table1[[#This Row],[Population]]</f>
        <v>5.479079226678377E-3</v>
      </c>
      <c r="P47" s="12">
        <f>Table1[[#This Row],[Deaths]]/Table1[[#This Row],[Population]]</f>
        <v>6.7482763179319832E-5</v>
      </c>
      <c r="Q47" s="13">
        <f>1-Table1[[#This Row],[Deaths]]/Table1[[#This Row],[Ex(Deaths)]]</f>
        <v>0.15560563841993114</v>
      </c>
      <c r="R47" s="14">
        <f>Table1[[#This Row],[Active]]/Table1[[#This Row],[Cases]]</f>
        <v>0.18428076441528443</v>
      </c>
      <c r="S47" s="65">
        <f>Table1[[#This Row],[Percent Infected]]*Table1[[#This Row],[% Active]]</f>
        <v>1.0096889081841968E-3</v>
      </c>
      <c r="T47" s="66">
        <f>1/Table1[[#This Row],[Percent Actively Infected]]</f>
        <v>990.40406593985358</v>
      </c>
      <c r="AMC47"/>
    </row>
    <row r="48" spans="1:1017" s="1" customFormat="1" ht="16.5" thickBot="1" x14ac:dyDescent="0.3">
      <c r="A48" s="1">
        <v>47</v>
      </c>
      <c r="B48" s="47">
        <v>102</v>
      </c>
      <c r="C48" s="40" t="s">
        <v>58</v>
      </c>
      <c r="D48" s="43">
        <v>5372</v>
      </c>
      <c r="E48" s="44">
        <v>59</v>
      </c>
      <c r="F48" s="43">
        <v>5211</v>
      </c>
      <c r="G48" s="44">
        <v>102</v>
      </c>
      <c r="H48" s="44"/>
      <c r="I48" s="40">
        <v>989779</v>
      </c>
      <c r="J48" s="8">
        <f>Table1[[#This Row],[Population]]/Table1[[#This Row],[Cases]]</f>
        <v>184.24776619508563</v>
      </c>
      <c r="K48" s="8">
        <f>Table1[[#This Row],[Population]]/Table1[[#This Row],[Deaths]]</f>
        <v>16775.915254237287</v>
      </c>
      <c r="L48" s="9">
        <f>Table1[[#This Row],[Deaths]]+Table1[[#This Row],[Active]]*Table1[[#This Row],[Death Rate]]</f>
        <v>60.120253164556964</v>
      </c>
      <c r="M48" s="10">
        <f>Table1[[#This Row],[Deaths]]/Table1[[#This Row],[Cases]]</f>
        <v>1.0982874162323157E-2</v>
      </c>
      <c r="N48" s="11">
        <f>Table1[[#This Row],[Cases]]/Table1[[#This Row],[Deaths]]</f>
        <v>91.050847457627114</v>
      </c>
      <c r="O48" s="12">
        <f>Table1[[#This Row],[Cases]]/Table1[[#This Row],[Population]]</f>
        <v>5.4274742139406879E-3</v>
      </c>
      <c r="P48" s="12">
        <f>Table1[[#This Row],[Deaths]]/Table1[[#This Row],[Population]]</f>
        <v>5.9609266310964368E-5</v>
      </c>
      <c r="Q48" s="13">
        <f>1-Table1[[#This Row],[Deaths]]/Table1[[#This Row],[Ex(Deaths)]]</f>
        <v>1.8633540372670843E-2</v>
      </c>
      <c r="R48" s="14">
        <f>Table1[[#This Row],[Active]]/Table1[[#This Row],[Cases]]</f>
        <v>1.8987341772151899E-2</v>
      </c>
      <c r="S48" s="65">
        <f>Table1[[#This Row],[Percent Infected]]*Table1[[#This Row],[% Active]]</f>
        <v>1.0305330785963331E-4</v>
      </c>
      <c r="T48" s="66">
        <f>1/Table1[[#This Row],[Percent Actively Infected]]</f>
        <v>9703.7156862745105</v>
      </c>
      <c r="AMC48"/>
    </row>
    <row r="49" spans="1:1017" s="1" customFormat="1" ht="16.5" thickBot="1" x14ac:dyDescent="0.3">
      <c r="A49" s="1">
        <v>48</v>
      </c>
      <c r="B49" s="47">
        <v>47</v>
      </c>
      <c r="C49" s="40" t="s">
        <v>49</v>
      </c>
      <c r="D49" s="43">
        <v>54234</v>
      </c>
      <c r="E49" s="43">
        <v>1779</v>
      </c>
      <c r="F49" s="43">
        <v>39800</v>
      </c>
      <c r="G49" s="43">
        <v>12655</v>
      </c>
      <c r="H49" s="44">
        <v>39</v>
      </c>
      <c r="I49" s="40">
        <v>10192784</v>
      </c>
      <c r="J49" s="8">
        <f>Table1[[#This Row],[Population]]/Table1[[#This Row],[Cases]]</f>
        <v>187.9408489139654</v>
      </c>
      <c r="K49" s="8">
        <f>Table1[[#This Row],[Population]]/Table1[[#This Row],[Deaths]]</f>
        <v>5729.5019673974139</v>
      </c>
      <c r="L49" s="9">
        <f>Table1[[#This Row],[Deaths]]+Table1[[#This Row],[Active]]*Table1[[#This Row],[Death Rate]]</f>
        <v>2194.1131209204559</v>
      </c>
      <c r="M49" s="10">
        <f>Table1[[#This Row],[Deaths]]/Table1[[#This Row],[Cases]]</f>
        <v>3.2802301139506586E-2</v>
      </c>
      <c r="N49" s="11">
        <f>Table1[[#This Row],[Cases]]/Table1[[#This Row],[Deaths]]</f>
        <v>30.485666104553118</v>
      </c>
      <c r="O49" s="12">
        <f>Table1[[#This Row],[Cases]]/Table1[[#This Row],[Population]]</f>
        <v>5.3208230450090968E-3</v>
      </c>
      <c r="P49" s="12">
        <f>Table1[[#This Row],[Deaths]]/Table1[[#This Row],[Population]]</f>
        <v>1.7453523983241477E-4</v>
      </c>
      <c r="Q49" s="13">
        <f>1-Table1[[#This Row],[Deaths]]/Table1[[#This Row],[Ex(Deaths)]]</f>
        <v>0.18919403788365807</v>
      </c>
      <c r="R49" s="14">
        <f>Table1[[#This Row],[Active]]/Table1[[#This Row],[Cases]]</f>
        <v>0.23334070878046981</v>
      </c>
      <c r="S49" s="65">
        <f>Table1[[#This Row],[Percent Infected]]*Table1[[#This Row],[% Active]]</f>
        <v>1.2415646206178803E-3</v>
      </c>
      <c r="T49" s="66">
        <f>1/Table1[[#This Row],[Percent Actively Infected]]</f>
        <v>805.43532200711172</v>
      </c>
      <c r="AMC49"/>
    </row>
    <row r="50" spans="1:1017" s="1" customFormat="1" ht="16.5" thickBot="1" x14ac:dyDescent="0.3">
      <c r="A50" s="1">
        <v>49</v>
      </c>
      <c r="B50" s="47">
        <v>119</v>
      </c>
      <c r="C50" s="40" t="s">
        <v>206</v>
      </c>
      <c r="D50" s="43">
        <v>3016</v>
      </c>
      <c r="E50" s="44">
        <v>47</v>
      </c>
      <c r="F50" s="43">
        <v>2036</v>
      </c>
      <c r="G50" s="44">
        <v>933</v>
      </c>
      <c r="H50" s="44">
        <v>11</v>
      </c>
      <c r="I50" s="40">
        <v>587297</v>
      </c>
      <c r="J50" s="8">
        <f>Table1[[#This Row],[Population]]/Table1[[#This Row],[Cases]]</f>
        <v>194.72712201591511</v>
      </c>
      <c r="K50" s="8">
        <f>Table1[[#This Row],[Population]]/Table1[[#This Row],[Deaths]]</f>
        <v>12495.680851063829</v>
      </c>
      <c r="L50" s="9">
        <f>Table1[[#This Row],[Deaths]]+Table1[[#This Row],[Active]]*Table1[[#This Row],[Death Rate]]</f>
        <v>61.539456233421753</v>
      </c>
      <c r="M50" s="10">
        <f>Table1[[#This Row],[Deaths]]/Table1[[#This Row],[Cases]]</f>
        <v>1.5583554376657824E-2</v>
      </c>
      <c r="N50" s="11">
        <f>Table1[[#This Row],[Cases]]/Table1[[#This Row],[Deaths]]</f>
        <v>64.170212765957444</v>
      </c>
      <c r="O50" s="12">
        <f>Table1[[#This Row],[Cases]]/Table1[[#This Row],[Population]]</f>
        <v>5.1353914629225081E-3</v>
      </c>
      <c r="P50" s="12">
        <f>Table1[[#This Row],[Deaths]]/Table1[[#This Row],[Population]]</f>
        <v>8.0027652107877271E-5</v>
      </c>
      <c r="Q50" s="13">
        <f>1-Table1[[#This Row],[Deaths]]/Table1[[#This Row],[Ex(Deaths)]]</f>
        <v>0.23626234489744247</v>
      </c>
      <c r="R50" s="14">
        <f>Table1[[#This Row],[Active]]/Table1[[#This Row],[Cases]]</f>
        <v>0.3093501326259947</v>
      </c>
      <c r="S50" s="12">
        <f>Table1[[#This Row],[Percent Infected]]*Table1[[#This Row],[% Active]]</f>
        <v>1.5886340301414787E-3</v>
      </c>
      <c r="T50" s="8">
        <f>1/Table1[[#This Row],[Percent Actively Infected]]</f>
        <v>629.47159699892813</v>
      </c>
      <c r="AMC50"/>
    </row>
    <row r="51" spans="1:1017" s="1" customFormat="1" ht="16.5" thickBot="1" x14ac:dyDescent="0.3">
      <c r="A51" s="1">
        <v>50</v>
      </c>
      <c r="B51" s="47">
        <v>48</v>
      </c>
      <c r="C51" s="40" t="s">
        <v>110</v>
      </c>
      <c r="D51" s="43">
        <v>50502</v>
      </c>
      <c r="E51" s="43">
        <v>1575</v>
      </c>
      <c r="F51" s="43">
        <v>7339</v>
      </c>
      <c r="G51" s="43">
        <v>41588</v>
      </c>
      <c r="H51" s="44">
        <v>37</v>
      </c>
      <c r="I51" s="40">
        <v>9924011</v>
      </c>
      <c r="J51" s="8">
        <f>Table1[[#This Row],[Population]]/Table1[[#This Row],[Cases]]</f>
        <v>196.50728684012515</v>
      </c>
      <c r="K51" s="8">
        <f>Table1[[#This Row],[Population]]/Table1[[#This Row],[Deaths]]</f>
        <v>6300.9593650793649</v>
      </c>
      <c r="L51" s="9">
        <f>Table1[[#This Row],[Deaths]]+Table1[[#This Row],[Active]]*Table1[[#This Row],[Death Rate]]</f>
        <v>2872.000118807176</v>
      </c>
      <c r="M51" s="10">
        <f>Table1[[#This Row],[Deaths]]/Table1[[#This Row],[Cases]]</f>
        <v>3.1186883687774742E-2</v>
      </c>
      <c r="N51" s="11">
        <f>Table1[[#This Row],[Cases]]/Table1[[#This Row],[Deaths]]</f>
        <v>32.064761904761902</v>
      </c>
      <c r="O51" s="12">
        <f>Table1[[#This Row],[Cases]]/Table1[[#This Row],[Population]]</f>
        <v>5.0888698128206426E-3</v>
      </c>
      <c r="P51" s="12">
        <f>Table1[[#This Row],[Deaths]]/Table1[[#This Row],[Population]]</f>
        <v>1.5870599095466542E-4</v>
      </c>
      <c r="Q51" s="13">
        <f>1-Table1[[#This Row],[Deaths]]/Table1[[#This Row],[Ex(Deaths)]]</f>
        <v>0.45160169399500494</v>
      </c>
      <c r="R51" s="14">
        <f>Table1[[#This Row],[Active]]/Table1[[#This Row],[Cases]]</f>
        <v>0.82349213892519113</v>
      </c>
      <c r="S51" s="65">
        <f>Table1[[#This Row],[Percent Infected]]*Table1[[#This Row],[% Active]]</f>
        <v>4.1906442868715078E-3</v>
      </c>
      <c r="T51" s="66">
        <f>1/Table1[[#This Row],[Percent Actively Infected]]</f>
        <v>238.62679138212945</v>
      </c>
      <c r="AMC51"/>
    </row>
    <row r="52" spans="1:1017" s="1" customFormat="1" ht="16.5" thickBot="1" x14ac:dyDescent="0.3">
      <c r="A52" s="1">
        <v>51</v>
      </c>
      <c r="B52" s="47">
        <v>75</v>
      </c>
      <c r="C52" s="40" t="s">
        <v>92</v>
      </c>
      <c r="D52" s="43">
        <v>16111</v>
      </c>
      <c r="E52" s="44">
        <v>486</v>
      </c>
      <c r="F52" s="43">
        <v>9856</v>
      </c>
      <c r="G52" s="43">
        <v>5769</v>
      </c>
      <c r="H52" s="44"/>
      <c r="I52" s="40">
        <v>3278095</v>
      </c>
      <c r="J52" s="8">
        <f>Table1[[#This Row],[Population]]/Table1[[#This Row],[Cases]]</f>
        <v>203.46936875426726</v>
      </c>
      <c r="K52" s="8">
        <f>Table1[[#This Row],[Population]]/Table1[[#This Row],[Deaths]]</f>
        <v>6745.0514403292182</v>
      </c>
      <c r="L52" s="9">
        <f>Table1[[#This Row],[Deaths]]+Table1[[#This Row],[Active]]*Table1[[#This Row],[Death Rate]]</f>
        <v>660.02606914530452</v>
      </c>
      <c r="M52" s="10">
        <f>Table1[[#This Row],[Deaths]]/Table1[[#This Row],[Cases]]</f>
        <v>3.0165725280864007E-2</v>
      </c>
      <c r="N52" s="11">
        <f>Table1[[#This Row],[Cases]]/Table1[[#This Row],[Deaths]]</f>
        <v>33.150205761316876</v>
      </c>
      <c r="O52" s="12">
        <f>Table1[[#This Row],[Cases]]/Table1[[#This Row],[Population]]</f>
        <v>4.914744691657807E-3</v>
      </c>
      <c r="P52" s="12">
        <f>Table1[[#This Row],[Deaths]]/Table1[[#This Row],[Population]]</f>
        <v>1.4825683819413409E-4</v>
      </c>
      <c r="Q52" s="13">
        <f>1-Table1[[#This Row],[Deaths]]/Table1[[#This Row],[Ex(Deaths)]]</f>
        <v>0.26366544789762347</v>
      </c>
      <c r="R52" s="14">
        <f>Table1[[#This Row],[Active]]/Table1[[#This Row],[Cases]]</f>
        <v>0.35807833157470054</v>
      </c>
      <c r="S52" s="65">
        <f>Table1[[#This Row],[Percent Infected]]*Table1[[#This Row],[% Active]]</f>
        <v>1.7598635793044436E-3</v>
      </c>
      <c r="T52" s="66">
        <f>1/Table1[[#This Row],[Percent Actively Infected]]</f>
        <v>568.22586236782809</v>
      </c>
      <c r="AMC52"/>
    </row>
    <row r="53" spans="1:1017" s="1" customFormat="1" ht="16.5" thickBot="1" x14ac:dyDescent="0.3">
      <c r="A53" s="1">
        <v>52</v>
      </c>
      <c r="B53" s="47">
        <v>12</v>
      </c>
      <c r="C53" s="40" t="s">
        <v>40</v>
      </c>
      <c r="D53" s="43">
        <v>319197</v>
      </c>
      <c r="E53" s="43">
        <v>41369</v>
      </c>
      <c r="F53" s="44" t="s">
        <v>41</v>
      </c>
      <c r="G53" s="44" t="s">
        <v>41</v>
      </c>
      <c r="H53" s="44">
        <v>73</v>
      </c>
      <c r="I53" s="40">
        <v>67931752</v>
      </c>
      <c r="J53" s="8">
        <f>Table1[[#This Row],[Population]]/Table1[[#This Row],[Cases]]</f>
        <v>212.82077212505129</v>
      </c>
      <c r="K53" s="8">
        <f>Table1[[#This Row],[Population]]/Table1[[#This Row],[Deaths]]</f>
        <v>1642.0931615460852</v>
      </c>
      <c r="L53" s="9" t="e">
        <f>Table1[[#This Row],[Deaths]]+Table1[[#This Row],[Active]]*Table1[[#This Row],[Death Rate]]</f>
        <v>#VALUE!</v>
      </c>
      <c r="M53" s="10">
        <f>Table1[[#This Row],[Deaths]]/Table1[[#This Row],[Cases]]</f>
        <v>0.12960334840239726</v>
      </c>
      <c r="N53" s="11">
        <f>Table1[[#This Row],[Cases]]/Table1[[#This Row],[Deaths]]</f>
        <v>7.7158500326331314</v>
      </c>
      <c r="O53" s="12">
        <f>Table1[[#This Row],[Cases]]/Table1[[#This Row],[Population]]</f>
        <v>4.6987894556289374E-3</v>
      </c>
      <c r="P53" s="12">
        <f>Table1[[#This Row],[Deaths]]/Table1[[#This Row],[Population]]</f>
        <v>6.0897884688738784E-4</v>
      </c>
      <c r="Q53" s="13" t="e">
        <f>1-Table1[[#This Row],[Deaths]]/Table1[[#This Row],[Ex(Deaths)]]</f>
        <v>#VALUE!</v>
      </c>
      <c r="R53" s="14" t="e">
        <f>Table1[[#This Row],[Active]]/Table1[[#This Row],[Cases]]</f>
        <v>#VALUE!</v>
      </c>
      <c r="S53" s="65" t="e">
        <f>Table1[[#This Row],[Percent Infected]]*Table1[[#This Row],[% Active]]</f>
        <v>#VALUE!</v>
      </c>
      <c r="T53" s="66" t="e">
        <f>1/Table1[[#This Row],[Percent Actively Infected]]</f>
        <v>#VALUE!</v>
      </c>
      <c r="AMC53"/>
    </row>
    <row r="54" spans="1:1017" s="1" customFormat="1" ht="16.5" thickBot="1" x14ac:dyDescent="0.3">
      <c r="A54" s="1">
        <v>53</v>
      </c>
      <c r="B54" s="47">
        <v>21</v>
      </c>
      <c r="C54" s="40" t="s">
        <v>163</v>
      </c>
      <c r="D54" s="43">
        <v>180133</v>
      </c>
      <c r="E54" s="43">
        <v>5954</v>
      </c>
      <c r="F54" s="43">
        <v>128945</v>
      </c>
      <c r="G54" s="43">
        <v>45234</v>
      </c>
      <c r="H54" s="44">
        <v>605</v>
      </c>
      <c r="I54" s="40">
        <v>40330746</v>
      </c>
      <c r="J54" s="8">
        <f>Table1[[#This Row],[Population]]/Table1[[#This Row],[Cases]]</f>
        <v>223.89426701381757</v>
      </c>
      <c r="K54" s="8">
        <f>Table1[[#This Row],[Population]]/Table1[[#This Row],[Deaths]]</f>
        <v>6773.7228753778973</v>
      </c>
      <c r="L54" s="9">
        <f>Table1[[#This Row],[Deaths]]+Table1[[#This Row],[Active]]*Table1[[#This Row],[Death Rate]]</f>
        <v>7449.135461020468</v>
      </c>
      <c r="M54" s="10">
        <f>Table1[[#This Row],[Deaths]]/Table1[[#This Row],[Cases]]</f>
        <v>3.3053355021012254E-2</v>
      </c>
      <c r="N54" s="11">
        <f>Table1[[#This Row],[Cases]]/Table1[[#This Row],[Deaths]]</f>
        <v>30.254114880752436</v>
      </c>
      <c r="O54" s="12">
        <f>Table1[[#This Row],[Cases]]/Table1[[#This Row],[Population]]</f>
        <v>4.4663939516516758E-3</v>
      </c>
      <c r="P54" s="12">
        <f>Table1[[#This Row],[Deaths]]/Table1[[#This Row],[Population]]</f>
        <v>1.4762930494764467E-4</v>
      </c>
      <c r="Q54" s="13">
        <f>1-Table1[[#This Row],[Deaths]]/Table1[[#This Row],[Ex(Deaths)]]</f>
        <v>0.20071261542284358</v>
      </c>
      <c r="R54" s="14">
        <f>Table1[[#This Row],[Active]]/Table1[[#This Row],[Cases]]</f>
        <v>0.25111445431986368</v>
      </c>
      <c r="S54" s="65">
        <f>Table1[[#This Row],[Percent Infected]]*Table1[[#This Row],[% Active]]</f>
        <v>1.1215760799465502E-3</v>
      </c>
      <c r="T54" s="66">
        <f>1/Table1[[#This Row],[Percent Actively Infected]]</f>
        <v>891.60246717071209</v>
      </c>
      <c r="AMC54"/>
    </row>
    <row r="55" spans="1:1017" s="1" customFormat="1" ht="16.5" thickBot="1" x14ac:dyDescent="0.3">
      <c r="A55" s="1">
        <v>54</v>
      </c>
      <c r="B55" s="47">
        <v>56</v>
      </c>
      <c r="C55" s="40" t="s">
        <v>46</v>
      </c>
      <c r="D55" s="43">
        <v>38252</v>
      </c>
      <c r="E55" s="43">
        <v>1991</v>
      </c>
      <c r="F55" s="43">
        <v>33300</v>
      </c>
      <c r="G55" s="43">
        <v>2961</v>
      </c>
      <c r="H55" s="44">
        <v>21</v>
      </c>
      <c r="I55" s="40">
        <v>8662679</v>
      </c>
      <c r="J55" s="8">
        <f>Table1[[#This Row],[Population]]/Table1[[#This Row],[Cases]]</f>
        <v>226.46342674892816</v>
      </c>
      <c r="K55" s="8">
        <f>Table1[[#This Row],[Population]]/Table1[[#This Row],[Deaths]]</f>
        <v>4350.9186338523359</v>
      </c>
      <c r="L55" s="9">
        <f>Table1[[#This Row],[Deaths]]+Table1[[#This Row],[Active]]*Table1[[#This Row],[Death Rate]]</f>
        <v>2145.1187650318939</v>
      </c>
      <c r="M55" s="10">
        <f>Table1[[#This Row],[Deaths]]/Table1[[#This Row],[Cases]]</f>
        <v>5.2049566035762836E-2</v>
      </c>
      <c r="N55" s="11">
        <f>Table1[[#This Row],[Cases]]/Table1[[#This Row],[Deaths]]</f>
        <v>19.212456052235058</v>
      </c>
      <c r="O55" s="12">
        <f>Table1[[#This Row],[Cases]]/Table1[[#This Row],[Population]]</f>
        <v>4.4157240502620491E-3</v>
      </c>
      <c r="P55" s="12">
        <f>Table1[[#This Row],[Deaths]]/Table1[[#This Row],[Population]]</f>
        <v>2.2983652054982067E-4</v>
      </c>
      <c r="Q55" s="13">
        <f>1-Table1[[#This Row],[Deaths]]/Table1[[#This Row],[Ex(Deaths)]]</f>
        <v>7.1846262101764036E-2</v>
      </c>
      <c r="R55" s="14">
        <f>Table1[[#This Row],[Active]]/Table1[[#This Row],[Cases]]</f>
        <v>7.7407717243542826E-2</v>
      </c>
      <c r="S55" s="65">
        <f>Table1[[#This Row],[Percent Infected]]*Table1[[#This Row],[% Active]]</f>
        <v>3.418111187081964E-4</v>
      </c>
      <c r="T55" s="66">
        <f>1/Table1[[#This Row],[Percent Actively Infected]]</f>
        <v>2925.5923674434312</v>
      </c>
      <c r="AMC55"/>
    </row>
    <row r="56" spans="1:1017" s="1" customFormat="1" ht="16.5" thickBot="1" x14ac:dyDescent="0.3">
      <c r="A56" s="1">
        <v>55</v>
      </c>
      <c r="B56" s="47">
        <v>17</v>
      </c>
      <c r="C56" s="40" t="s">
        <v>42</v>
      </c>
      <c r="D56" s="43">
        <v>254235</v>
      </c>
      <c r="E56" s="43">
        <v>35400</v>
      </c>
      <c r="F56" s="43">
        <v>203968</v>
      </c>
      <c r="G56" s="43">
        <v>14867</v>
      </c>
      <c r="H56" s="44">
        <v>58</v>
      </c>
      <c r="I56" s="40">
        <v>60450148</v>
      </c>
      <c r="J56" s="8">
        <f>Table1[[#This Row],[Population]]/Table1[[#This Row],[Cases]]</f>
        <v>237.77272208783214</v>
      </c>
      <c r="K56" s="8">
        <f>Table1[[#This Row],[Population]]/Table1[[#This Row],[Deaths]]</f>
        <v>1707.6312994350283</v>
      </c>
      <c r="L56" s="9">
        <f>Table1[[#This Row],[Deaths]]+Table1[[#This Row],[Active]]*Table1[[#This Row],[Death Rate]]</f>
        <v>37470.099710897397</v>
      </c>
      <c r="M56" s="10">
        <f>Table1[[#This Row],[Deaths]]/Table1[[#This Row],[Cases]]</f>
        <v>0.13924125317127853</v>
      </c>
      <c r="N56" s="11">
        <f>Table1[[#This Row],[Cases]]/Table1[[#This Row],[Deaths]]</f>
        <v>7.1817796610169493</v>
      </c>
      <c r="O56" s="12">
        <f>Table1[[#This Row],[Cases]]/Table1[[#This Row],[Population]]</f>
        <v>4.2056968992036214E-3</v>
      </c>
      <c r="P56" s="12">
        <f>Table1[[#This Row],[Deaths]]/Table1[[#This Row],[Population]]</f>
        <v>5.8560650670367264E-4</v>
      </c>
      <c r="Q56" s="13">
        <f>1-Table1[[#This Row],[Deaths]]/Table1[[#This Row],[Ex(Deaths)]]</f>
        <v>5.5246709426165497E-2</v>
      </c>
      <c r="R56" s="14">
        <f>Table1[[#This Row],[Active]]/Table1[[#This Row],[Cases]]</f>
        <v>5.8477392963203333E-2</v>
      </c>
      <c r="S56" s="65">
        <f>Table1[[#This Row],[Percent Infected]]*Table1[[#This Row],[% Active]]</f>
        <v>2.4593819025885594E-4</v>
      </c>
      <c r="T56" s="66">
        <f>1/Table1[[#This Row],[Percent Actively Infected]]</f>
        <v>4066.0622855989777</v>
      </c>
      <c r="AMC56"/>
    </row>
    <row r="57" spans="1:1017" s="1" customFormat="1" ht="16.5" thickBot="1" x14ac:dyDescent="0.3">
      <c r="A57" s="1">
        <v>56</v>
      </c>
      <c r="B57" s="47">
        <v>11</v>
      </c>
      <c r="C57" s="40" t="s">
        <v>74</v>
      </c>
      <c r="D57" s="43">
        <v>345450</v>
      </c>
      <c r="E57" s="43">
        <v>19804</v>
      </c>
      <c r="F57" s="43">
        <v>299157</v>
      </c>
      <c r="G57" s="43">
        <v>26489</v>
      </c>
      <c r="H57" s="43">
        <v>3773</v>
      </c>
      <c r="I57" s="40">
        <v>84126996</v>
      </c>
      <c r="J57" s="8">
        <f>Table1[[#This Row],[Population]]/Table1[[#This Row],[Cases]]</f>
        <v>243.52871906209293</v>
      </c>
      <c r="K57" s="8">
        <f>Table1[[#This Row],[Population]]/Table1[[#This Row],[Deaths]]</f>
        <v>4247.9800040395876</v>
      </c>
      <c r="L57" s="9">
        <f>Table1[[#This Row],[Deaths]]+Table1[[#This Row],[Active]]*Table1[[#This Row],[Death Rate]]</f>
        <v>21322.56464321899</v>
      </c>
      <c r="M57" s="10">
        <f>Table1[[#This Row],[Deaths]]/Table1[[#This Row],[Cases]]</f>
        <v>5.7328122738457082E-2</v>
      </c>
      <c r="N57" s="11">
        <f>Table1[[#This Row],[Cases]]/Table1[[#This Row],[Deaths]]</f>
        <v>17.44344576853161</v>
      </c>
      <c r="O57" s="12">
        <f>Table1[[#This Row],[Cases]]/Table1[[#This Row],[Population]]</f>
        <v>4.1062918733006945E-3</v>
      </c>
      <c r="P57" s="12">
        <f>Table1[[#This Row],[Deaths]]/Table1[[#This Row],[Population]]</f>
        <v>2.3540600451251107E-4</v>
      </c>
      <c r="Q57" s="13">
        <f>1-Table1[[#This Row],[Deaths]]/Table1[[#This Row],[Ex(Deaths)]]</f>
        <v>7.1218667577210293E-2</v>
      </c>
      <c r="R57" s="14">
        <f>Table1[[#This Row],[Active]]/Table1[[#This Row],[Cases]]</f>
        <v>7.6679693153857281E-2</v>
      </c>
      <c r="S57" s="65">
        <f>Table1[[#This Row],[Percent Infected]]*Table1[[#This Row],[% Active]]</f>
        <v>3.1486920084487508E-4</v>
      </c>
      <c r="T57" s="66">
        <f>1/Table1[[#This Row],[Percent Actively Infected]]</f>
        <v>3175.9219298576763</v>
      </c>
      <c r="AMC57"/>
    </row>
    <row r="58" spans="1:1017" s="1" customFormat="1" ht="16.5" thickBot="1" x14ac:dyDescent="0.3">
      <c r="A58" s="1">
        <v>57</v>
      </c>
      <c r="B58" s="47">
        <v>7</v>
      </c>
      <c r="C58" s="40" t="s">
        <v>101</v>
      </c>
      <c r="D58" s="43">
        <v>522162</v>
      </c>
      <c r="E58" s="43">
        <v>56757</v>
      </c>
      <c r="F58" s="43">
        <v>355101</v>
      </c>
      <c r="G58" s="43">
        <v>110304</v>
      </c>
      <c r="H58" s="43">
        <v>3489</v>
      </c>
      <c r="I58" s="40">
        <v>129103148</v>
      </c>
      <c r="J58" s="8">
        <f>Table1[[#This Row],[Population]]/Table1[[#This Row],[Cases]]</f>
        <v>247.24730639150303</v>
      </c>
      <c r="K58" s="8">
        <f>Table1[[#This Row],[Population]]/Table1[[#This Row],[Deaths]]</f>
        <v>2274.6647638176787</v>
      </c>
      <c r="L58" s="9">
        <f>Table1[[#This Row],[Deaths]]+Table1[[#This Row],[Active]]*Table1[[#This Row],[Death Rate]]</f>
        <v>68746.620324726813</v>
      </c>
      <c r="M58" s="10">
        <f>Table1[[#This Row],[Deaths]]/Table1[[#This Row],[Cases]]</f>
        <v>0.10869615176899124</v>
      </c>
      <c r="N58" s="11">
        <f>Table1[[#This Row],[Cases]]/Table1[[#This Row],[Deaths]]</f>
        <v>9.1999577144669384</v>
      </c>
      <c r="O58" s="12">
        <f>Table1[[#This Row],[Cases]]/Table1[[#This Row],[Population]]</f>
        <v>4.0445334454586651E-3</v>
      </c>
      <c r="P58" s="12">
        <f>Table1[[#This Row],[Deaths]]/Table1[[#This Row],[Population]]</f>
        <v>4.396252212223361E-4</v>
      </c>
      <c r="Q58" s="13">
        <f>1-Table1[[#This Row],[Deaths]]/Table1[[#This Row],[Ex(Deaths)]]</f>
        <v>0.17440305091498998</v>
      </c>
      <c r="R58" s="14">
        <f>Table1[[#This Row],[Active]]/Table1[[#This Row],[Cases]]</f>
        <v>0.21124478610086525</v>
      </c>
      <c r="S58" s="65">
        <f>Table1[[#This Row],[Percent Infected]]*Table1[[#This Row],[% Active]]</f>
        <v>8.5438660256371122E-4</v>
      </c>
      <c r="T58" s="66">
        <f>1/Table1[[#This Row],[Percent Actively Infected]]</f>
        <v>1170.4303379750509</v>
      </c>
      <c r="AMC58"/>
    </row>
    <row r="59" spans="1:1017" s="1" customFormat="1" ht="16.5" thickBot="1" x14ac:dyDescent="0.3">
      <c r="A59" s="1">
        <v>58</v>
      </c>
      <c r="B59" s="47">
        <v>158</v>
      </c>
      <c r="C59" s="40" t="s">
        <v>82</v>
      </c>
      <c r="D59" s="44">
        <v>885</v>
      </c>
      <c r="E59" s="44">
        <v>15</v>
      </c>
      <c r="F59" s="44">
        <v>818</v>
      </c>
      <c r="G59" s="44">
        <v>52</v>
      </c>
      <c r="H59" s="44"/>
      <c r="I59" s="40">
        <v>219655</v>
      </c>
      <c r="J59" s="8">
        <f>Table1[[#This Row],[Population]]/Table1[[#This Row],[Cases]]</f>
        <v>248.19774011299435</v>
      </c>
      <c r="K59" s="8">
        <f>Table1[[#This Row],[Population]]/Table1[[#This Row],[Deaths]]</f>
        <v>14643.666666666666</v>
      </c>
      <c r="L59" s="9">
        <f>Table1[[#This Row],[Deaths]]+Table1[[#This Row],[Active]]*Table1[[#This Row],[Death Rate]]</f>
        <v>15.881355932203389</v>
      </c>
      <c r="M59" s="10">
        <f>Table1[[#This Row],[Deaths]]/Table1[[#This Row],[Cases]]</f>
        <v>1.6949152542372881E-2</v>
      </c>
      <c r="N59" s="11">
        <f>Table1[[#This Row],[Cases]]/Table1[[#This Row],[Deaths]]</f>
        <v>59</v>
      </c>
      <c r="O59" s="12">
        <f>Table1[[#This Row],[Cases]]/Table1[[#This Row],[Population]]</f>
        <v>4.0290455487013727E-3</v>
      </c>
      <c r="P59" s="12">
        <f>Table1[[#This Row],[Deaths]]/Table1[[#This Row],[Population]]</f>
        <v>6.8288907605108007E-5</v>
      </c>
      <c r="Q59" s="13">
        <f>1-Table1[[#This Row],[Deaths]]/Table1[[#This Row],[Ex(Deaths)]]</f>
        <v>5.5496264674492979E-2</v>
      </c>
      <c r="R59" s="14">
        <f>Table1[[#This Row],[Active]]/Table1[[#This Row],[Cases]]</f>
        <v>5.8757062146892657E-2</v>
      </c>
      <c r="S59" s="65">
        <f>Table1[[#This Row],[Percent Infected]]*Table1[[#This Row],[% Active]]</f>
        <v>2.3673487969770777E-4</v>
      </c>
      <c r="T59" s="66">
        <f>1/Table1[[#This Row],[Percent Actively Infected]]</f>
        <v>4224.1346153846152</v>
      </c>
      <c r="AMC59"/>
    </row>
    <row r="60" spans="1:1017" s="1" customFormat="1" ht="16.5" thickBot="1" x14ac:dyDescent="0.3">
      <c r="A60" s="1">
        <v>59</v>
      </c>
      <c r="B60" s="48">
        <v>174</v>
      </c>
      <c r="C60" s="40" t="s">
        <v>37</v>
      </c>
      <c r="D60" s="45">
        <v>336</v>
      </c>
      <c r="E60" s="45">
        <v>24</v>
      </c>
      <c r="F60" s="45">
        <v>312</v>
      </c>
      <c r="G60" s="45">
        <v>0</v>
      </c>
      <c r="H60" s="45"/>
      <c r="I60" s="40">
        <v>85091</v>
      </c>
      <c r="J60" s="8">
        <f>Table1[[#This Row],[Population]]/Table1[[#This Row],[Cases]]</f>
        <v>253.2470238095238</v>
      </c>
      <c r="K60" s="8">
        <f>Table1[[#This Row],[Population]]/Table1[[#This Row],[Deaths]]</f>
        <v>3545.4583333333335</v>
      </c>
      <c r="L60" s="9">
        <f>Table1[[#This Row],[Deaths]]+Table1[[#This Row],[Active]]*Table1[[#This Row],[Death Rate]]</f>
        <v>24</v>
      </c>
      <c r="M60" s="10">
        <f>Table1[[#This Row],[Deaths]]/Table1[[#This Row],[Cases]]</f>
        <v>7.1428571428571425E-2</v>
      </c>
      <c r="N60" s="11">
        <f>Table1[[#This Row],[Cases]]/Table1[[#This Row],[Deaths]]</f>
        <v>14</v>
      </c>
      <c r="O60" s="12">
        <f>Table1[[#This Row],[Cases]]/Table1[[#This Row],[Population]]</f>
        <v>3.9487137300066987E-3</v>
      </c>
      <c r="P60" s="12">
        <f>Table1[[#This Row],[Deaths]]/Table1[[#This Row],[Population]]</f>
        <v>2.8205098071476417E-4</v>
      </c>
      <c r="Q60" s="13">
        <f>1-Table1[[#This Row],[Deaths]]/Table1[[#This Row],[Ex(Deaths)]]</f>
        <v>0</v>
      </c>
      <c r="R60" s="14">
        <f>Table1[[#This Row],[Active]]/Table1[[#This Row],[Cases]]</f>
        <v>0</v>
      </c>
      <c r="S60" s="65">
        <f>Table1[[#This Row],[Percent Infected]]*Table1[[#This Row],[% Active]]</f>
        <v>0</v>
      </c>
      <c r="T60" s="66" t="e">
        <f>1/Table1[[#This Row],[Percent Actively Infected]]</f>
        <v>#DIV/0!</v>
      </c>
      <c r="AMC60"/>
    </row>
    <row r="61" spans="1:1017" s="1" customFormat="1" ht="16.5" thickBot="1" x14ac:dyDescent="0.3">
      <c r="A61" s="1">
        <v>60</v>
      </c>
      <c r="B61" s="49">
        <v>208</v>
      </c>
      <c r="C61" s="40" t="s">
        <v>43</v>
      </c>
      <c r="D61" s="46">
        <v>13</v>
      </c>
      <c r="E61" s="46"/>
      <c r="F61" s="46">
        <v>13</v>
      </c>
      <c r="G61" s="46">
        <v>0</v>
      </c>
      <c r="H61" s="46"/>
      <c r="I61" s="40">
        <v>3492</v>
      </c>
      <c r="J61" s="8">
        <f>Table1[[#This Row],[Population]]/Table1[[#This Row],[Cases]]</f>
        <v>268.61538461538464</v>
      </c>
      <c r="K61" s="8" t="e">
        <f>Table1[[#This Row],[Population]]/Table1[[#This Row],[Deaths]]</f>
        <v>#DIV/0!</v>
      </c>
      <c r="L61" s="9">
        <f>Table1[[#This Row],[Deaths]]+Table1[[#This Row],[Active]]*Table1[[#This Row],[Death Rate]]</f>
        <v>0</v>
      </c>
      <c r="M61" s="10">
        <f>Table1[[#This Row],[Deaths]]/Table1[[#This Row],[Cases]]</f>
        <v>0</v>
      </c>
      <c r="N61" s="11" t="e">
        <f>Table1[[#This Row],[Cases]]/Table1[[#This Row],[Deaths]]</f>
        <v>#DIV/0!</v>
      </c>
      <c r="O61" s="12">
        <f>Table1[[#This Row],[Cases]]/Table1[[#This Row],[Population]]</f>
        <v>3.7227949599083618E-3</v>
      </c>
      <c r="P61" s="12">
        <f>Table1[[#This Row],[Deaths]]/Table1[[#This Row],[Population]]</f>
        <v>0</v>
      </c>
      <c r="Q61" s="13" t="e">
        <f>1-Table1[[#This Row],[Deaths]]/Table1[[#This Row],[Ex(Deaths)]]</f>
        <v>#DIV/0!</v>
      </c>
      <c r="R61" s="14">
        <f>Table1[[#This Row],[Active]]/Table1[[#This Row],[Cases]]</f>
        <v>0</v>
      </c>
      <c r="S61" s="65">
        <f>Table1[[#This Row],[Percent Infected]]*Table1[[#This Row],[% Active]]</f>
        <v>0</v>
      </c>
      <c r="T61" s="66" t="e">
        <f>1/Table1[[#This Row],[Percent Actively Infected]]</f>
        <v>#DIV/0!</v>
      </c>
      <c r="AMC61"/>
    </row>
    <row r="62" spans="1:1017" s="1" customFormat="1" ht="16.5" thickBot="1" x14ac:dyDescent="0.3">
      <c r="A62" s="1">
        <v>61</v>
      </c>
      <c r="B62" s="47">
        <v>187</v>
      </c>
      <c r="C62" s="40" t="s">
        <v>55</v>
      </c>
      <c r="D62" s="44">
        <v>146</v>
      </c>
      <c r="E62" s="44">
        <v>4</v>
      </c>
      <c r="F62" s="44">
        <v>114</v>
      </c>
      <c r="G62" s="44">
        <v>28</v>
      </c>
      <c r="H62" s="44">
        <v>4</v>
      </c>
      <c r="I62" s="40">
        <v>39277</v>
      </c>
      <c r="J62" s="8">
        <f>Table1[[#This Row],[Population]]/Table1[[#This Row],[Cases]]</f>
        <v>269.02054794520546</v>
      </c>
      <c r="K62" s="8">
        <f>Table1[[#This Row],[Population]]/Table1[[#This Row],[Deaths]]</f>
        <v>9819.25</v>
      </c>
      <c r="L62" s="9">
        <f>Table1[[#This Row],[Deaths]]+Table1[[#This Row],[Active]]*Table1[[#This Row],[Death Rate]]</f>
        <v>4.7671232876712324</v>
      </c>
      <c r="M62" s="10">
        <f>Table1[[#This Row],[Deaths]]/Table1[[#This Row],[Cases]]</f>
        <v>2.7397260273972601E-2</v>
      </c>
      <c r="N62" s="11">
        <f>Table1[[#This Row],[Cases]]/Table1[[#This Row],[Deaths]]</f>
        <v>36.5</v>
      </c>
      <c r="O62" s="12">
        <f>Table1[[#This Row],[Cases]]/Table1[[#This Row],[Population]]</f>
        <v>3.7171881762863763E-3</v>
      </c>
      <c r="P62" s="12">
        <f>Table1[[#This Row],[Deaths]]/Table1[[#This Row],[Population]]</f>
        <v>1.0184077195305141E-4</v>
      </c>
      <c r="Q62" s="13">
        <f>1-Table1[[#This Row],[Deaths]]/Table1[[#This Row],[Ex(Deaths)]]</f>
        <v>0.16091954022988497</v>
      </c>
      <c r="R62" s="14">
        <f>Table1[[#This Row],[Active]]/Table1[[#This Row],[Cases]]</f>
        <v>0.19178082191780821</v>
      </c>
      <c r="S62" s="65">
        <f>Table1[[#This Row],[Percent Infected]]*Table1[[#This Row],[% Active]]</f>
        <v>7.1288540367135981E-4</v>
      </c>
      <c r="T62" s="66">
        <f>1/Table1[[#This Row],[Percent Actively Infected]]</f>
        <v>1402.75</v>
      </c>
      <c r="AMC62"/>
    </row>
    <row r="63" spans="1:1017" s="1" customFormat="1" ht="16.5" thickBot="1" x14ac:dyDescent="0.3">
      <c r="A63" s="1">
        <v>62</v>
      </c>
      <c r="B63" s="47">
        <v>39</v>
      </c>
      <c r="C63" s="40" t="s">
        <v>86</v>
      </c>
      <c r="D63" s="43">
        <v>71194</v>
      </c>
      <c r="E63" s="43">
        <v>3029</v>
      </c>
      <c r="F63" s="43">
        <v>32759</v>
      </c>
      <c r="G63" s="43">
        <v>35406</v>
      </c>
      <c r="H63" s="44">
        <v>497</v>
      </c>
      <c r="I63" s="40">
        <v>19220536</v>
      </c>
      <c r="J63" s="8">
        <f>Table1[[#This Row],[Population]]/Table1[[#This Row],[Cases]]</f>
        <v>269.97409894092198</v>
      </c>
      <c r="K63" s="8">
        <f>Table1[[#This Row],[Population]]/Table1[[#This Row],[Deaths]]</f>
        <v>6345.505447342357</v>
      </c>
      <c r="L63" s="9">
        <f>Table1[[#This Row],[Deaths]]+Table1[[#This Row],[Active]]*Table1[[#This Row],[Death Rate]]</f>
        <v>4535.3737674523136</v>
      </c>
      <c r="M63" s="10">
        <f>Table1[[#This Row],[Deaths]]/Table1[[#This Row],[Cases]]</f>
        <v>4.2545720144956035E-2</v>
      </c>
      <c r="N63" s="11">
        <f>Table1[[#This Row],[Cases]]/Table1[[#This Row],[Deaths]]</f>
        <v>23.50412677451304</v>
      </c>
      <c r="O63" s="12">
        <f>Table1[[#This Row],[Cases]]/Table1[[#This Row],[Population]]</f>
        <v>3.7040590335253917E-3</v>
      </c>
      <c r="P63" s="12">
        <f>Table1[[#This Row],[Deaths]]/Table1[[#This Row],[Population]]</f>
        <v>1.5759185904076764E-4</v>
      </c>
      <c r="Q63" s="13">
        <f>1-Table1[[#This Row],[Deaths]]/Table1[[#This Row],[Ex(Deaths)]]</f>
        <v>0.33213883677298317</v>
      </c>
      <c r="R63" s="14">
        <f>Table1[[#This Row],[Active]]/Table1[[#This Row],[Cases]]</f>
        <v>0.49731718965081328</v>
      </c>
      <c r="S63" s="65">
        <f>Table1[[#This Row],[Percent Infected]]*Table1[[#This Row],[% Active]]</f>
        <v>1.8420922288535553E-3</v>
      </c>
      <c r="T63" s="66">
        <f>1/Table1[[#This Row],[Percent Actively Infected]]</f>
        <v>542.86098401400898</v>
      </c>
      <c r="AMC63"/>
    </row>
    <row r="64" spans="1:1017" s="1" customFormat="1" ht="16.5" thickBot="1" x14ac:dyDescent="0.3">
      <c r="A64" s="1">
        <v>63</v>
      </c>
      <c r="B64" s="47">
        <v>42</v>
      </c>
      <c r="C64" s="40" t="s">
        <v>52</v>
      </c>
      <c r="D64" s="43">
        <v>63484</v>
      </c>
      <c r="E64" s="43">
        <v>6172</v>
      </c>
      <c r="F64" s="44" t="s">
        <v>41</v>
      </c>
      <c r="G64" s="44" t="s">
        <v>41</v>
      </c>
      <c r="H64" s="44">
        <v>54</v>
      </c>
      <c r="I64" s="40">
        <v>17139788</v>
      </c>
      <c r="J64" s="8">
        <f>Table1[[#This Row],[Population]]/Table1[[#This Row],[Cases]]</f>
        <v>269.98594921555036</v>
      </c>
      <c r="K64" s="8">
        <f>Table1[[#This Row],[Population]]/Table1[[#This Row],[Deaths]]</f>
        <v>2777.0233311730394</v>
      </c>
      <c r="L64" s="9" t="e">
        <f>Table1[[#This Row],[Deaths]]+Table1[[#This Row],[Active]]*Table1[[#This Row],[Death Rate]]</f>
        <v>#VALUE!</v>
      </c>
      <c r="M64" s="10">
        <f>Table1[[#This Row],[Deaths]]/Table1[[#This Row],[Cases]]</f>
        <v>9.7221347111083101E-2</v>
      </c>
      <c r="N64" s="11">
        <f>Table1[[#This Row],[Cases]]/Table1[[#This Row],[Deaths]]</f>
        <v>10.285806869734284</v>
      </c>
      <c r="O64" s="12">
        <f>Table1[[#This Row],[Cases]]/Table1[[#This Row],[Population]]</f>
        <v>3.7038964542618616E-3</v>
      </c>
      <c r="P64" s="12">
        <f>Table1[[#This Row],[Deaths]]/Table1[[#This Row],[Population]]</f>
        <v>3.600978028433024E-4</v>
      </c>
      <c r="Q64" s="16" t="e">
        <f>1-Table1[[#This Row],[Deaths]]/Table1[[#This Row],[Ex(Deaths)]]</f>
        <v>#VALUE!</v>
      </c>
      <c r="R64" s="14" t="e">
        <f>Table1[[#This Row],[Active]]/Table1[[#This Row],[Cases]]</f>
        <v>#VALUE!</v>
      </c>
      <c r="S64" s="65" t="e">
        <f>Table1[[#This Row],[Percent Infected]]*Table1[[#This Row],[% Active]]</f>
        <v>#VALUE!</v>
      </c>
      <c r="T64" s="66" t="e">
        <f>1/Table1[[#This Row],[Percent Actively Infected]]</f>
        <v>#VALUE!</v>
      </c>
      <c r="AMC64"/>
    </row>
    <row r="65" spans="1:1017" s="1" customFormat="1" ht="16.5" thickBot="1" x14ac:dyDescent="0.3">
      <c r="A65" s="1">
        <v>64</v>
      </c>
      <c r="B65" s="47">
        <v>91</v>
      </c>
      <c r="C65" s="40" t="s">
        <v>88</v>
      </c>
      <c r="D65" s="43">
        <v>8225</v>
      </c>
      <c r="E65" s="44">
        <v>51</v>
      </c>
      <c r="F65" s="43">
        <v>6277</v>
      </c>
      <c r="G65" s="43">
        <v>1897</v>
      </c>
      <c r="H65" s="44">
        <v>1</v>
      </c>
      <c r="I65" s="40">
        <v>2232002</v>
      </c>
      <c r="J65" s="8">
        <f>Table1[[#This Row],[Population]]/Table1[[#This Row],[Cases]]</f>
        <v>271.36802431610943</v>
      </c>
      <c r="K65" s="8">
        <f>Table1[[#This Row],[Population]]/Table1[[#This Row],[Deaths]]</f>
        <v>43764.745098039217</v>
      </c>
      <c r="L65" s="9">
        <f>Table1[[#This Row],[Deaths]]+Table1[[#This Row],[Active]]*Table1[[#This Row],[Death Rate]]</f>
        <v>62.76255319148936</v>
      </c>
      <c r="M65" s="10">
        <f>Table1[[#This Row],[Deaths]]/Table1[[#This Row],[Cases]]</f>
        <v>6.200607902735562E-3</v>
      </c>
      <c r="N65" s="11">
        <f>Table1[[#This Row],[Cases]]/Table1[[#This Row],[Deaths]]</f>
        <v>161.27450980392157</v>
      </c>
      <c r="O65" s="12">
        <f>Table1[[#This Row],[Cases]]/Table1[[#This Row],[Population]]</f>
        <v>3.6850325402934228E-3</v>
      </c>
      <c r="P65" s="12">
        <f>Table1[[#This Row],[Deaths]]/Table1[[#This Row],[Population]]</f>
        <v>2.2849441891181101E-5</v>
      </c>
      <c r="Q65" s="13">
        <f>1-Table1[[#This Row],[Deaths]]/Table1[[#This Row],[Ex(Deaths)]]</f>
        <v>0.18741355463347165</v>
      </c>
      <c r="R65" s="14">
        <f>Table1[[#This Row],[Active]]/Table1[[#This Row],[Cases]]</f>
        <v>0.23063829787234041</v>
      </c>
      <c r="S65" s="65">
        <f>Table1[[#This Row],[Percent Infected]]*Table1[[#This Row],[% Active]]</f>
        <v>8.4990963269746173E-4</v>
      </c>
      <c r="T65" s="66">
        <f>1/Table1[[#This Row],[Percent Actively Infected]]</f>
        <v>1176.5956773853452</v>
      </c>
      <c r="AMC65"/>
    </row>
    <row r="66" spans="1:1017" s="1" customFormat="1" ht="16.5" thickBot="1" x14ac:dyDescent="0.3">
      <c r="A66" s="1">
        <v>65</v>
      </c>
      <c r="B66" s="47">
        <v>70</v>
      </c>
      <c r="C66" s="40" t="s">
        <v>120</v>
      </c>
      <c r="D66" s="43">
        <v>23193</v>
      </c>
      <c r="E66" s="44">
        <v>618</v>
      </c>
      <c r="F66" s="43">
        <v>10977</v>
      </c>
      <c r="G66" s="43">
        <v>11598</v>
      </c>
      <c r="H66" s="44">
        <v>435</v>
      </c>
      <c r="I66" s="40">
        <v>6490406</v>
      </c>
      <c r="J66" s="8">
        <f>Table1[[#This Row],[Population]]/Table1[[#This Row],[Cases]]</f>
        <v>279.84331479325658</v>
      </c>
      <c r="K66" s="8">
        <f>Table1[[#This Row],[Population]]/Table1[[#This Row],[Deaths]]</f>
        <v>10502.275080906149</v>
      </c>
      <c r="L66" s="9">
        <f>Table1[[#This Row],[Deaths]]+Table1[[#This Row],[Active]]*Table1[[#This Row],[Death Rate]]</f>
        <v>927.03996895615057</v>
      </c>
      <c r="M66" s="10">
        <f>Table1[[#This Row],[Deaths]]/Table1[[#This Row],[Cases]]</f>
        <v>2.6645970767041779E-2</v>
      </c>
      <c r="N66" s="11">
        <f>Table1[[#This Row],[Cases]]/Table1[[#This Row],[Deaths]]</f>
        <v>37.529126213592235</v>
      </c>
      <c r="O66" s="12">
        <f>Table1[[#This Row],[Cases]]/Table1[[#This Row],[Population]]</f>
        <v>3.5734282262157406E-3</v>
      </c>
      <c r="P66" s="12">
        <f>Table1[[#This Row],[Deaths]]/Table1[[#This Row],[Population]]</f>
        <v>9.5217464053866589E-5</v>
      </c>
      <c r="Q66" s="13">
        <f>1-Table1[[#This Row],[Deaths]]/Table1[[#This Row],[Ex(Deaths)]]</f>
        <v>0.33336207639906879</v>
      </c>
      <c r="R66" s="14">
        <f>Table1[[#This Row],[Active]]/Table1[[#This Row],[Cases]]</f>
        <v>0.50006467468632776</v>
      </c>
      <c r="S66" s="65">
        <f>Table1[[#This Row],[Percent Infected]]*Table1[[#This Row],[% Active]]</f>
        <v>1.7869452234575156E-3</v>
      </c>
      <c r="T66" s="66">
        <f>1/Table1[[#This Row],[Percent Actively Infected]]</f>
        <v>559.61424383514395</v>
      </c>
      <c r="AMC66"/>
    </row>
    <row r="67" spans="1:1017" s="1" customFormat="1" ht="16.5" thickBot="1" x14ac:dyDescent="0.3">
      <c r="A67" s="1">
        <v>66</v>
      </c>
      <c r="B67" s="47">
        <v>43</v>
      </c>
      <c r="C67" s="40" t="s">
        <v>145</v>
      </c>
      <c r="D67" s="43">
        <v>62944</v>
      </c>
      <c r="E67" s="43">
        <v>2389</v>
      </c>
      <c r="F67" s="43">
        <v>51530</v>
      </c>
      <c r="G67" s="43">
        <v>9025</v>
      </c>
      <c r="H67" s="44">
        <v>5</v>
      </c>
      <c r="I67" s="40">
        <v>17955967</v>
      </c>
      <c r="J67" s="8">
        <f>Table1[[#This Row],[Population]]/Table1[[#This Row],[Cases]]</f>
        <v>285.26892158108797</v>
      </c>
      <c r="K67" s="8">
        <f>Table1[[#This Row],[Population]]/Table1[[#This Row],[Deaths]]</f>
        <v>7516.1017161992468</v>
      </c>
      <c r="L67" s="9">
        <f>Table1[[#This Row],[Deaths]]+Table1[[#This Row],[Active]]*Table1[[#This Row],[Death Rate]]</f>
        <v>2731.5382085663446</v>
      </c>
      <c r="M67" s="10">
        <f>Table1[[#This Row],[Deaths]]/Table1[[#This Row],[Cases]]</f>
        <v>3.7954372140315204E-2</v>
      </c>
      <c r="N67" s="11">
        <f>Table1[[#This Row],[Cases]]/Table1[[#This Row],[Deaths]]</f>
        <v>26.347425701130181</v>
      </c>
      <c r="O67" s="12">
        <f>Table1[[#This Row],[Cases]]/Table1[[#This Row],[Population]]</f>
        <v>3.5054642281309605E-3</v>
      </c>
      <c r="P67" s="12">
        <f>Table1[[#This Row],[Deaths]]/Table1[[#This Row],[Population]]</f>
        <v>1.3304769383904526E-4</v>
      </c>
      <c r="Q67" s="13">
        <f>1-Table1[[#This Row],[Deaths]]/Table1[[#This Row],[Ex(Deaths)]]</f>
        <v>0.12540121441176055</v>
      </c>
      <c r="R67" s="14">
        <f>Table1[[#This Row],[Active]]/Table1[[#This Row],[Cases]]</f>
        <v>0.14338141840366039</v>
      </c>
      <c r="S67" s="65">
        <f>Table1[[#This Row],[Percent Infected]]*Table1[[#This Row],[% Active]]</f>
        <v>5.0261843319270971E-4</v>
      </c>
      <c r="T67" s="66">
        <f>1/Table1[[#This Row],[Percent Actively Infected]]</f>
        <v>1989.5808310249306</v>
      </c>
      <c r="AMC67"/>
    </row>
    <row r="68" spans="1:1017" s="1" customFormat="1" ht="16.5" thickBot="1" x14ac:dyDescent="0.3">
      <c r="A68" s="1">
        <v>67</v>
      </c>
      <c r="B68" s="47">
        <v>163</v>
      </c>
      <c r="C68" s="40" t="s">
        <v>48</v>
      </c>
      <c r="D68" s="44">
        <v>609</v>
      </c>
      <c r="E68" s="44">
        <v>47</v>
      </c>
      <c r="F68" s="44">
        <v>545</v>
      </c>
      <c r="G68" s="44">
        <v>17</v>
      </c>
      <c r="H68" s="44"/>
      <c r="I68" s="40">
        <v>174066</v>
      </c>
      <c r="J68" s="8">
        <f>Table1[[#This Row],[Population]]/Table1[[#This Row],[Cases]]</f>
        <v>285.82266009852219</v>
      </c>
      <c r="K68" s="8">
        <f>Table1[[#This Row],[Population]]/Table1[[#This Row],[Deaths]]</f>
        <v>3703.5319148936169</v>
      </c>
      <c r="L68" s="9">
        <f>Table1[[#This Row],[Deaths]]+Table1[[#This Row],[Active]]*Table1[[#This Row],[Death Rate]]</f>
        <v>48.311986863710999</v>
      </c>
      <c r="M68" s="10">
        <f>Table1[[#This Row],[Deaths]]/Table1[[#This Row],[Cases]]</f>
        <v>7.7175697865353041E-2</v>
      </c>
      <c r="N68" s="11">
        <f>Table1[[#This Row],[Cases]]/Table1[[#This Row],[Deaths]]</f>
        <v>12.957446808510639</v>
      </c>
      <c r="O68" s="12">
        <f>Table1[[#This Row],[Cases]]/Table1[[#This Row],[Population]]</f>
        <v>3.4986729171693496E-3</v>
      </c>
      <c r="P68" s="12">
        <f>Table1[[#This Row],[Deaths]]/Table1[[#This Row],[Population]]</f>
        <v>2.7001252398515505E-4</v>
      </c>
      <c r="Q68" s="13">
        <f>1-Table1[[#This Row],[Deaths]]/Table1[[#This Row],[Ex(Deaths)]]</f>
        <v>2.7156549520766737E-2</v>
      </c>
      <c r="R68" s="14">
        <f>Table1[[#This Row],[Active]]/Table1[[#This Row],[Cases]]</f>
        <v>2.7914614121510674E-2</v>
      </c>
      <c r="S68" s="65">
        <f>Table1[[#This Row],[Percent Infected]]*Table1[[#This Row],[% Active]]</f>
        <v>9.7664104420162464E-5</v>
      </c>
      <c r="T68" s="66">
        <f>1/Table1[[#This Row],[Percent Actively Infected]]</f>
        <v>10239.176470588236</v>
      </c>
      <c r="AMC68"/>
    </row>
    <row r="69" spans="1:1017" s="1" customFormat="1" ht="16.5" thickBot="1" x14ac:dyDescent="0.3">
      <c r="A69" s="1">
        <v>68</v>
      </c>
      <c r="B69" s="47">
        <v>106</v>
      </c>
      <c r="C69" s="40" t="s">
        <v>91</v>
      </c>
      <c r="D69" s="43">
        <v>4821</v>
      </c>
      <c r="E69" s="44">
        <v>83</v>
      </c>
      <c r="F69" s="43">
        <v>2182</v>
      </c>
      <c r="G69" s="43">
        <v>2556</v>
      </c>
      <c r="H69" s="44"/>
      <c r="I69" s="40">
        <v>1408267</v>
      </c>
      <c r="J69" s="8">
        <f>Table1[[#This Row],[Population]]/Table1[[#This Row],[Cases]]</f>
        <v>292.11097282721425</v>
      </c>
      <c r="K69" s="8">
        <f>Table1[[#This Row],[Population]]/Table1[[#This Row],[Deaths]]</f>
        <v>16967.072289156626</v>
      </c>
      <c r="L69" s="9">
        <f>Table1[[#This Row],[Deaths]]+Table1[[#This Row],[Active]]*Table1[[#This Row],[Death Rate]]</f>
        <v>127.00497822028625</v>
      </c>
      <c r="M69" s="10">
        <f>Table1[[#This Row],[Deaths]]/Table1[[#This Row],[Cases]]</f>
        <v>1.7216345156606513E-2</v>
      </c>
      <c r="N69" s="11">
        <f>Table1[[#This Row],[Cases]]/Table1[[#This Row],[Deaths]]</f>
        <v>58.084337349397593</v>
      </c>
      <c r="O69" s="12">
        <f>Table1[[#This Row],[Cases]]/Table1[[#This Row],[Population]]</f>
        <v>3.4233565083893894E-3</v>
      </c>
      <c r="P69" s="12">
        <f>Table1[[#This Row],[Deaths]]/Table1[[#This Row],[Population]]</f>
        <v>5.8937687242547045E-5</v>
      </c>
      <c r="Q69" s="13">
        <f>1-Table1[[#This Row],[Deaths]]/Table1[[#This Row],[Ex(Deaths)]]</f>
        <v>0.34648230988206585</v>
      </c>
      <c r="R69" s="14">
        <f>Table1[[#This Row],[Active]]/Table1[[#This Row],[Cases]]</f>
        <v>0.53018046048537648</v>
      </c>
      <c r="S69" s="65">
        <f>Table1[[#This Row],[Percent Infected]]*Table1[[#This Row],[% Active]]</f>
        <v>1.8149967300234971E-3</v>
      </c>
      <c r="T69" s="66">
        <f>1/Table1[[#This Row],[Percent Actively Infected]]</f>
        <v>550.96517996870102</v>
      </c>
      <c r="AMC69"/>
    </row>
    <row r="70" spans="1:1017" s="1" customFormat="1" ht="16.5" thickBot="1" x14ac:dyDescent="0.3">
      <c r="A70" s="1">
        <v>69</v>
      </c>
      <c r="B70" s="47">
        <v>64</v>
      </c>
      <c r="C70" s="40" t="s">
        <v>80</v>
      </c>
      <c r="D70" s="43">
        <v>29782</v>
      </c>
      <c r="E70" s="44">
        <v>677</v>
      </c>
      <c r="F70" s="43">
        <v>27208</v>
      </c>
      <c r="G70" s="43">
        <v>1897</v>
      </c>
      <c r="H70" s="44">
        <v>68</v>
      </c>
      <c r="I70" s="40">
        <v>8732708</v>
      </c>
      <c r="J70" s="8">
        <f>Table1[[#This Row],[Population]]/Table1[[#This Row],[Cases]]</f>
        <v>293.2210059767645</v>
      </c>
      <c r="K70" s="8">
        <f>Table1[[#This Row],[Population]]/Table1[[#This Row],[Deaths]]</f>
        <v>12899.125553914328</v>
      </c>
      <c r="L70" s="9">
        <f>Table1[[#This Row],[Deaths]]+Table1[[#This Row],[Active]]*Table1[[#This Row],[Death Rate]]</f>
        <v>720.12232220804515</v>
      </c>
      <c r="M70" s="10">
        <f>Table1[[#This Row],[Deaths]]/Table1[[#This Row],[Cases]]</f>
        <v>2.2731851453898329E-2</v>
      </c>
      <c r="N70" s="11">
        <f>Table1[[#This Row],[Cases]]/Table1[[#This Row],[Deaths]]</f>
        <v>43.991137370753322</v>
      </c>
      <c r="O70" s="12">
        <f>Table1[[#This Row],[Cases]]/Table1[[#This Row],[Population]]</f>
        <v>3.4103968665847983E-3</v>
      </c>
      <c r="P70" s="12">
        <f>Table1[[#This Row],[Deaths]]/Table1[[#This Row],[Population]]</f>
        <v>7.7524634970045942E-5</v>
      </c>
      <c r="Q70" s="13">
        <f>1-Table1[[#This Row],[Deaths]]/Table1[[#This Row],[Ex(Deaths)]]</f>
        <v>5.988194071782571E-2</v>
      </c>
      <c r="R70" s="14">
        <f>Table1[[#This Row],[Active]]/Table1[[#This Row],[Cases]]</f>
        <v>6.3696192330938151E-2</v>
      </c>
      <c r="S70" s="65">
        <f>Table1[[#This Row],[Percent Infected]]*Table1[[#This Row],[% Active]]</f>
        <v>2.1722929473881413E-4</v>
      </c>
      <c r="T70" s="66">
        <f>1/Table1[[#This Row],[Percent Actively Infected]]</f>
        <v>4603.4306800210861</v>
      </c>
      <c r="AMC70"/>
    </row>
    <row r="71" spans="1:1017" s="1" customFormat="1" ht="16.5" thickBot="1" x14ac:dyDescent="0.3">
      <c r="A71" s="1">
        <v>70</v>
      </c>
      <c r="B71" s="47">
        <v>59</v>
      </c>
      <c r="C71" s="40" t="s">
        <v>107</v>
      </c>
      <c r="D71" s="43">
        <v>34343</v>
      </c>
      <c r="E71" s="44">
        <v>508</v>
      </c>
      <c r="F71" s="43">
        <v>32042</v>
      </c>
      <c r="G71" s="43">
        <v>1793</v>
      </c>
      <c r="H71" s="44"/>
      <c r="I71" s="40">
        <v>10150738</v>
      </c>
      <c r="J71" s="8">
        <f>Table1[[#This Row],[Population]]/Table1[[#This Row],[Cases]]</f>
        <v>295.56934455347522</v>
      </c>
      <c r="K71" s="8">
        <f>Table1[[#This Row],[Population]]/Table1[[#This Row],[Deaths]]</f>
        <v>19981.767716535433</v>
      </c>
      <c r="L71" s="9">
        <f>Table1[[#This Row],[Deaths]]+Table1[[#This Row],[Active]]*Table1[[#This Row],[Death Rate]]</f>
        <v>534.52196954255601</v>
      </c>
      <c r="M71" s="10">
        <f>Table1[[#This Row],[Deaths]]/Table1[[#This Row],[Cases]]</f>
        <v>1.4791951780566637E-2</v>
      </c>
      <c r="N71" s="11">
        <f>Table1[[#This Row],[Cases]]/Table1[[#This Row],[Deaths]]</f>
        <v>67.604330708661422</v>
      </c>
      <c r="O71" s="12">
        <f>Table1[[#This Row],[Cases]]/Table1[[#This Row],[Population]]</f>
        <v>3.3833008003950056E-3</v>
      </c>
      <c r="P71" s="12">
        <f>Table1[[#This Row],[Deaths]]/Table1[[#This Row],[Population]]</f>
        <v>5.0045622298595432E-5</v>
      </c>
      <c r="Q71" s="13">
        <f>1-Table1[[#This Row],[Deaths]]/Table1[[#This Row],[Ex(Deaths)]]</f>
        <v>4.9618109364622631E-2</v>
      </c>
      <c r="R71" s="14">
        <f>Table1[[#This Row],[Active]]/Table1[[#This Row],[Cases]]</f>
        <v>5.2208601461724367E-2</v>
      </c>
      <c r="S71" s="65">
        <f>Table1[[#This Row],[Percent Infected]]*Table1[[#This Row],[% Active]]</f>
        <v>1.7663740311295591E-4</v>
      </c>
      <c r="T71" s="66">
        <f>1/Table1[[#This Row],[Percent Actively Infected]]</f>
        <v>5661.3151143335199</v>
      </c>
      <c r="AMC71"/>
    </row>
    <row r="72" spans="1:1017" s="1" customFormat="1" ht="16.5" thickBot="1" x14ac:dyDescent="0.3">
      <c r="A72" s="1">
        <v>71</v>
      </c>
      <c r="B72" s="47">
        <v>20</v>
      </c>
      <c r="C72" s="40" t="s">
        <v>51</v>
      </c>
      <c r="D72" s="43">
        <v>219029</v>
      </c>
      <c r="E72" s="43">
        <v>30429</v>
      </c>
      <c r="F72" s="43">
        <v>83848</v>
      </c>
      <c r="G72" s="43">
        <v>104752</v>
      </c>
      <c r="H72" s="44">
        <v>367</v>
      </c>
      <c r="I72" s="40">
        <v>65292241</v>
      </c>
      <c r="J72" s="8">
        <f>Table1[[#This Row],[Population]]/Table1[[#This Row],[Cases]]</f>
        <v>298.09861251249833</v>
      </c>
      <c r="K72" s="8">
        <f>Table1[[#This Row],[Population]]/Table1[[#This Row],[Deaths]]</f>
        <v>2145.7241775937428</v>
      </c>
      <c r="L72" s="9">
        <f>Table1[[#This Row],[Deaths]]+Table1[[#This Row],[Active]]*Table1[[#This Row],[Death Rate]]</f>
        <v>44981.861073191219</v>
      </c>
      <c r="M72" s="10">
        <f>Table1[[#This Row],[Deaths]]/Table1[[#This Row],[Cases]]</f>
        <v>0.13892680877874619</v>
      </c>
      <c r="N72" s="11">
        <f>Table1[[#This Row],[Cases]]/Table1[[#This Row],[Deaths]]</f>
        <v>7.1980347694633409</v>
      </c>
      <c r="O72" s="12">
        <f>Table1[[#This Row],[Cases]]/Table1[[#This Row],[Population]]</f>
        <v>3.3545946140828586E-3</v>
      </c>
      <c r="P72" s="12">
        <f>Table1[[#This Row],[Deaths]]/Table1[[#This Row],[Population]]</f>
        <v>4.660431244809012E-4</v>
      </c>
      <c r="Q72" s="13">
        <f>1-Table1[[#This Row],[Deaths]]/Table1[[#This Row],[Ex(Deaths)]]</f>
        <v>0.32352732248031846</v>
      </c>
      <c r="R72" s="14">
        <f>Table1[[#This Row],[Active]]/Table1[[#This Row],[Cases]]</f>
        <v>0.47825630395974961</v>
      </c>
      <c r="S72" s="65">
        <f>Table1[[#This Row],[Percent Infected]]*Table1[[#This Row],[% Active]]</f>
        <v>1.6043560214145506E-3</v>
      </c>
      <c r="T72" s="66">
        <f>1/Table1[[#This Row],[Percent Actively Infected]]</f>
        <v>623.303049106461</v>
      </c>
      <c r="AMC72"/>
    </row>
    <row r="73" spans="1:1017" s="1" customFormat="1" ht="16.5" thickBot="1" x14ac:dyDescent="0.3">
      <c r="A73" s="1">
        <v>72</v>
      </c>
      <c r="B73" s="47">
        <v>112</v>
      </c>
      <c r="C73" s="40" t="s">
        <v>140</v>
      </c>
      <c r="D73" s="43">
        <v>3894</v>
      </c>
      <c r="E73" s="44">
        <v>73</v>
      </c>
      <c r="F73" s="43">
        <v>2371</v>
      </c>
      <c r="G73" s="43">
        <v>1450</v>
      </c>
      <c r="H73" s="44">
        <v>11</v>
      </c>
      <c r="I73" s="40">
        <v>1161676</v>
      </c>
      <c r="J73" s="8">
        <f>Table1[[#This Row],[Population]]/Table1[[#This Row],[Cases]]</f>
        <v>298.32460195172058</v>
      </c>
      <c r="K73" s="8">
        <f>Table1[[#This Row],[Population]]/Table1[[#This Row],[Deaths]]</f>
        <v>15913.369863013699</v>
      </c>
      <c r="L73" s="9">
        <f>Table1[[#This Row],[Deaths]]+Table1[[#This Row],[Active]]*Table1[[#This Row],[Death Rate]]</f>
        <v>100.18284540318439</v>
      </c>
      <c r="M73" s="10">
        <f>Table1[[#This Row],[Deaths]]/Table1[[#This Row],[Cases]]</f>
        <v>1.8746789933230611E-2</v>
      </c>
      <c r="N73" s="11">
        <f>Table1[[#This Row],[Cases]]/Table1[[#This Row],[Deaths]]</f>
        <v>53.342465753424655</v>
      </c>
      <c r="O73" s="12">
        <f>Table1[[#This Row],[Cases]]/Table1[[#This Row],[Population]]</f>
        <v>3.3520534124833429E-3</v>
      </c>
      <c r="P73" s="12">
        <f>Table1[[#This Row],[Deaths]]/Table1[[#This Row],[Population]]</f>
        <v>6.2840241168794057E-5</v>
      </c>
      <c r="Q73" s="13">
        <f>1-Table1[[#This Row],[Deaths]]/Table1[[#This Row],[Ex(Deaths)]]</f>
        <v>0.27133233532934131</v>
      </c>
      <c r="R73" s="14">
        <f>Table1[[#This Row],[Active]]/Table1[[#This Row],[Cases]]</f>
        <v>0.37236774524910116</v>
      </c>
      <c r="S73" s="65">
        <f>Table1[[#This Row],[Percent Infected]]*Table1[[#This Row],[% Active]]</f>
        <v>1.2481965711609777E-3</v>
      </c>
      <c r="T73" s="66">
        <f>1/Table1[[#This Row],[Percent Actively Infected]]</f>
        <v>801.15586206896558</v>
      </c>
      <c r="AMC73"/>
    </row>
    <row r="74" spans="1:1017" s="1" customFormat="1" ht="16.5" thickBot="1" x14ac:dyDescent="0.3">
      <c r="A74" s="1">
        <v>73</v>
      </c>
      <c r="B74" s="47">
        <v>146</v>
      </c>
      <c r="C74" s="40" t="s">
        <v>131</v>
      </c>
      <c r="D74" s="43">
        <v>1315</v>
      </c>
      <c r="E74" s="44">
        <v>18</v>
      </c>
      <c r="F74" s="44">
        <v>189</v>
      </c>
      <c r="G74" s="43">
        <v>1108</v>
      </c>
      <c r="H74" s="44">
        <v>1</v>
      </c>
      <c r="I74" s="40">
        <v>393718</v>
      </c>
      <c r="J74" s="8">
        <f>Table1[[#This Row],[Population]]/Table1[[#This Row],[Cases]]</f>
        <v>299.40532319391633</v>
      </c>
      <c r="K74" s="8">
        <f>Table1[[#This Row],[Population]]/Table1[[#This Row],[Deaths]]</f>
        <v>21873.222222222223</v>
      </c>
      <c r="L74" s="9">
        <f>Table1[[#This Row],[Deaths]]+Table1[[#This Row],[Active]]*Table1[[#This Row],[Death Rate]]</f>
        <v>33.166539923954375</v>
      </c>
      <c r="M74" s="10">
        <f>Table1[[#This Row],[Deaths]]/Table1[[#This Row],[Cases]]</f>
        <v>1.3688212927756654E-2</v>
      </c>
      <c r="N74" s="11">
        <f>Table1[[#This Row],[Cases]]/Table1[[#This Row],[Deaths]]</f>
        <v>73.055555555555557</v>
      </c>
      <c r="O74" s="12">
        <f>Table1[[#This Row],[Cases]]/Table1[[#This Row],[Population]]</f>
        <v>3.3399539772121165E-3</v>
      </c>
      <c r="P74" s="12">
        <f>Table1[[#This Row],[Deaths]]/Table1[[#This Row],[Population]]</f>
        <v>4.5718001208987146E-5</v>
      </c>
      <c r="Q74" s="13">
        <f>1-Table1[[#This Row],[Deaths]]/Table1[[#This Row],[Ex(Deaths)]]</f>
        <v>0.4572843582335947</v>
      </c>
      <c r="R74" s="14">
        <f>Table1[[#This Row],[Active]]/Table1[[#This Row],[Cases]]</f>
        <v>0.84258555133079849</v>
      </c>
      <c r="S74" s="65">
        <f>Table1[[#This Row],[Percent Infected]]*Table1[[#This Row],[% Active]]</f>
        <v>2.8141969633087645E-3</v>
      </c>
      <c r="T74" s="66">
        <f>1/Table1[[#This Row],[Percent Actively Infected]]</f>
        <v>355.34115523465698</v>
      </c>
      <c r="AMC74"/>
    </row>
    <row r="75" spans="1:1017" s="1" customFormat="1" ht="16.5" thickBot="1" x14ac:dyDescent="0.3">
      <c r="A75" s="1">
        <v>74</v>
      </c>
      <c r="B75" s="47">
        <v>74</v>
      </c>
      <c r="C75" s="40" t="s">
        <v>177</v>
      </c>
      <c r="D75" s="43">
        <v>16844</v>
      </c>
      <c r="E75" s="44">
        <v>113</v>
      </c>
      <c r="F75" s="43">
        <v>9906</v>
      </c>
      <c r="G75" s="43">
        <v>6825</v>
      </c>
      <c r="H75" s="44"/>
      <c r="I75" s="40">
        <v>5115589</v>
      </c>
      <c r="J75" s="8">
        <f>Table1[[#This Row],[Population]]/Table1[[#This Row],[Cases]]</f>
        <v>303.70393018285444</v>
      </c>
      <c r="K75" s="8">
        <f>Table1[[#This Row],[Population]]/Table1[[#This Row],[Deaths]]</f>
        <v>45270.699115044248</v>
      </c>
      <c r="L75" s="9">
        <f>Table1[[#This Row],[Deaths]]+Table1[[#This Row],[Active]]*Table1[[#This Row],[Death Rate]]</f>
        <v>158.7863334124911</v>
      </c>
      <c r="M75" s="10">
        <f>Table1[[#This Row],[Deaths]]/Table1[[#This Row],[Cases]]</f>
        <v>6.7086202802184754E-3</v>
      </c>
      <c r="N75" s="11">
        <f>Table1[[#This Row],[Cases]]/Table1[[#This Row],[Deaths]]</f>
        <v>149.06194690265488</v>
      </c>
      <c r="O75" s="12">
        <f>Table1[[#This Row],[Cases]]/Table1[[#This Row],[Population]]</f>
        <v>3.2926804713983081E-3</v>
      </c>
      <c r="P75" s="12">
        <f>Table1[[#This Row],[Deaths]]/Table1[[#This Row],[Population]]</f>
        <v>2.2089342986702019E-5</v>
      </c>
      <c r="Q75" s="13">
        <f>1-Table1[[#This Row],[Deaths]]/Table1[[#This Row],[Ex(Deaths)]]</f>
        <v>0.28835185263424734</v>
      </c>
      <c r="R75" s="14">
        <f>Table1[[#This Row],[Active]]/Table1[[#This Row],[Cases]]</f>
        <v>0.40518879126098312</v>
      </c>
      <c r="S75" s="65">
        <f>Table1[[#This Row],[Percent Infected]]*Table1[[#This Row],[% Active]]</f>
        <v>1.3341572202145244E-3</v>
      </c>
      <c r="T75" s="66">
        <f>1/Table1[[#This Row],[Percent Actively Infected]]</f>
        <v>749.53684981684989</v>
      </c>
      <c r="AMC75"/>
    </row>
    <row r="76" spans="1:1017" s="1" customFormat="1" ht="16.5" thickBot="1" x14ac:dyDescent="0.3">
      <c r="A76" s="1">
        <v>75</v>
      </c>
      <c r="B76" s="47">
        <v>24</v>
      </c>
      <c r="C76" s="40" t="s">
        <v>59</v>
      </c>
      <c r="D76" s="43">
        <v>122276</v>
      </c>
      <c r="E76" s="43">
        <v>9027</v>
      </c>
      <c r="F76" s="43">
        <v>108657</v>
      </c>
      <c r="G76" s="43">
        <v>4592</v>
      </c>
      <c r="H76" s="43">
        <v>2296</v>
      </c>
      <c r="I76" s="40">
        <v>37784053</v>
      </c>
      <c r="J76" s="8">
        <f>Table1[[#This Row],[Population]]/Table1[[#This Row],[Cases]]</f>
        <v>309.00628905099938</v>
      </c>
      <c r="K76" s="8">
        <f>Table1[[#This Row],[Population]]/Table1[[#This Row],[Deaths]]</f>
        <v>4185.6710978176579</v>
      </c>
      <c r="L76" s="9">
        <f>Table1[[#This Row],[Deaths]]+Table1[[#This Row],[Active]]*Table1[[#This Row],[Death Rate]]</f>
        <v>9366.0034348523004</v>
      </c>
      <c r="M76" s="10">
        <f>Table1[[#This Row],[Deaths]]/Table1[[#This Row],[Cases]]</f>
        <v>7.3824789819752032E-2</v>
      </c>
      <c r="N76" s="11">
        <f>Table1[[#This Row],[Cases]]/Table1[[#This Row],[Deaths]]</f>
        <v>13.545585465824749</v>
      </c>
      <c r="O76" s="12">
        <f>Table1[[#This Row],[Cases]]/Table1[[#This Row],[Population]]</f>
        <v>3.236180088991512E-3</v>
      </c>
      <c r="P76" s="12">
        <f>Table1[[#This Row],[Deaths]]/Table1[[#This Row],[Population]]</f>
        <v>2.3891031488866481E-4</v>
      </c>
      <c r="Q76" s="13">
        <f>1-Table1[[#This Row],[Deaths]]/Table1[[#This Row],[Ex(Deaths)]]</f>
        <v>3.6195100419333381E-2</v>
      </c>
      <c r="R76" s="14">
        <f>Table1[[#This Row],[Active]]/Table1[[#This Row],[Cases]]</f>
        <v>3.755438516143806E-2</v>
      </c>
      <c r="S76" s="65">
        <f>Table1[[#This Row],[Percent Infected]]*Table1[[#This Row],[% Active]]</f>
        <v>1.2153275351376414E-4</v>
      </c>
      <c r="T76" s="66">
        <f>1/Table1[[#This Row],[Percent Actively Infected]]</f>
        <v>8228.234538327526</v>
      </c>
      <c r="AMC76"/>
    </row>
    <row r="77" spans="1:1017" s="1" customFormat="1" ht="16.5" thickBot="1" x14ac:dyDescent="0.3">
      <c r="A77" s="1">
        <v>76</v>
      </c>
      <c r="B77" s="47">
        <v>142</v>
      </c>
      <c r="C77" s="40" t="s">
        <v>77</v>
      </c>
      <c r="D77" s="43">
        <v>1375</v>
      </c>
      <c r="E77" s="44">
        <v>9</v>
      </c>
      <c r="F77" s="44">
        <v>759</v>
      </c>
      <c r="G77" s="44">
        <v>607</v>
      </c>
      <c r="H77" s="44">
        <v>3</v>
      </c>
      <c r="I77" s="40">
        <v>441695</v>
      </c>
      <c r="J77" s="8">
        <f>Table1[[#This Row],[Population]]/Table1[[#This Row],[Cases]]</f>
        <v>321.23272727272729</v>
      </c>
      <c r="K77" s="8">
        <f>Table1[[#This Row],[Population]]/Table1[[#This Row],[Deaths]]</f>
        <v>49077.222222222219</v>
      </c>
      <c r="L77" s="9">
        <f>Table1[[#This Row],[Deaths]]+Table1[[#This Row],[Active]]*Table1[[#This Row],[Death Rate]]</f>
        <v>12.973090909090908</v>
      </c>
      <c r="M77" s="10">
        <f>Table1[[#This Row],[Deaths]]/Table1[[#This Row],[Cases]]</f>
        <v>6.5454545454545453E-3</v>
      </c>
      <c r="N77" s="11">
        <f>Table1[[#This Row],[Cases]]/Table1[[#This Row],[Deaths]]</f>
        <v>152.77777777777777</v>
      </c>
      <c r="O77" s="12">
        <f>Table1[[#This Row],[Cases]]/Table1[[#This Row],[Population]]</f>
        <v>3.1130078447797688E-3</v>
      </c>
      <c r="P77" s="12">
        <f>Table1[[#This Row],[Deaths]]/Table1[[#This Row],[Population]]</f>
        <v>2.0376051347649395E-5</v>
      </c>
      <c r="Q77" s="13">
        <f>1-Table1[[#This Row],[Deaths]]/Table1[[#This Row],[Ex(Deaths)]]</f>
        <v>0.30625630676084759</v>
      </c>
      <c r="R77" s="14">
        <f>Table1[[#This Row],[Active]]/Table1[[#This Row],[Cases]]</f>
        <v>0.44145454545454543</v>
      </c>
      <c r="S77" s="65">
        <f>Table1[[#This Row],[Percent Infected]]*Table1[[#This Row],[% Active]]</f>
        <v>1.3742514631136869E-3</v>
      </c>
      <c r="T77" s="66">
        <f>1/Table1[[#This Row],[Percent Actively Infected]]</f>
        <v>727.66886326194413</v>
      </c>
      <c r="AMC77"/>
    </row>
    <row r="78" spans="1:1017" s="1" customFormat="1" ht="16.5" thickBot="1" x14ac:dyDescent="0.3">
      <c r="A78" s="1">
        <v>77</v>
      </c>
      <c r="B78" s="48">
        <v>183</v>
      </c>
      <c r="C78" s="40" t="s">
        <v>67</v>
      </c>
      <c r="D78" s="45">
        <v>203</v>
      </c>
      <c r="E78" s="45">
        <v>1</v>
      </c>
      <c r="F78" s="45">
        <v>202</v>
      </c>
      <c r="G78" s="45">
        <v>0</v>
      </c>
      <c r="H78" s="45"/>
      <c r="I78" s="40">
        <v>65819</v>
      </c>
      <c r="J78" s="8">
        <f>Table1[[#This Row],[Population]]/Table1[[#This Row],[Cases]]</f>
        <v>324.23152709359607</v>
      </c>
      <c r="K78" s="8">
        <f>Table1[[#This Row],[Population]]/Table1[[#This Row],[Deaths]]</f>
        <v>65819</v>
      </c>
      <c r="L78" s="9">
        <f>Table1[[#This Row],[Deaths]]+Table1[[#This Row],[Active]]*Table1[[#This Row],[Death Rate]]</f>
        <v>1</v>
      </c>
      <c r="M78" s="10">
        <f>Table1[[#This Row],[Deaths]]/Table1[[#This Row],[Cases]]</f>
        <v>4.9261083743842365E-3</v>
      </c>
      <c r="N78" s="11">
        <f>Table1[[#This Row],[Cases]]/Table1[[#This Row],[Deaths]]</f>
        <v>203</v>
      </c>
      <c r="O78" s="12">
        <f>Table1[[#This Row],[Cases]]/Table1[[#This Row],[Population]]</f>
        <v>3.0842158039471883E-3</v>
      </c>
      <c r="P78" s="12">
        <f>Table1[[#This Row],[Deaths]]/Table1[[#This Row],[Population]]</f>
        <v>1.5193181300232456E-5</v>
      </c>
      <c r="Q78" s="13">
        <f>1-Table1[[#This Row],[Deaths]]/Table1[[#This Row],[Ex(Deaths)]]</f>
        <v>0</v>
      </c>
      <c r="R78" s="14">
        <f>Table1[[#This Row],[Active]]/Table1[[#This Row],[Cases]]</f>
        <v>0</v>
      </c>
      <c r="S78" s="65">
        <f>Table1[[#This Row],[Percent Infected]]*Table1[[#This Row],[% Active]]</f>
        <v>0</v>
      </c>
      <c r="T78" s="66" t="e">
        <f>1/Table1[[#This Row],[Percent Actively Infected]]</f>
        <v>#DIV/0!</v>
      </c>
      <c r="AMC78"/>
    </row>
    <row r="79" spans="1:1017" s="1" customFormat="1" ht="16.5" thickBot="1" x14ac:dyDescent="0.3">
      <c r="A79" s="1">
        <v>78</v>
      </c>
      <c r="B79" s="47">
        <v>18</v>
      </c>
      <c r="C79" s="40" t="s">
        <v>68</v>
      </c>
      <c r="D79" s="43">
        <v>250542</v>
      </c>
      <c r="E79" s="43">
        <v>5996</v>
      </c>
      <c r="F79" s="43">
        <v>231971</v>
      </c>
      <c r="G79" s="43">
        <v>12575</v>
      </c>
      <c r="H79" s="44">
        <v>686</v>
      </c>
      <c r="I79" s="40">
        <v>84453113</v>
      </c>
      <c r="J79" s="8">
        <f>Table1[[#This Row],[Population]]/Table1[[#This Row],[Cases]]</f>
        <v>337.08165896336743</v>
      </c>
      <c r="K79" s="8">
        <f>Table1[[#This Row],[Population]]/Table1[[#This Row],[Deaths]]</f>
        <v>14084.908772515009</v>
      </c>
      <c r="L79" s="9">
        <f>Table1[[#This Row],[Deaths]]+Table1[[#This Row],[Active]]*Table1[[#This Row],[Death Rate]]</f>
        <v>6296.9463483168493</v>
      </c>
      <c r="M79" s="10">
        <f>Table1[[#This Row],[Deaths]]/Table1[[#This Row],[Cases]]</f>
        <v>2.3932115174302115E-2</v>
      </c>
      <c r="N79" s="11">
        <f>Table1[[#This Row],[Cases]]/Table1[[#This Row],[Deaths]]</f>
        <v>41.784856571047364</v>
      </c>
      <c r="O79" s="12">
        <f>Table1[[#This Row],[Cases]]/Table1[[#This Row],[Population]]</f>
        <v>2.9666401995152034E-3</v>
      </c>
      <c r="P79" s="12">
        <f>Table1[[#This Row],[Deaths]]/Table1[[#This Row],[Population]]</f>
        <v>7.0997974935512446E-5</v>
      </c>
      <c r="Q79" s="13">
        <f>1-Table1[[#This Row],[Deaths]]/Table1[[#This Row],[Ex(Deaths)]]</f>
        <v>4.7792426943147004E-2</v>
      </c>
      <c r="R79" s="14">
        <f>Table1[[#This Row],[Active]]/Table1[[#This Row],[Cases]]</f>
        <v>5.0191185509814724E-2</v>
      </c>
      <c r="S79" s="65">
        <f>Table1[[#This Row],[Percent Infected]]*Table1[[#This Row],[% Active]]</f>
        <v>1.4889918859474133E-4</v>
      </c>
      <c r="T79" s="66">
        <f>1/Table1[[#This Row],[Percent Actively Infected]]</f>
        <v>6715.9533200795222</v>
      </c>
      <c r="AMC79"/>
    </row>
    <row r="80" spans="1:1017" s="1" customFormat="1" ht="16.5" thickBot="1" x14ac:dyDescent="0.3">
      <c r="A80" s="1">
        <v>79</v>
      </c>
      <c r="B80" s="47">
        <v>191</v>
      </c>
      <c r="C80" s="40" t="s">
        <v>84</v>
      </c>
      <c r="D80" s="44">
        <v>109</v>
      </c>
      <c r="E80" s="44">
        <v>4</v>
      </c>
      <c r="F80" s="44">
        <v>49</v>
      </c>
      <c r="G80" s="44">
        <v>56</v>
      </c>
      <c r="H80" s="44">
        <v>1</v>
      </c>
      <c r="I80" s="40">
        <v>38747</v>
      </c>
      <c r="J80" s="8">
        <f>Table1[[#This Row],[Population]]/Table1[[#This Row],[Cases]]</f>
        <v>355.47706422018348</v>
      </c>
      <c r="K80" s="8">
        <f>Table1[[#This Row],[Population]]/Table1[[#This Row],[Deaths]]</f>
        <v>9686.75</v>
      </c>
      <c r="L80" s="9">
        <f>Table1[[#This Row],[Deaths]]+Table1[[#This Row],[Active]]*Table1[[#This Row],[Death Rate]]</f>
        <v>6.0550458715596331</v>
      </c>
      <c r="M80" s="10">
        <f>Table1[[#This Row],[Deaths]]/Table1[[#This Row],[Cases]]</f>
        <v>3.669724770642202E-2</v>
      </c>
      <c r="N80" s="11">
        <f>Table1[[#This Row],[Cases]]/Table1[[#This Row],[Deaths]]</f>
        <v>27.25</v>
      </c>
      <c r="O80" s="12">
        <f>Table1[[#This Row],[Cases]]/Table1[[#This Row],[Population]]</f>
        <v>2.8131210158205797E-3</v>
      </c>
      <c r="P80" s="12">
        <f>Table1[[#This Row],[Deaths]]/Table1[[#This Row],[Population]]</f>
        <v>1.0323379874570935E-4</v>
      </c>
      <c r="Q80" s="13">
        <f>1-Table1[[#This Row],[Deaths]]/Table1[[#This Row],[Ex(Deaths)]]</f>
        <v>0.33939393939393936</v>
      </c>
      <c r="R80" s="14">
        <f>Table1[[#This Row],[Active]]/Table1[[#This Row],[Cases]]</f>
        <v>0.51376146788990829</v>
      </c>
      <c r="S80" s="65">
        <f>Table1[[#This Row],[Percent Infected]]*Table1[[#This Row],[% Active]]</f>
        <v>1.445273182439931E-3</v>
      </c>
      <c r="T80" s="66">
        <f>1/Table1[[#This Row],[Percent Actively Infected]]</f>
        <v>691.91071428571422</v>
      </c>
      <c r="AMC80"/>
    </row>
    <row r="81" spans="1:1017" s="1" customFormat="1" ht="16.5" thickBot="1" x14ac:dyDescent="0.3">
      <c r="A81" s="1">
        <v>80</v>
      </c>
      <c r="B81" s="47">
        <v>76</v>
      </c>
      <c r="C81" s="40" t="s">
        <v>66</v>
      </c>
      <c r="D81" s="43">
        <v>15740</v>
      </c>
      <c r="E81" s="44">
        <v>621</v>
      </c>
      <c r="F81" s="43">
        <v>13417</v>
      </c>
      <c r="G81" s="43">
        <v>1702</v>
      </c>
      <c r="H81" s="44">
        <v>1</v>
      </c>
      <c r="I81" s="40">
        <v>5794835</v>
      </c>
      <c r="J81" s="8">
        <f>Table1[[#This Row],[Population]]/Table1[[#This Row],[Cases]]</f>
        <v>368.15978398983481</v>
      </c>
      <c r="K81" s="8">
        <f>Table1[[#This Row],[Population]]/Table1[[#This Row],[Deaths]]</f>
        <v>9331.4573268921104</v>
      </c>
      <c r="L81" s="9">
        <f>Table1[[#This Row],[Deaths]]+Table1[[#This Row],[Active]]*Table1[[#This Row],[Death Rate]]</f>
        <v>688.15006353240153</v>
      </c>
      <c r="M81" s="10">
        <f>Table1[[#This Row],[Deaths]]/Table1[[#This Row],[Cases]]</f>
        <v>3.9453621346886909E-2</v>
      </c>
      <c r="N81" s="11">
        <f>Table1[[#This Row],[Cases]]/Table1[[#This Row],[Deaths]]</f>
        <v>25.346215780998389</v>
      </c>
      <c r="O81" s="12">
        <f>Table1[[#This Row],[Cases]]/Table1[[#This Row],[Population]]</f>
        <v>2.7162119370094232E-3</v>
      </c>
      <c r="P81" s="12">
        <f>Table1[[#This Row],[Deaths]]/Table1[[#This Row],[Population]]</f>
        <v>1.0716439726066403E-4</v>
      </c>
      <c r="Q81" s="13">
        <f>1-Table1[[#This Row],[Deaths]]/Table1[[#This Row],[Ex(Deaths)]]</f>
        <v>9.7580552688911859E-2</v>
      </c>
      <c r="R81" s="14">
        <f>Table1[[#This Row],[Active]]/Table1[[#This Row],[Cases]]</f>
        <v>0.10813214739517153</v>
      </c>
      <c r="S81" s="65">
        <f>Table1[[#This Row],[Percent Infected]]*Table1[[#This Row],[% Active]]</f>
        <v>2.9370982952922733E-4</v>
      </c>
      <c r="T81" s="66">
        <f>1/Table1[[#This Row],[Percent Actively Infected]]</f>
        <v>3404.7209165687423</v>
      </c>
      <c r="AMC81"/>
    </row>
    <row r="82" spans="1:1017" s="1" customFormat="1" ht="16.5" thickBot="1" x14ac:dyDescent="0.3">
      <c r="A82" s="1">
        <v>81</v>
      </c>
      <c r="B82" s="47">
        <v>19</v>
      </c>
      <c r="C82" s="40" t="s">
        <v>61</v>
      </c>
      <c r="D82" s="43">
        <v>226425</v>
      </c>
      <c r="E82" s="43">
        <v>9294</v>
      </c>
      <c r="F82" s="43">
        <v>202900</v>
      </c>
      <c r="G82" s="43">
        <v>14231</v>
      </c>
      <c r="H82" s="44">
        <v>224</v>
      </c>
      <c r="I82" s="40">
        <v>83818561</v>
      </c>
      <c r="J82" s="8">
        <f>Table1[[#This Row],[Population]]/Table1[[#This Row],[Cases]]</f>
        <v>370.18244893452578</v>
      </c>
      <c r="K82" s="8">
        <f>Table1[[#This Row],[Population]]/Table1[[#This Row],[Deaths]]</f>
        <v>9018.5669248977829</v>
      </c>
      <c r="L82" s="9">
        <f>Table1[[#This Row],[Deaths]]+Table1[[#This Row],[Active]]*Table1[[#This Row],[Death Rate]]</f>
        <v>9878.1356475654193</v>
      </c>
      <c r="M82" s="10">
        <f>Table1[[#This Row],[Deaths]]/Table1[[#This Row],[Cases]]</f>
        <v>4.1046704206690959E-2</v>
      </c>
      <c r="N82" s="11">
        <f>Table1[[#This Row],[Cases]]/Table1[[#This Row],[Deaths]]</f>
        <v>24.362491930277599</v>
      </c>
      <c r="O82" s="12">
        <f>Table1[[#This Row],[Cases]]/Table1[[#This Row],[Population]]</f>
        <v>2.7013706427148039E-3</v>
      </c>
      <c r="P82" s="12">
        <f>Table1[[#This Row],[Deaths]]/Table1[[#This Row],[Population]]</f>
        <v>1.1088236172415319E-4</v>
      </c>
      <c r="Q82" s="13">
        <f>1-Table1[[#This Row],[Deaths]]/Table1[[#This Row],[Ex(Deaths)]]</f>
        <v>5.9134199853733138E-2</v>
      </c>
      <c r="R82" s="14">
        <f>Table1[[#This Row],[Active]]/Table1[[#This Row],[Cases]]</f>
        <v>6.285083360936293E-2</v>
      </c>
      <c r="S82" s="65">
        <f>Table1[[#This Row],[Percent Infected]]*Table1[[#This Row],[% Active]]</f>
        <v>1.6978339678248595E-4</v>
      </c>
      <c r="T82" s="66">
        <f>1/Table1[[#This Row],[Percent Actively Infected]]</f>
        <v>5889.8574239336649</v>
      </c>
      <c r="AMC82"/>
    </row>
    <row r="83" spans="1:1017" s="1" customFormat="1" ht="16.5" thickBot="1" x14ac:dyDescent="0.3">
      <c r="A83" s="1">
        <v>82</v>
      </c>
      <c r="B83" s="47">
        <v>69</v>
      </c>
      <c r="C83" s="40" t="s">
        <v>69</v>
      </c>
      <c r="D83" s="43">
        <v>23534</v>
      </c>
      <c r="E83" s="44">
        <v>729</v>
      </c>
      <c r="F83" s="43">
        <v>20765</v>
      </c>
      <c r="G83" s="43">
        <v>2040</v>
      </c>
      <c r="H83" s="44">
        <v>23</v>
      </c>
      <c r="I83" s="40">
        <v>9012979</v>
      </c>
      <c r="J83" s="8">
        <f>Table1[[#This Row],[Population]]/Table1[[#This Row],[Cases]]</f>
        <v>382.97692699923516</v>
      </c>
      <c r="K83" s="8">
        <f>Table1[[#This Row],[Population]]/Table1[[#This Row],[Deaths]]</f>
        <v>12363.482853223593</v>
      </c>
      <c r="L83" s="9">
        <f>Table1[[#This Row],[Deaths]]+Table1[[#This Row],[Active]]*Table1[[#This Row],[Death Rate]]</f>
        <v>792.19197756437495</v>
      </c>
      <c r="M83" s="10">
        <f>Table1[[#This Row],[Deaths]]/Table1[[#This Row],[Cases]]</f>
        <v>3.0976459590379875E-2</v>
      </c>
      <c r="N83" s="11">
        <f>Table1[[#This Row],[Cases]]/Table1[[#This Row],[Deaths]]</f>
        <v>32.282578875171467</v>
      </c>
      <c r="O83" s="12">
        <f>Table1[[#This Row],[Cases]]/Table1[[#This Row],[Population]]</f>
        <v>2.6111233588805654E-3</v>
      </c>
      <c r="P83" s="12">
        <f>Table1[[#This Row],[Deaths]]/Table1[[#This Row],[Population]]</f>
        <v>8.0883357211860804E-5</v>
      </c>
      <c r="Q83" s="13">
        <f>1-Table1[[#This Row],[Deaths]]/Table1[[#This Row],[Ex(Deaths)]]</f>
        <v>7.9768514897943232E-2</v>
      </c>
      <c r="R83" s="14">
        <f>Table1[[#This Row],[Active]]/Table1[[#This Row],[Cases]]</f>
        <v>8.6683096796124751E-2</v>
      </c>
      <c r="S83" s="65">
        <f>Table1[[#This Row],[Percent Infected]]*Table1[[#This Row],[% Active]]</f>
        <v>2.2634025886446643E-4</v>
      </c>
      <c r="T83" s="66">
        <f>1/Table1[[#This Row],[Percent Actively Infected]]</f>
        <v>4418.1269607843142</v>
      </c>
      <c r="AMC83"/>
    </row>
    <row r="84" spans="1:1017" s="1" customFormat="1" ht="16.5" thickBot="1" x14ac:dyDescent="0.3">
      <c r="A84" s="1">
        <v>83</v>
      </c>
      <c r="B84" s="47">
        <v>96</v>
      </c>
      <c r="C84" s="40" t="s">
        <v>114</v>
      </c>
      <c r="D84" s="43">
        <v>7499</v>
      </c>
      <c r="E84" s="44">
        <v>230</v>
      </c>
      <c r="F84" s="43">
        <v>3816</v>
      </c>
      <c r="G84" s="43">
        <v>3453</v>
      </c>
      <c r="H84" s="44">
        <v>15</v>
      </c>
      <c r="I84" s="40">
        <v>2877385</v>
      </c>
      <c r="J84" s="8">
        <f>Table1[[#This Row],[Population]]/Table1[[#This Row],[Cases]]</f>
        <v>383.70249366582209</v>
      </c>
      <c r="K84" s="8">
        <f>Table1[[#This Row],[Population]]/Table1[[#This Row],[Deaths]]</f>
        <v>12510.369565217392</v>
      </c>
      <c r="L84" s="9">
        <f>Table1[[#This Row],[Deaths]]+Table1[[#This Row],[Active]]*Table1[[#This Row],[Death Rate]]</f>
        <v>335.9061208161088</v>
      </c>
      <c r="M84" s="10">
        <f>Table1[[#This Row],[Deaths]]/Table1[[#This Row],[Cases]]</f>
        <v>3.0670756100813441E-2</v>
      </c>
      <c r="N84" s="11">
        <f>Table1[[#This Row],[Cases]]/Table1[[#This Row],[Deaths]]</f>
        <v>32.604347826086958</v>
      </c>
      <c r="O84" s="12">
        <f>Table1[[#This Row],[Cases]]/Table1[[#This Row],[Population]]</f>
        <v>2.6061858249764977E-3</v>
      </c>
      <c r="P84" s="12">
        <f>Table1[[#This Row],[Deaths]]/Table1[[#This Row],[Population]]</f>
        <v>7.993368979125143E-5</v>
      </c>
      <c r="Q84" s="13">
        <f>1-Table1[[#This Row],[Deaths]]/Table1[[#This Row],[Ex(Deaths)]]</f>
        <v>0.31528487947406858</v>
      </c>
      <c r="R84" s="14">
        <f>Table1[[#This Row],[Active]]/Table1[[#This Row],[Cases]]</f>
        <v>0.46046139485264703</v>
      </c>
      <c r="S84" s="65">
        <f>Table1[[#This Row],[Percent Infected]]*Table1[[#This Row],[% Active]]</f>
        <v>1.2000479602138749E-3</v>
      </c>
      <c r="T84" s="66">
        <f>1/Table1[[#This Row],[Percent Actively Infected]]</f>
        <v>833.30002896032431</v>
      </c>
      <c r="AMC84"/>
    </row>
    <row r="85" spans="1:1017" s="1" customFormat="1" ht="16.5" thickBot="1" x14ac:dyDescent="0.3">
      <c r="A85" s="1">
        <v>84</v>
      </c>
      <c r="B85" s="48">
        <v>206</v>
      </c>
      <c r="C85" s="40" t="s">
        <v>60</v>
      </c>
      <c r="D85" s="45">
        <v>13</v>
      </c>
      <c r="E85" s="45">
        <v>1</v>
      </c>
      <c r="F85" s="45">
        <v>12</v>
      </c>
      <c r="G85" s="45">
        <v>0</v>
      </c>
      <c r="H85" s="45"/>
      <c r="I85" s="40">
        <v>4992</v>
      </c>
      <c r="J85" s="8">
        <f>Table1[[#This Row],[Population]]/Table1[[#This Row],[Cases]]</f>
        <v>384</v>
      </c>
      <c r="K85" s="8">
        <f>Table1[[#This Row],[Population]]/Table1[[#This Row],[Deaths]]</f>
        <v>4992</v>
      </c>
      <c r="L85" s="9">
        <f>Table1[[#This Row],[Deaths]]+Table1[[#This Row],[Active]]*Table1[[#This Row],[Death Rate]]</f>
        <v>1</v>
      </c>
      <c r="M85" s="10">
        <f>Table1[[#This Row],[Deaths]]/Table1[[#This Row],[Cases]]</f>
        <v>7.6923076923076927E-2</v>
      </c>
      <c r="N85" s="11">
        <f>Table1[[#This Row],[Cases]]/Table1[[#This Row],[Deaths]]</f>
        <v>13</v>
      </c>
      <c r="O85" s="12">
        <f>Table1[[#This Row],[Cases]]/Table1[[#This Row],[Population]]</f>
        <v>2.6041666666666665E-3</v>
      </c>
      <c r="P85" s="12">
        <f>Table1[[#This Row],[Deaths]]/Table1[[#This Row],[Population]]</f>
        <v>2.0032051282051281E-4</v>
      </c>
      <c r="Q85" s="13">
        <f>1-Table1[[#This Row],[Deaths]]/Table1[[#This Row],[Ex(Deaths)]]</f>
        <v>0</v>
      </c>
      <c r="R85" s="14">
        <f>Table1[[#This Row],[Active]]/Table1[[#This Row],[Cases]]</f>
        <v>0</v>
      </c>
      <c r="S85" s="65">
        <f>Table1[[#This Row],[Percent Infected]]*Table1[[#This Row],[% Active]]</f>
        <v>0</v>
      </c>
      <c r="T85" s="66" t="e">
        <f>1/Table1[[#This Row],[Percent Actively Infected]]</f>
        <v>#DIV/0!</v>
      </c>
      <c r="AMC85"/>
    </row>
    <row r="86" spans="1:1017" s="1" customFormat="1" ht="16.5" thickBot="1" x14ac:dyDescent="0.3">
      <c r="A86" s="1">
        <v>85</v>
      </c>
      <c r="B86" s="47">
        <v>185</v>
      </c>
      <c r="C86" s="40" t="s">
        <v>63</v>
      </c>
      <c r="D86" s="44">
        <v>162</v>
      </c>
      <c r="E86" s="44">
        <v>9</v>
      </c>
      <c r="F86" s="44">
        <v>147</v>
      </c>
      <c r="G86" s="44">
        <v>6</v>
      </c>
      <c r="H86" s="44"/>
      <c r="I86" s="40">
        <v>62248</v>
      </c>
      <c r="J86" s="8">
        <f>Table1[[#This Row],[Population]]/Table1[[#This Row],[Cases]]</f>
        <v>384.24691358024694</v>
      </c>
      <c r="K86" s="8">
        <f>Table1[[#This Row],[Population]]/Table1[[#This Row],[Deaths]]</f>
        <v>6916.4444444444443</v>
      </c>
      <c r="L86" s="9">
        <f>Table1[[#This Row],[Deaths]]+Table1[[#This Row],[Active]]*Table1[[#This Row],[Death Rate]]</f>
        <v>9.3333333333333339</v>
      </c>
      <c r="M86" s="10">
        <f>Table1[[#This Row],[Deaths]]/Table1[[#This Row],[Cases]]</f>
        <v>5.5555555555555552E-2</v>
      </c>
      <c r="N86" s="11">
        <f>Table1[[#This Row],[Cases]]/Table1[[#This Row],[Deaths]]</f>
        <v>18</v>
      </c>
      <c r="O86" s="12">
        <f>Table1[[#This Row],[Cases]]/Table1[[#This Row],[Population]]</f>
        <v>2.6024932527952704E-3</v>
      </c>
      <c r="P86" s="12">
        <f>Table1[[#This Row],[Deaths]]/Table1[[#This Row],[Population]]</f>
        <v>1.4458295848862615E-4</v>
      </c>
      <c r="Q86" s="13">
        <f>1-Table1[[#This Row],[Deaths]]/Table1[[#This Row],[Ex(Deaths)]]</f>
        <v>3.5714285714285809E-2</v>
      </c>
      <c r="R86" s="14">
        <f>Table1[[#This Row],[Active]]/Table1[[#This Row],[Cases]]</f>
        <v>3.7037037037037035E-2</v>
      </c>
      <c r="S86" s="65">
        <f>Table1[[#This Row],[Percent Infected]]*Table1[[#This Row],[% Active]]</f>
        <v>9.6388638992417423E-5</v>
      </c>
      <c r="T86" s="66">
        <f>1/Table1[[#This Row],[Percent Actively Infected]]</f>
        <v>10374.666666666668</v>
      </c>
      <c r="AMC86"/>
    </row>
    <row r="87" spans="1:1017" s="1" customFormat="1" ht="16.5" thickBot="1" x14ac:dyDescent="0.3">
      <c r="A87" s="1">
        <v>86</v>
      </c>
      <c r="B87" s="47">
        <v>192</v>
      </c>
      <c r="C87" s="40" t="s">
        <v>62</v>
      </c>
      <c r="D87" s="44">
        <v>94</v>
      </c>
      <c r="E87" s="44">
        <v>1</v>
      </c>
      <c r="F87" s="44">
        <v>87</v>
      </c>
      <c r="G87" s="44">
        <v>6</v>
      </c>
      <c r="H87" s="44"/>
      <c r="I87" s="40">
        <v>38142</v>
      </c>
      <c r="J87" s="8">
        <f>Table1[[#This Row],[Population]]/Table1[[#This Row],[Cases]]</f>
        <v>405.7659574468085</v>
      </c>
      <c r="K87" s="8">
        <f>Table1[[#This Row],[Population]]/Table1[[#This Row],[Deaths]]</f>
        <v>38142</v>
      </c>
      <c r="L87" s="9">
        <f>Table1[[#This Row],[Deaths]]+Table1[[#This Row],[Active]]*Table1[[#This Row],[Death Rate]]</f>
        <v>1.0638297872340425</v>
      </c>
      <c r="M87" s="10">
        <f>Table1[[#This Row],[Deaths]]/Table1[[#This Row],[Cases]]</f>
        <v>1.0638297872340425E-2</v>
      </c>
      <c r="N87" s="11">
        <f>Table1[[#This Row],[Cases]]/Table1[[#This Row],[Deaths]]</f>
        <v>94</v>
      </c>
      <c r="O87" s="12">
        <f>Table1[[#This Row],[Cases]]/Table1[[#This Row],[Population]]</f>
        <v>2.464474857112894E-3</v>
      </c>
      <c r="P87" s="12">
        <f>Table1[[#This Row],[Deaths]]/Table1[[#This Row],[Population]]</f>
        <v>2.6217817628860575E-5</v>
      </c>
      <c r="Q87" s="13">
        <f>1-Table1[[#This Row],[Deaths]]/Table1[[#This Row],[Ex(Deaths)]]</f>
        <v>5.9999999999999942E-2</v>
      </c>
      <c r="R87" s="14">
        <f>Table1[[#This Row],[Active]]/Table1[[#This Row],[Cases]]</f>
        <v>6.3829787234042548E-2</v>
      </c>
      <c r="S87" s="65">
        <f>Table1[[#This Row],[Percent Infected]]*Table1[[#This Row],[% Active]]</f>
        <v>1.5730690577316344E-4</v>
      </c>
      <c r="T87" s="66">
        <f>1/Table1[[#This Row],[Percent Actively Infected]]</f>
        <v>6357</v>
      </c>
      <c r="AMC87"/>
    </row>
    <row r="88" spans="1:1017" s="1" customFormat="1" ht="16.5" thickBot="1" x14ac:dyDescent="0.3">
      <c r="A88" s="1">
        <v>87</v>
      </c>
      <c r="B88" s="47">
        <v>31</v>
      </c>
      <c r="C88" s="40" t="s">
        <v>105</v>
      </c>
      <c r="D88" s="43">
        <v>92820</v>
      </c>
      <c r="E88" s="43">
        <v>2089</v>
      </c>
      <c r="F88" s="43">
        <v>48164</v>
      </c>
      <c r="G88" s="43">
        <v>42567</v>
      </c>
      <c r="H88" s="44">
        <v>138</v>
      </c>
      <c r="I88" s="40">
        <v>43698717</v>
      </c>
      <c r="J88" s="8">
        <f>Table1[[#This Row],[Population]]/Table1[[#This Row],[Cases]]</f>
        <v>470.789883645766</v>
      </c>
      <c r="K88" s="8">
        <f>Table1[[#This Row],[Population]]/Table1[[#This Row],[Deaths]]</f>
        <v>20918.485878410724</v>
      </c>
      <c r="L88" s="9">
        <f>Table1[[#This Row],[Deaths]]+Table1[[#This Row],[Active]]*Table1[[#This Row],[Death Rate]]</f>
        <v>3047.0097285067873</v>
      </c>
      <c r="M88" s="10">
        <f>Table1[[#This Row],[Deaths]]/Table1[[#This Row],[Cases]]</f>
        <v>2.2505925447101918E-2</v>
      </c>
      <c r="N88" s="11">
        <f>Table1[[#This Row],[Cases]]/Table1[[#This Row],[Deaths]]</f>
        <v>44.432742939205362</v>
      </c>
      <c r="O88" s="12">
        <f>Table1[[#This Row],[Cases]]/Table1[[#This Row],[Population]]</f>
        <v>2.1240898216760003E-3</v>
      </c>
      <c r="P88" s="12">
        <f>Table1[[#This Row],[Deaths]]/Table1[[#This Row],[Population]]</f>
        <v>4.780460716958807E-5</v>
      </c>
      <c r="Q88" s="13">
        <f>1-Table1[[#This Row],[Deaths]]/Table1[[#This Row],[Ex(Deaths)]]</f>
        <v>0.31440980300915156</v>
      </c>
      <c r="R88" s="14">
        <f>Table1[[#This Row],[Active]]/Table1[[#This Row],[Cases]]</f>
        <v>0.45859728506787328</v>
      </c>
      <c r="S88" s="65">
        <f>Table1[[#This Row],[Percent Infected]]*Table1[[#This Row],[% Active]]</f>
        <v>9.7410182546091685E-4</v>
      </c>
      <c r="T88" s="66">
        <f>1/Table1[[#This Row],[Percent Actively Infected]]</f>
        <v>1026.5867221086758</v>
      </c>
      <c r="AMC88"/>
    </row>
    <row r="89" spans="1:1017" s="1" customFormat="1" ht="16.5" thickBot="1" x14ac:dyDescent="0.3">
      <c r="A89" s="1">
        <v>88</v>
      </c>
      <c r="B89" s="47">
        <v>78</v>
      </c>
      <c r="C89" s="40" t="s">
        <v>113</v>
      </c>
      <c r="D89" s="43">
        <v>14365</v>
      </c>
      <c r="E89" s="44">
        <v>498</v>
      </c>
      <c r="F89" s="43">
        <v>9186</v>
      </c>
      <c r="G89" s="43">
        <v>4681</v>
      </c>
      <c r="H89" s="44">
        <v>56</v>
      </c>
      <c r="I89" s="40">
        <v>6941433</v>
      </c>
      <c r="J89" s="8">
        <f>Table1[[#This Row],[Population]]/Table1[[#This Row],[Cases]]</f>
        <v>483.21844761573266</v>
      </c>
      <c r="K89" s="8">
        <f>Table1[[#This Row],[Population]]/Table1[[#This Row],[Deaths]]</f>
        <v>13938.62048192771</v>
      </c>
      <c r="L89" s="9">
        <f>Table1[[#This Row],[Deaths]]+Table1[[#This Row],[Active]]*Table1[[#This Row],[Death Rate]]</f>
        <v>660.27901148625131</v>
      </c>
      <c r="M89" s="10">
        <f>Table1[[#This Row],[Deaths]]/Table1[[#This Row],[Cases]]</f>
        <v>3.4667594848590326E-2</v>
      </c>
      <c r="N89" s="11">
        <f>Table1[[#This Row],[Cases]]/Table1[[#This Row],[Deaths]]</f>
        <v>28.845381526104418</v>
      </c>
      <c r="O89" s="12">
        <f>Table1[[#This Row],[Cases]]/Table1[[#This Row],[Population]]</f>
        <v>2.0694574160695636E-3</v>
      </c>
      <c r="P89" s="12">
        <f>Table1[[#This Row],[Deaths]]/Table1[[#This Row],[Population]]</f>
        <v>7.1743111256710246E-5</v>
      </c>
      <c r="Q89" s="13">
        <f>1-Table1[[#This Row],[Deaths]]/Table1[[#This Row],[Ex(Deaths)]]</f>
        <v>0.2457733907382128</v>
      </c>
      <c r="R89" s="14">
        <f>Table1[[#This Row],[Active]]/Table1[[#This Row],[Cases]]</f>
        <v>0.32586146884789419</v>
      </c>
      <c r="S89" s="65">
        <f>Table1[[#This Row],[Percent Infected]]*Table1[[#This Row],[% Active]]</f>
        <v>6.7435643331859572E-4</v>
      </c>
      <c r="T89" s="66">
        <f>1/Table1[[#This Row],[Percent Actively Infected]]</f>
        <v>1482.8953215124973</v>
      </c>
      <c r="AMC89"/>
    </row>
    <row r="90" spans="1:1017" s="1" customFormat="1" ht="16.5" thickBot="1" x14ac:dyDescent="0.3">
      <c r="A90" s="1">
        <v>89</v>
      </c>
      <c r="B90" s="47">
        <v>3</v>
      </c>
      <c r="C90" s="40" t="s">
        <v>165</v>
      </c>
      <c r="D90" s="43">
        <v>2701604</v>
      </c>
      <c r="E90" s="43">
        <v>51925</v>
      </c>
      <c r="F90" s="43">
        <v>1976248</v>
      </c>
      <c r="G90" s="43">
        <v>673431</v>
      </c>
      <c r="H90" s="43">
        <v>8944</v>
      </c>
      <c r="I90" s="40">
        <v>1381715400</v>
      </c>
      <c r="J90" s="8">
        <f>Table1[[#This Row],[Population]]/Table1[[#This Row],[Cases]]</f>
        <v>511.44260964967481</v>
      </c>
      <c r="K90" s="8">
        <f>Table1[[#This Row],[Population]]/Table1[[#This Row],[Deaths]]</f>
        <v>26609.829561868079</v>
      </c>
      <c r="L90" s="9">
        <f>Table1[[#This Row],[Deaths]]+Table1[[#This Row],[Active]]*Table1[[#This Row],[Death Rate]]</f>
        <v>64868.386475219908</v>
      </c>
      <c r="M90" s="10">
        <f>Table1[[#This Row],[Deaths]]/Table1[[#This Row],[Cases]]</f>
        <v>1.9220063340149036E-2</v>
      </c>
      <c r="N90" s="11">
        <f>Table1[[#This Row],[Cases]]/Table1[[#This Row],[Deaths]]</f>
        <v>52.028964853153589</v>
      </c>
      <c r="O90" s="12">
        <f>Table1[[#This Row],[Cases]]/Table1[[#This Row],[Population]]</f>
        <v>1.9552535927442076E-3</v>
      </c>
      <c r="P90" s="12">
        <f>Table1[[#This Row],[Deaths]]/Table1[[#This Row],[Population]]</f>
        <v>3.7580097898597645E-5</v>
      </c>
      <c r="Q90" s="13">
        <f>1-Table1[[#This Row],[Deaths]]/Table1[[#This Row],[Ex(Deaths)]]</f>
        <v>0.19953304187956566</v>
      </c>
      <c r="R90" s="14">
        <f>Table1[[#This Row],[Active]]/Table1[[#This Row],[Cases]]</f>
        <v>0.24927080356706607</v>
      </c>
      <c r="S90" s="65">
        <f>Table1[[#This Row],[Percent Infected]]*Table1[[#This Row],[% Active]]</f>
        <v>4.8738763424074156E-4</v>
      </c>
      <c r="T90" s="66">
        <f>1/Table1[[#This Row],[Percent Actively Infected]]</f>
        <v>2051.7549682150066</v>
      </c>
      <c r="AMC90"/>
    </row>
    <row r="91" spans="1:1017" s="1" customFormat="1" ht="16.5" thickBot="1" x14ac:dyDescent="0.3">
      <c r="A91" s="1">
        <v>90</v>
      </c>
      <c r="B91" s="47">
        <v>71</v>
      </c>
      <c r="C91" s="40" t="s">
        <v>89</v>
      </c>
      <c r="D91" s="43">
        <v>20098</v>
      </c>
      <c r="E91" s="44">
        <v>399</v>
      </c>
      <c r="F91" s="43">
        <v>14523</v>
      </c>
      <c r="G91" s="43">
        <v>5176</v>
      </c>
      <c r="H91" s="44">
        <v>26</v>
      </c>
      <c r="I91" s="40">
        <v>10711561</v>
      </c>
      <c r="J91" s="8">
        <f>Table1[[#This Row],[Population]]/Table1[[#This Row],[Cases]]</f>
        <v>532.96651408100308</v>
      </c>
      <c r="K91" s="8">
        <f>Table1[[#This Row],[Population]]/Table1[[#This Row],[Deaths]]</f>
        <v>26846.017543859649</v>
      </c>
      <c r="L91" s="9">
        <f>Table1[[#This Row],[Deaths]]+Table1[[#This Row],[Active]]*Table1[[#This Row],[Death Rate]]</f>
        <v>501.75768733207281</v>
      </c>
      <c r="M91" s="10">
        <f>Table1[[#This Row],[Deaths]]/Table1[[#This Row],[Cases]]</f>
        <v>1.9852721663847148E-2</v>
      </c>
      <c r="N91" s="11">
        <f>Table1[[#This Row],[Cases]]/Table1[[#This Row],[Deaths]]</f>
        <v>50.370927318295742</v>
      </c>
      <c r="O91" s="12">
        <f>Table1[[#This Row],[Cases]]/Table1[[#This Row],[Population]]</f>
        <v>1.8762904865126568E-3</v>
      </c>
      <c r="P91" s="12">
        <f>Table1[[#This Row],[Deaths]]/Table1[[#This Row],[Population]]</f>
        <v>3.724947278926013E-5</v>
      </c>
      <c r="Q91" s="13">
        <f>1-Table1[[#This Row],[Deaths]]/Table1[[#This Row],[Ex(Deaths)]]</f>
        <v>0.2047954419561604</v>
      </c>
      <c r="R91" s="14">
        <f>Table1[[#This Row],[Active]]/Table1[[#This Row],[Cases]]</f>
        <v>0.25753806348890435</v>
      </c>
      <c r="S91" s="65">
        <f>Table1[[#This Row],[Percent Infected]]*Table1[[#This Row],[% Active]]</f>
        <v>4.8321621843912385E-4</v>
      </c>
      <c r="T91" s="66">
        <f>1/Table1[[#This Row],[Percent Actively Infected]]</f>
        <v>2069.4669629057189</v>
      </c>
      <c r="AMC91"/>
    </row>
    <row r="92" spans="1:1017" s="1" customFormat="1" ht="16.5" thickBot="1" x14ac:dyDescent="0.3">
      <c r="A92" s="1">
        <v>91</v>
      </c>
      <c r="B92" s="47">
        <v>83</v>
      </c>
      <c r="C92" s="40" t="s">
        <v>75</v>
      </c>
      <c r="D92" s="43">
        <v>10035</v>
      </c>
      <c r="E92" s="44">
        <v>261</v>
      </c>
      <c r="F92" s="43">
        <v>8857</v>
      </c>
      <c r="G92" s="44">
        <v>917</v>
      </c>
      <c r="H92" s="44">
        <v>1</v>
      </c>
      <c r="I92" s="40">
        <v>5426627</v>
      </c>
      <c r="J92" s="8">
        <f>Table1[[#This Row],[Population]]/Table1[[#This Row],[Cases]]</f>
        <v>540.77000498256109</v>
      </c>
      <c r="K92" s="8">
        <f>Table1[[#This Row],[Population]]/Table1[[#This Row],[Deaths]]</f>
        <v>20791.674329501915</v>
      </c>
      <c r="L92" s="9">
        <f>Table1[[#This Row],[Deaths]]+Table1[[#This Row],[Active]]*Table1[[#This Row],[Death Rate]]</f>
        <v>284.85022421524661</v>
      </c>
      <c r="M92" s="10">
        <f>Table1[[#This Row],[Deaths]]/Table1[[#This Row],[Cases]]</f>
        <v>2.6008968609865471E-2</v>
      </c>
      <c r="N92" s="15">
        <f>Table1[[#This Row],[Cases]]/Table1[[#This Row],[Deaths]]</f>
        <v>38.448275862068968</v>
      </c>
      <c r="O92" s="12">
        <f>Table1[[#This Row],[Cases]]/Table1[[#This Row],[Population]]</f>
        <v>1.8492149911906604E-3</v>
      </c>
      <c r="P92" s="12">
        <f>Table1[[#This Row],[Deaths]]/Table1[[#This Row],[Population]]</f>
        <v>4.8096174658770541E-5</v>
      </c>
      <c r="Q92" s="13">
        <f>1-Table1[[#This Row],[Deaths]]/Table1[[#This Row],[Ex(Deaths)]]</f>
        <v>8.3728999269539695E-2</v>
      </c>
      <c r="R92" s="14">
        <f>Table1[[#This Row],[Active]]/Table1[[#This Row],[Cases]]</f>
        <v>9.1380169407075232E-2</v>
      </c>
      <c r="S92" s="65">
        <f>Table1[[#This Row],[Percent Infected]]*Table1[[#This Row],[% Active]]</f>
        <v>1.6898157916510567E-4</v>
      </c>
      <c r="T92" s="66">
        <f>1/Table1[[#This Row],[Percent Actively Infected]]</f>
        <v>5917.8047982551807</v>
      </c>
      <c r="AMC92"/>
    </row>
    <row r="93" spans="1:1017" s="1" customFormat="1" ht="16.5" thickBot="1" x14ac:dyDescent="0.3">
      <c r="A93" s="1">
        <v>92</v>
      </c>
      <c r="B93" s="47">
        <v>109</v>
      </c>
      <c r="C93" s="40" t="s">
        <v>216</v>
      </c>
      <c r="D93" s="43">
        <v>4344</v>
      </c>
      <c r="E93" s="44">
        <v>36</v>
      </c>
      <c r="F93" s="43">
        <v>2379</v>
      </c>
      <c r="G93" s="43">
        <v>1929</v>
      </c>
      <c r="H93" s="44">
        <v>14</v>
      </c>
      <c r="I93" s="40">
        <v>2546523</v>
      </c>
      <c r="J93" s="8">
        <f>Table1[[#This Row],[Population]]/Table1[[#This Row],[Cases]]</f>
        <v>586.21616022099442</v>
      </c>
      <c r="K93" s="8">
        <f>Table1[[#This Row],[Population]]/Table1[[#This Row],[Deaths]]</f>
        <v>70736.75</v>
      </c>
      <c r="L93" s="9">
        <f>Table1[[#This Row],[Deaths]]+Table1[[#This Row],[Active]]*Table1[[#This Row],[Death Rate]]</f>
        <v>51.986187845303867</v>
      </c>
      <c r="M93" s="10">
        <f>Table1[[#This Row],[Deaths]]/Table1[[#This Row],[Cases]]</f>
        <v>8.2872928176795577E-3</v>
      </c>
      <c r="N93" s="11">
        <f>Table1[[#This Row],[Cases]]/Table1[[#This Row],[Deaths]]</f>
        <v>120.66666666666667</v>
      </c>
      <c r="O93" s="12">
        <f>Table1[[#This Row],[Cases]]/Table1[[#This Row],[Population]]</f>
        <v>1.7058553957690545E-3</v>
      </c>
      <c r="P93" s="12">
        <f>Table1[[#This Row],[Deaths]]/Table1[[#This Row],[Population]]</f>
        <v>1.4136923169356806E-5</v>
      </c>
      <c r="Q93" s="13">
        <f>1-Table1[[#This Row],[Deaths]]/Table1[[#This Row],[Ex(Deaths)]]</f>
        <v>0.30750836920133906</v>
      </c>
      <c r="R93" s="14">
        <f>Table1[[#This Row],[Active]]/Table1[[#This Row],[Cases]]</f>
        <v>0.44406077348066297</v>
      </c>
      <c r="S93" s="65">
        <f>Table1[[#This Row],[Percent Infected]]*Table1[[#This Row],[% Active]]</f>
        <v>7.5750346649136884E-4</v>
      </c>
      <c r="T93" s="66">
        <f>1/Table1[[#This Row],[Percent Actively Infected]]</f>
        <v>1320.1259720062208</v>
      </c>
      <c r="AMC93"/>
    </row>
    <row r="94" spans="1:1017" s="1" customFormat="1" ht="16.5" thickBot="1" x14ac:dyDescent="0.3">
      <c r="A94" s="1">
        <v>93</v>
      </c>
      <c r="B94" s="47">
        <v>16</v>
      </c>
      <c r="C94" s="40" t="s">
        <v>139</v>
      </c>
      <c r="D94" s="43">
        <v>279144</v>
      </c>
      <c r="E94" s="43">
        <v>3694</v>
      </c>
      <c r="F94" s="43">
        <v>160591</v>
      </c>
      <c r="G94" s="43">
        <v>114859</v>
      </c>
      <c r="H94" s="44"/>
      <c r="I94" s="40">
        <v>164896196</v>
      </c>
      <c r="J94" s="8">
        <f>Table1[[#This Row],[Population]]/Table1[[#This Row],[Cases]]</f>
        <v>590.72090390622759</v>
      </c>
      <c r="K94" s="8">
        <f>Table1[[#This Row],[Population]]/Table1[[#This Row],[Deaths]]</f>
        <v>44638.926908500274</v>
      </c>
      <c r="L94" s="9">
        <f>Table1[[#This Row],[Deaths]]+Table1[[#This Row],[Active]]*Table1[[#This Row],[Death Rate]]</f>
        <v>5213.9651291089904</v>
      </c>
      <c r="M94" s="10">
        <f>Table1[[#This Row],[Deaths]]/Table1[[#This Row],[Cases]]</f>
        <v>1.3233313272002981E-2</v>
      </c>
      <c r="N94" s="11">
        <f>Table1[[#This Row],[Cases]]/Table1[[#This Row],[Deaths]]</f>
        <v>75.566865186789386</v>
      </c>
      <c r="O94" s="12">
        <f>Table1[[#This Row],[Cases]]/Table1[[#This Row],[Population]]</f>
        <v>1.6928468137615497E-3</v>
      </c>
      <c r="P94" s="12">
        <f>Table1[[#This Row],[Deaths]]/Table1[[#This Row],[Population]]</f>
        <v>2.2401972208018675E-5</v>
      </c>
      <c r="Q94" s="13">
        <f>1-Table1[[#This Row],[Deaths]]/Table1[[#This Row],[Ex(Deaths)]]</f>
        <v>0.2915180848876785</v>
      </c>
      <c r="R94" s="14">
        <f>Table1[[#This Row],[Active]]/Table1[[#This Row],[Cases]]</f>
        <v>0.41146863267704126</v>
      </c>
      <c r="S94" s="65">
        <f>Table1[[#This Row],[Percent Infected]]*Table1[[#This Row],[% Active]]</f>
        <v>6.9655336379015082E-4</v>
      </c>
      <c r="T94" s="66">
        <f>1/Table1[[#This Row],[Percent Actively Infected]]</f>
        <v>1435.640184922383</v>
      </c>
      <c r="AMC94"/>
    </row>
    <row r="95" spans="1:1017" s="1" customFormat="1" ht="16.5" thickBot="1" x14ac:dyDescent="0.3">
      <c r="A95" s="1">
        <v>94</v>
      </c>
      <c r="B95" s="47">
        <v>128</v>
      </c>
      <c r="C95" s="40" t="s">
        <v>78</v>
      </c>
      <c r="D95" s="43">
        <v>2192</v>
      </c>
      <c r="E95" s="44">
        <v>63</v>
      </c>
      <c r="F95" s="43">
        <v>1976</v>
      </c>
      <c r="G95" s="44">
        <v>153</v>
      </c>
      <c r="H95" s="44"/>
      <c r="I95" s="40">
        <v>1326651</v>
      </c>
      <c r="J95" s="8">
        <f>Table1[[#This Row],[Population]]/Table1[[#This Row],[Cases]]</f>
        <v>605.22399635036493</v>
      </c>
      <c r="K95" s="8">
        <f>Table1[[#This Row],[Population]]/Table1[[#This Row],[Deaths]]</f>
        <v>21057.952380952382</v>
      </c>
      <c r="L95" s="9">
        <f>Table1[[#This Row],[Deaths]]+Table1[[#This Row],[Active]]*Table1[[#This Row],[Death Rate]]</f>
        <v>67.397354014598534</v>
      </c>
      <c r="M95" s="10">
        <f>Table1[[#This Row],[Deaths]]/Table1[[#This Row],[Cases]]</f>
        <v>2.8740875912408759E-2</v>
      </c>
      <c r="N95" s="11">
        <f>Table1[[#This Row],[Cases]]/Table1[[#This Row],[Deaths]]</f>
        <v>34.793650793650791</v>
      </c>
      <c r="O95" s="12">
        <f>Table1[[#This Row],[Cases]]/Table1[[#This Row],[Population]]</f>
        <v>1.652280818391574E-3</v>
      </c>
      <c r="P95" s="12">
        <f>Table1[[#This Row],[Deaths]]/Table1[[#This Row],[Population]]</f>
        <v>4.7487997973845423E-5</v>
      </c>
      <c r="Q95" s="13">
        <f>1-Table1[[#This Row],[Deaths]]/Table1[[#This Row],[Ex(Deaths)]]</f>
        <v>6.5245202558635307E-2</v>
      </c>
      <c r="R95" s="14">
        <f>Table1[[#This Row],[Active]]/Table1[[#This Row],[Cases]]</f>
        <v>6.9799270072992706E-2</v>
      </c>
      <c r="S95" s="65">
        <f>Table1[[#This Row],[Percent Infected]]*Table1[[#This Row],[% Active]]</f>
        <v>1.1532799507933889E-4</v>
      </c>
      <c r="T95" s="66">
        <f>1/Table1[[#This Row],[Percent Actively Infected]]</f>
        <v>8670.9215686274492</v>
      </c>
      <c r="AMC95"/>
    </row>
    <row r="96" spans="1:1017" s="1" customFormat="1" ht="16.5" thickBot="1" x14ac:dyDescent="0.3">
      <c r="A96" s="1">
        <v>95</v>
      </c>
      <c r="B96" s="47">
        <v>100</v>
      </c>
      <c r="C96" s="40" t="s">
        <v>99</v>
      </c>
      <c r="D96" s="43">
        <v>6656</v>
      </c>
      <c r="E96" s="44">
        <v>166</v>
      </c>
      <c r="F96" s="43">
        <v>5254</v>
      </c>
      <c r="G96" s="43">
        <v>1236</v>
      </c>
      <c r="H96" s="44">
        <v>11</v>
      </c>
      <c r="I96" s="40">
        <v>4101888</v>
      </c>
      <c r="J96" s="8">
        <f>Table1[[#This Row],[Population]]/Table1[[#This Row],[Cases]]</f>
        <v>616.26923076923072</v>
      </c>
      <c r="K96" s="8">
        <f>Table1[[#This Row],[Population]]/Table1[[#This Row],[Deaths]]</f>
        <v>24710.168674698794</v>
      </c>
      <c r="L96" s="9">
        <f>Table1[[#This Row],[Deaths]]+Table1[[#This Row],[Active]]*Table1[[#This Row],[Death Rate]]</f>
        <v>196.82572115384616</v>
      </c>
      <c r="M96" s="10">
        <f>Table1[[#This Row],[Deaths]]/Table1[[#This Row],[Cases]]</f>
        <v>2.4939903846153848E-2</v>
      </c>
      <c r="N96" s="11">
        <f>Table1[[#This Row],[Cases]]/Table1[[#This Row],[Deaths]]</f>
        <v>40.096385542168676</v>
      </c>
      <c r="O96" s="12">
        <f>Table1[[#This Row],[Cases]]/Table1[[#This Row],[Population]]</f>
        <v>1.6226674155900892E-3</v>
      </c>
      <c r="P96" s="12">
        <f>Table1[[#This Row],[Deaths]]/Table1[[#This Row],[Population]]</f>
        <v>4.046916931910379E-5</v>
      </c>
      <c r="Q96" s="13">
        <f>1-Table1[[#This Row],[Deaths]]/Table1[[#This Row],[Ex(Deaths)]]</f>
        <v>0.15661429295489104</v>
      </c>
      <c r="R96" s="14">
        <f>Table1[[#This Row],[Active]]/Table1[[#This Row],[Cases]]</f>
        <v>0.18569711538461539</v>
      </c>
      <c r="S96" s="65">
        <f>Table1[[#This Row],[Percent Infected]]*Table1[[#This Row],[% Active]]</f>
        <v>3.0132465830368847E-4</v>
      </c>
      <c r="T96" s="66">
        <f>1/Table1[[#This Row],[Percent Actively Infected]]</f>
        <v>3318.6796116504852</v>
      </c>
      <c r="AMC96"/>
    </row>
    <row r="97" spans="1:1017" s="1" customFormat="1" ht="16.5" thickBot="1" x14ac:dyDescent="0.3">
      <c r="A97" s="1">
        <v>96</v>
      </c>
      <c r="B97" s="47">
        <v>44</v>
      </c>
      <c r="C97" s="40" t="s">
        <v>97</v>
      </c>
      <c r="D97" s="43">
        <v>57279</v>
      </c>
      <c r="E97" s="43">
        <v>1885</v>
      </c>
      <c r="F97" s="43">
        <v>39359</v>
      </c>
      <c r="G97" s="43">
        <v>16035</v>
      </c>
      <c r="H97" s="44">
        <v>83</v>
      </c>
      <c r="I97" s="40">
        <v>37841173</v>
      </c>
      <c r="J97" s="8">
        <f>Table1[[#This Row],[Population]]/Table1[[#This Row],[Cases]]</f>
        <v>660.64653712529901</v>
      </c>
      <c r="K97" s="8">
        <f>Table1[[#This Row],[Population]]/Table1[[#This Row],[Deaths]]</f>
        <v>20074.892838196287</v>
      </c>
      <c r="L97" s="9">
        <f>Table1[[#This Row],[Deaths]]+Table1[[#This Row],[Active]]*Table1[[#This Row],[Death Rate]]</f>
        <v>2412.6973236264598</v>
      </c>
      <c r="M97" s="10">
        <f>Table1[[#This Row],[Deaths]]/Table1[[#This Row],[Cases]]</f>
        <v>3.2909094083346427E-2</v>
      </c>
      <c r="N97" s="11">
        <f>Table1[[#This Row],[Cases]]/Table1[[#This Row],[Deaths]]</f>
        <v>30.386737400530503</v>
      </c>
      <c r="O97" s="12">
        <f>Table1[[#This Row],[Cases]]/Table1[[#This Row],[Population]]</f>
        <v>1.5136687226899653E-3</v>
      </c>
      <c r="P97" s="12">
        <f>Table1[[#This Row],[Deaths]]/Table1[[#This Row],[Population]]</f>
        <v>4.9813466406022879E-5</v>
      </c>
      <c r="Q97" s="13">
        <f>1-Table1[[#This Row],[Deaths]]/Table1[[#This Row],[Ex(Deaths)]]</f>
        <v>0.21871675259841228</v>
      </c>
      <c r="R97" s="14">
        <f>Table1[[#This Row],[Active]]/Table1[[#This Row],[Cases]]</f>
        <v>0.27994552977531034</v>
      </c>
      <c r="S97" s="65">
        <f>Table1[[#This Row],[Percent Infected]]*Table1[[#This Row],[% Active]]</f>
        <v>4.2374479247775967E-4</v>
      </c>
      <c r="T97" s="66">
        <f>1/Table1[[#This Row],[Percent Actively Infected]]</f>
        <v>2359.9110071718114</v>
      </c>
      <c r="AMC97"/>
    </row>
    <row r="98" spans="1:1017" s="1" customFormat="1" ht="16.5" thickBot="1" x14ac:dyDescent="0.3">
      <c r="A98" s="1">
        <v>97</v>
      </c>
      <c r="B98" s="47">
        <v>22</v>
      </c>
      <c r="C98" s="40" t="s">
        <v>158</v>
      </c>
      <c r="D98" s="43">
        <v>164474</v>
      </c>
      <c r="E98" s="43">
        <v>2681</v>
      </c>
      <c r="F98" s="43">
        <v>112759</v>
      </c>
      <c r="G98" s="43">
        <v>49034</v>
      </c>
      <c r="H98" s="44">
        <v>461</v>
      </c>
      <c r="I98" s="40">
        <v>109762573</v>
      </c>
      <c r="J98" s="8">
        <f>Table1[[#This Row],[Population]]/Table1[[#This Row],[Cases]]</f>
        <v>667.35516251808792</v>
      </c>
      <c r="K98" s="8">
        <f>Table1[[#This Row],[Population]]/Table1[[#This Row],[Deaths]]</f>
        <v>40940.907497202534</v>
      </c>
      <c r="L98" s="9">
        <f>Table1[[#This Row],[Deaths]]+Table1[[#This Row],[Active]]*Table1[[#This Row],[Death Rate]]</f>
        <v>3480.2762017096929</v>
      </c>
      <c r="M98" s="10">
        <f>Table1[[#This Row],[Deaths]]/Table1[[#This Row],[Cases]]</f>
        <v>1.6300448703138491E-2</v>
      </c>
      <c r="N98" s="11">
        <f>Table1[[#This Row],[Cases]]/Table1[[#This Row],[Deaths]]</f>
        <v>61.348004475941813</v>
      </c>
      <c r="O98" s="12">
        <f>Table1[[#This Row],[Cases]]/Table1[[#This Row],[Population]]</f>
        <v>1.4984524825233461E-3</v>
      </c>
      <c r="P98" s="12">
        <f>Table1[[#This Row],[Deaths]]/Table1[[#This Row],[Population]]</f>
        <v>2.4425447825462328E-5</v>
      </c>
      <c r="Q98" s="13">
        <f>1-Table1[[#This Row],[Deaths]]/Table1[[#This Row],[Ex(Deaths)]]</f>
        <v>0.22965884182325724</v>
      </c>
      <c r="R98" s="14">
        <f>Table1[[#This Row],[Active]]/Table1[[#This Row],[Cases]]</f>
        <v>0.2981261475977966</v>
      </c>
      <c r="S98" s="65">
        <f>Table1[[#This Row],[Percent Infected]]*Table1[[#This Row],[% Active]]</f>
        <v>4.4672786597303981E-4</v>
      </c>
      <c r="T98" s="66">
        <f>1/Table1[[#This Row],[Percent Actively Infected]]</f>
        <v>2238.4992658155566</v>
      </c>
      <c r="AMC98"/>
    </row>
    <row r="99" spans="1:1017" s="1" customFormat="1" ht="16.5" thickBot="1" x14ac:dyDescent="0.3">
      <c r="A99" s="1">
        <v>98</v>
      </c>
      <c r="B99" s="47">
        <v>99</v>
      </c>
      <c r="C99" s="40" t="s">
        <v>186</v>
      </c>
      <c r="D99" s="43">
        <v>6701</v>
      </c>
      <c r="E99" s="44">
        <v>157</v>
      </c>
      <c r="F99" s="43">
        <v>5985</v>
      </c>
      <c r="G99" s="44">
        <v>559</v>
      </c>
      <c r="H99" s="44">
        <v>3</v>
      </c>
      <c r="I99" s="40">
        <v>4664078</v>
      </c>
      <c r="J99" s="8">
        <f>Table1[[#This Row],[Population]]/Table1[[#This Row],[Cases]]</f>
        <v>696.02716012535438</v>
      </c>
      <c r="K99" s="8">
        <f>Table1[[#This Row],[Population]]/Table1[[#This Row],[Deaths]]</f>
        <v>29707.503184713376</v>
      </c>
      <c r="L99" s="9">
        <f>Table1[[#This Row],[Deaths]]+Table1[[#This Row],[Active]]*Table1[[#This Row],[Death Rate]]</f>
        <v>170.09700044769437</v>
      </c>
      <c r="M99" s="10">
        <f>Table1[[#This Row],[Deaths]]/Table1[[#This Row],[Cases]]</f>
        <v>2.3429338904641099E-2</v>
      </c>
      <c r="N99" s="11">
        <f>Table1[[#This Row],[Cases]]/Table1[[#This Row],[Deaths]]</f>
        <v>42.681528662420384</v>
      </c>
      <c r="O99" s="12">
        <f>Table1[[#This Row],[Cases]]/Table1[[#This Row],[Population]]</f>
        <v>1.4367255436122637E-3</v>
      </c>
      <c r="P99" s="12">
        <f>Table1[[#This Row],[Deaths]]/Table1[[#This Row],[Population]]</f>
        <v>3.3661529674246441E-5</v>
      </c>
      <c r="Q99" s="13">
        <f>1-Table1[[#This Row],[Deaths]]/Table1[[#This Row],[Ex(Deaths)]]</f>
        <v>7.6997245179063367E-2</v>
      </c>
      <c r="R99" s="14">
        <f>Table1[[#This Row],[Active]]/Table1[[#This Row],[Cases]]</f>
        <v>8.3420385017161619E-2</v>
      </c>
      <c r="S99" s="65">
        <f>Table1[[#This Row],[Percent Infected]]*Table1[[#This Row],[% Active]]</f>
        <v>1.1985219801212586E-4</v>
      </c>
      <c r="T99" s="66">
        <f>1/Table1[[#This Row],[Percent Actively Infected]]</f>
        <v>8343.6100178890883</v>
      </c>
      <c r="AMC99"/>
    </row>
    <row r="100" spans="1:1017" s="1" customFormat="1" ht="16.5" thickBot="1" x14ac:dyDescent="0.3">
      <c r="A100" s="1">
        <v>99</v>
      </c>
      <c r="B100" s="47">
        <v>95</v>
      </c>
      <c r="C100" s="40" t="s">
        <v>81</v>
      </c>
      <c r="D100" s="43">
        <v>7752</v>
      </c>
      <c r="E100" s="44">
        <v>334</v>
      </c>
      <c r="F100" s="43">
        <v>7050</v>
      </c>
      <c r="G100" s="44">
        <v>368</v>
      </c>
      <c r="H100" s="44"/>
      <c r="I100" s="40">
        <v>5541839</v>
      </c>
      <c r="J100" s="8">
        <f>Table1[[#This Row],[Population]]/Table1[[#This Row],[Cases]]</f>
        <v>714.89151186790502</v>
      </c>
      <c r="K100" s="8">
        <f>Table1[[#This Row],[Population]]/Table1[[#This Row],[Deaths]]</f>
        <v>16592.332335329342</v>
      </c>
      <c r="L100" s="9">
        <f>Table1[[#This Row],[Deaths]]+Table1[[#This Row],[Active]]*Table1[[#This Row],[Death Rate]]</f>
        <v>349.85552115583073</v>
      </c>
      <c r="M100" s="10">
        <f>Table1[[#This Row],[Deaths]]/Table1[[#This Row],[Cases]]</f>
        <v>4.3085655314757484E-2</v>
      </c>
      <c r="N100" s="11">
        <f>Table1[[#This Row],[Cases]]/Table1[[#This Row],[Deaths]]</f>
        <v>23.209580838323355</v>
      </c>
      <c r="O100" s="12">
        <f>Table1[[#This Row],[Cases]]/Table1[[#This Row],[Population]]</f>
        <v>1.3988136429080671E-3</v>
      </c>
      <c r="P100" s="12">
        <f>Table1[[#This Row],[Deaths]]/Table1[[#This Row],[Population]]</f>
        <v>6.0268802467917236E-5</v>
      </c>
      <c r="Q100" s="13">
        <f>1-Table1[[#This Row],[Deaths]]/Table1[[#This Row],[Ex(Deaths)]]</f>
        <v>4.5320197044334876E-2</v>
      </c>
      <c r="R100" s="14">
        <f>Table1[[#This Row],[Active]]/Table1[[#This Row],[Cases]]</f>
        <v>4.7471620227038186E-2</v>
      </c>
      <c r="S100" s="65">
        <f>Table1[[#This Row],[Percent Infected]]*Table1[[#This Row],[% Active]]</f>
        <v>6.6403950024531571E-5</v>
      </c>
      <c r="T100" s="66">
        <f>1/Table1[[#This Row],[Percent Actively Infected]]</f>
        <v>15059.345108695652</v>
      </c>
      <c r="AMC100"/>
    </row>
    <row r="101" spans="1:1017" s="1" customFormat="1" ht="16.5" thickBot="1" x14ac:dyDescent="0.3">
      <c r="A101" s="1">
        <v>100</v>
      </c>
      <c r="B101" s="47">
        <v>85</v>
      </c>
      <c r="C101" s="40" t="s">
        <v>161</v>
      </c>
      <c r="D101" s="43">
        <v>9791</v>
      </c>
      <c r="E101" s="44">
        <v>138</v>
      </c>
      <c r="F101" s="43">
        <v>6034</v>
      </c>
      <c r="G101" s="43">
        <v>3619</v>
      </c>
      <c r="H101" s="44">
        <v>46</v>
      </c>
      <c r="I101" s="40">
        <v>7143484</v>
      </c>
      <c r="J101" s="8">
        <f>Table1[[#This Row],[Population]]/Table1[[#This Row],[Cases]]</f>
        <v>729.59697681544276</v>
      </c>
      <c r="K101" s="8">
        <f>Table1[[#This Row],[Population]]/Table1[[#This Row],[Deaths]]</f>
        <v>51764.3768115942</v>
      </c>
      <c r="L101" s="9">
        <f>Table1[[#This Row],[Deaths]]+Table1[[#This Row],[Active]]*Table1[[#This Row],[Death Rate]]</f>
        <v>189.00827290368704</v>
      </c>
      <c r="M101" s="10">
        <f>Table1[[#This Row],[Deaths]]/Table1[[#This Row],[Cases]]</f>
        <v>1.4094576652027372E-2</v>
      </c>
      <c r="N101" s="11">
        <f>Table1[[#This Row],[Cases]]/Table1[[#This Row],[Deaths]]</f>
        <v>70.949275362318843</v>
      </c>
      <c r="O101" s="12">
        <f>Table1[[#This Row],[Cases]]/Table1[[#This Row],[Population]]</f>
        <v>1.3706197144138631E-3</v>
      </c>
      <c r="P101" s="12">
        <f>Table1[[#This Row],[Deaths]]/Table1[[#This Row],[Population]]</f>
        <v>1.9318304625586058E-5</v>
      </c>
      <c r="Q101" s="13">
        <f>1-Table1[[#This Row],[Deaths]]/Table1[[#This Row],[Ex(Deaths)]]</f>
        <v>0.26987322893363153</v>
      </c>
      <c r="R101" s="14">
        <f>Table1[[#This Row],[Active]]/Table1[[#This Row],[Cases]]</f>
        <v>0.36962516596874678</v>
      </c>
      <c r="S101" s="65">
        <f>Table1[[#This Row],[Percent Infected]]*Table1[[#This Row],[% Active]]</f>
        <v>5.0661553942026049E-4</v>
      </c>
      <c r="T101" s="66">
        <f>1/Table1[[#This Row],[Percent Actively Infected]]</f>
        <v>1973.883393202542</v>
      </c>
      <c r="AMC101"/>
    </row>
    <row r="102" spans="1:1017" s="1" customFormat="1" ht="16.5" thickBot="1" x14ac:dyDescent="0.3">
      <c r="A102" s="1">
        <v>101</v>
      </c>
      <c r="B102" s="47">
        <v>52</v>
      </c>
      <c r="C102" s="40" t="s">
        <v>137</v>
      </c>
      <c r="D102" s="43">
        <v>42653</v>
      </c>
      <c r="E102" s="44">
        <v>239</v>
      </c>
      <c r="F102" s="43">
        <v>40567</v>
      </c>
      <c r="G102" s="43">
        <v>1847</v>
      </c>
      <c r="H102" s="44">
        <v>6</v>
      </c>
      <c r="I102" s="40">
        <v>31151241</v>
      </c>
      <c r="J102" s="8">
        <f>Table1[[#This Row],[Population]]/Table1[[#This Row],[Cases]]</f>
        <v>730.34114833657657</v>
      </c>
      <c r="K102" s="8">
        <f>Table1[[#This Row],[Population]]/Table1[[#This Row],[Deaths]]</f>
        <v>130339.92050209205</v>
      </c>
      <c r="L102" s="9">
        <f>Table1[[#This Row],[Deaths]]+Table1[[#This Row],[Active]]*Table1[[#This Row],[Death Rate]]</f>
        <v>249.34940098000141</v>
      </c>
      <c r="M102" s="10">
        <f>Table1[[#This Row],[Deaths]]/Table1[[#This Row],[Cases]]</f>
        <v>5.6033573253932902E-3</v>
      </c>
      <c r="N102" s="11">
        <f>Table1[[#This Row],[Cases]]/Table1[[#This Row],[Deaths]]</f>
        <v>178.46443514644352</v>
      </c>
      <c r="O102" s="12">
        <f>Table1[[#This Row],[Cases]]/Table1[[#This Row],[Population]]</f>
        <v>1.3692231394569481E-3</v>
      </c>
      <c r="P102" s="12">
        <f>Table1[[#This Row],[Deaths]]/Table1[[#This Row],[Population]]</f>
        <v>7.672246508574089E-6</v>
      </c>
      <c r="Q102" s="13">
        <f>1-Table1[[#This Row],[Deaths]]/Table1[[#This Row],[Ex(Deaths)]]</f>
        <v>4.1505617977528053E-2</v>
      </c>
      <c r="R102" s="14">
        <f>Table1[[#This Row],[Active]]/Table1[[#This Row],[Cases]]</f>
        <v>4.3302932970717183E-2</v>
      </c>
      <c r="S102" s="65">
        <f>Table1[[#This Row],[Percent Infected]]*Table1[[#This Row],[% Active]]</f>
        <v>5.9291377829859168E-5</v>
      </c>
      <c r="T102" s="66">
        <f>1/Table1[[#This Row],[Percent Actively Infected]]</f>
        <v>16865.858689767192</v>
      </c>
      <c r="AMC102"/>
    </row>
    <row r="103" spans="1:1017" s="1" customFormat="1" ht="16.5" thickBot="1" x14ac:dyDescent="0.3">
      <c r="A103" s="1">
        <v>102</v>
      </c>
      <c r="B103" s="47">
        <v>87</v>
      </c>
      <c r="C103" s="40" t="s">
        <v>155</v>
      </c>
      <c r="D103" s="43">
        <v>9337</v>
      </c>
      <c r="E103" s="44">
        <v>105</v>
      </c>
      <c r="F103" s="43">
        <v>2809</v>
      </c>
      <c r="G103" s="43">
        <v>6423</v>
      </c>
      <c r="H103" s="44">
        <v>66</v>
      </c>
      <c r="I103" s="40">
        <v>6821389</v>
      </c>
      <c r="J103" s="8">
        <f>Table1[[#This Row],[Population]]/Table1[[#This Row],[Cases]]</f>
        <v>730.57609510549423</v>
      </c>
      <c r="K103" s="8">
        <f>Table1[[#This Row],[Population]]/Table1[[#This Row],[Deaths]]</f>
        <v>64965.609523809522</v>
      </c>
      <c r="L103" s="9">
        <f>Table1[[#This Row],[Deaths]]+Table1[[#This Row],[Active]]*Table1[[#This Row],[Death Rate]]</f>
        <v>177.23037378172862</v>
      </c>
      <c r="M103" s="10">
        <f>Table1[[#This Row],[Deaths]]/Table1[[#This Row],[Cases]]</f>
        <v>1.1245582092749278E-2</v>
      </c>
      <c r="N103" s="11">
        <f>Table1[[#This Row],[Cases]]/Table1[[#This Row],[Deaths]]</f>
        <v>88.923809523809524</v>
      </c>
      <c r="O103" s="12">
        <f>Table1[[#This Row],[Cases]]/Table1[[#This Row],[Population]]</f>
        <v>1.368782809483523E-3</v>
      </c>
      <c r="P103" s="12">
        <f>Table1[[#This Row],[Deaths]]/Table1[[#This Row],[Population]]</f>
        <v>1.5392759451190952E-5</v>
      </c>
      <c r="Q103" s="13">
        <f>1-Table1[[#This Row],[Deaths]]/Table1[[#This Row],[Ex(Deaths)]]</f>
        <v>0.40755076142131985</v>
      </c>
      <c r="R103" s="14">
        <f>Table1[[#This Row],[Active]]/Table1[[#This Row],[Cases]]</f>
        <v>0.68790832173074867</v>
      </c>
      <c r="S103" s="65">
        <f>Table1[[#This Row],[Percent Infected]]*Table1[[#This Row],[% Active]]</f>
        <v>9.4159708528570945E-4</v>
      </c>
      <c r="T103" s="66">
        <f>1/Table1[[#This Row],[Percent Actively Infected]]</f>
        <v>1062.0253775494316</v>
      </c>
      <c r="AMC103"/>
    </row>
    <row r="104" spans="1:1017" s="1" customFormat="1" ht="16.5" thickBot="1" x14ac:dyDescent="0.3">
      <c r="A104" s="1">
        <v>103</v>
      </c>
      <c r="B104" s="47">
        <v>209</v>
      </c>
      <c r="C104" s="40" t="s">
        <v>233</v>
      </c>
      <c r="D104" s="44">
        <v>13</v>
      </c>
      <c r="E104" s="44"/>
      <c r="F104" s="44">
        <v>9</v>
      </c>
      <c r="G104" s="44">
        <v>4</v>
      </c>
      <c r="H104" s="44"/>
      <c r="I104" s="40">
        <v>9881</v>
      </c>
      <c r="J104" s="8">
        <f>Table1[[#This Row],[Population]]/Table1[[#This Row],[Cases]]</f>
        <v>760.07692307692309</v>
      </c>
      <c r="K104" s="8" t="e">
        <f>Table1[[#This Row],[Population]]/Table1[[#This Row],[Deaths]]</f>
        <v>#DIV/0!</v>
      </c>
      <c r="L104" s="9">
        <f>Table1[[#This Row],[Deaths]]+Table1[[#This Row],[Active]]*Table1[[#This Row],[Death Rate]]</f>
        <v>0</v>
      </c>
      <c r="M104" s="10">
        <f>Table1[[#This Row],[Deaths]]/Table1[[#This Row],[Cases]]</f>
        <v>0</v>
      </c>
      <c r="N104" s="11" t="e">
        <f>Table1[[#This Row],[Cases]]/Table1[[#This Row],[Deaths]]</f>
        <v>#DIV/0!</v>
      </c>
      <c r="O104" s="12">
        <f>Table1[[#This Row],[Cases]]/Table1[[#This Row],[Population]]</f>
        <v>1.3156563100900718E-3</v>
      </c>
      <c r="P104" s="12">
        <f>Table1[[#This Row],[Deaths]]/Table1[[#This Row],[Population]]</f>
        <v>0</v>
      </c>
      <c r="Q104" s="13" t="e">
        <f>1-Table1[[#This Row],[Deaths]]/Table1[[#This Row],[Ex(Deaths)]]</f>
        <v>#DIV/0!</v>
      </c>
      <c r="R104" s="14">
        <f>Table1[[#This Row],[Active]]/Table1[[#This Row],[Cases]]</f>
        <v>0.30769230769230771</v>
      </c>
      <c r="S104" s="65">
        <f>Table1[[#This Row],[Percent Infected]]*Table1[[#This Row],[% Active]]</f>
        <v>4.0481732618156057E-4</v>
      </c>
      <c r="T104" s="66">
        <f>1/Table1[[#This Row],[Percent Actively Infected]]</f>
        <v>2470.25</v>
      </c>
      <c r="AMC104"/>
    </row>
    <row r="105" spans="1:1017" s="1" customFormat="1" ht="16.5" thickBot="1" x14ac:dyDescent="0.3">
      <c r="A105" s="1">
        <v>104</v>
      </c>
      <c r="B105" s="47">
        <v>15</v>
      </c>
      <c r="C105" s="40" t="s">
        <v>129</v>
      </c>
      <c r="D105" s="43">
        <v>289215</v>
      </c>
      <c r="E105" s="43">
        <v>6175</v>
      </c>
      <c r="F105" s="43">
        <v>269087</v>
      </c>
      <c r="G105" s="43">
        <v>13953</v>
      </c>
      <c r="H105" s="44">
        <v>771</v>
      </c>
      <c r="I105" s="40">
        <v>221413234</v>
      </c>
      <c r="J105" s="8">
        <f>Table1[[#This Row],[Population]]/Table1[[#This Row],[Cases]]</f>
        <v>765.56621890289227</v>
      </c>
      <c r="K105" s="8">
        <f>Table1[[#This Row],[Population]]/Table1[[#This Row],[Deaths]]</f>
        <v>35856.394170040483</v>
      </c>
      <c r="L105" s="9">
        <f>Table1[[#This Row],[Deaths]]+Table1[[#This Row],[Active]]*Table1[[#This Row],[Death Rate]]</f>
        <v>6472.9090814791762</v>
      </c>
      <c r="M105" s="10">
        <f>Table1[[#This Row],[Deaths]]/Table1[[#This Row],[Cases]]</f>
        <v>2.1350898120775202E-2</v>
      </c>
      <c r="N105" s="11">
        <f>Table1[[#This Row],[Cases]]/Table1[[#This Row],[Deaths]]</f>
        <v>46.836437246963563</v>
      </c>
      <c r="O105" s="12">
        <f>Table1[[#This Row],[Cases]]/Table1[[#This Row],[Population]]</f>
        <v>1.3062227346356361E-3</v>
      </c>
      <c r="P105" s="12">
        <f>Table1[[#This Row],[Deaths]]/Table1[[#This Row],[Population]]</f>
        <v>2.7889028530245847E-5</v>
      </c>
      <c r="Q105" s="13">
        <f>1-Table1[[#This Row],[Deaths]]/Table1[[#This Row],[Ex(Deaths)]]</f>
        <v>4.6023986700443276E-2</v>
      </c>
      <c r="R105" s="14">
        <f>Table1[[#This Row],[Active]]/Table1[[#This Row],[Cases]]</f>
        <v>4.8244385664643952E-2</v>
      </c>
      <c r="S105" s="65">
        <f>Table1[[#This Row],[Percent Infected]]*Table1[[#This Row],[% Active]]</f>
        <v>6.3017913373687498E-5</v>
      </c>
      <c r="T105" s="66">
        <f>1/Table1[[#This Row],[Percent Actively Infected]]</f>
        <v>15868.503834300867</v>
      </c>
      <c r="AMC105"/>
    </row>
    <row r="106" spans="1:1017" s="1" customFormat="1" ht="16.5" thickBot="1" x14ac:dyDescent="0.3">
      <c r="A106" s="1">
        <v>105</v>
      </c>
      <c r="B106" s="47">
        <v>190</v>
      </c>
      <c r="C106" s="40" t="s">
        <v>162</v>
      </c>
      <c r="D106" s="44">
        <v>127</v>
      </c>
      <c r="E106" s="44"/>
      <c r="F106" s="44">
        <v>126</v>
      </c>
      <c r="G106" s="44">
        <v>1</v>
      </c>
      <c r="H106" s="44"/>
      <c r="I106" s="40">
        <v>98425</v>
      </c>
      <c r="J106" s="8">
        <f>Table1[[#This Row],[Population]]/Table1[[#This Row],[Cases]]</f>
        <v>775</v>
      </c>
      <c r="K106" s="8" t="e">
        <f>Table1[[#This Row],[Population]]/Table1[[#This Row],[Deaths]]</f>
        <v>#DIV/0!</v>
      </c>
      <c r="L106" s="9">
        <f>Table1[[#This Row],[Deaths]]+Table1[[#This Row],[Active]]*Table1[[#This Row],[Death Rate]]</f>
        <v>0</v>
      </c>
      <c r="M106" s="10">
        <f>Table1[[#This Row],[Deaths]]/Table1[[#This Row],[Cases]]</f>
        <v>0</v>
      </c>
      <c r="N106" s="11" t="e">
        <f>Table1[[#This Row],[Cases]]/Table1[[#This Row],[Deaths]]</f>
        <v>#DIV/0!</v>
      </c>
      <c r="O106" s="12">
        <f>Table1[[#This Row],[Cases]]/Table1[[#This Row],[Population]]</f>
        <v>1.2903225806451613E-3</v>
      </c>
      <c r="P106" s="12">
        <f>Table1[[#This Row],[Deaths]]/Table1[[#This Row],[Population]]</f>
        <v>0</v>
      </c>
      <c r="Q106" s="13" t="e">
        <f>1-Table1[[#This Row],[Deaths]]/Table1[[#This Row],[Ex(Deaths)]]</f>
        <v>#DIV/0!</v>
      </c>
      <c r="R106" s="14">
        <f>Table1[[#This Row],[Active]]/Table1[[#This Row],[Cases]]</f>
        <v>7.874015748031496E-3</v>
      </c>
      <c r="S106" s="65">
        <f>Table1[[#This Row],[Percent Infected]]*Table1[[#This Row],[% Active]]</f>
        <v>1.0160020320040639E-5</v>
      </c>
      <c r="T106" s="66">
        <f>1/Table1[[#This Row],[Percent Actively Infected]]</f>
        <v>98425.000000000015</v>
      </c>
      <c r="AMC106"/>
    </row>
    <row r="107" spans="1:1017" s="1" customFormat="1" ht="16.5" thickBot="1" x14ac:dyDescent="0.3">
      <c r="A107" s="1">
        <v>106</v>
      </c>
      <c r="B107" s="47">
        <v>165</v>
      </c>
      <c r="C107" s="40" t="s">
        <v>109</v>
      </c>
      <c r="D107" s="44">
        <v>510</v>
      </c>
      <c r="E107" s="44">
        <v>14</v>
      </c>
      <c r="F107" s="44">
        <v>289</v>
      </c>
      <c r="G107" s="44">
        <v>207</v>
      </c>
      <c r="H107" s="44">
        <v>2</v>
      </c>
      <c r="I107" s="40">
        <v>400133</v>
      </c>
      <c r="J107" s="8">
        <f>Table1[[#This Row],[Population]]/Table1[[#This Row],[Cases]]</f>
        <v>784.57450980392161</v>
      </c>
      <c r="K107" s="8">
        <f>Table1[[#This Row],[Population]]/Table1[[#This Row],[Deaths]]</f>
        <v>28580.928571428572</v>
      </c>
      <c r="L107" s="9">
        <f>Table1[[#This Row],[Deaths]]+Table1[[#This Row],[Active]]*Table1[[#This Row],[Death Rate]]</f>
        <v>19.682352941176472</v>
      </c>
      <c r="M107" s="10">
        <f>Table1[[#This Row],[Deaths]]/Table1[[#This Row],[Cases]]</f>
        <v>2.7450980392156862E-2</v>
      </c>
      <c r="N107" s="11">
        <f>Table1[[#This Row],[Cases]]/Table1[[#This Row],[Deaths]]</f>
        <v>36.428571428571431</v>
      </c>
      <c r="O107" s="12">
        <f>Table1[[#This Row],[Cases]]/Table1[[#This Row],[Population]]</f>
        <v>1.2745762034123654E-3</v>
      </c>
      <c r="P107" s="12">
        <f>Table1[[#This Row],[Deaths]]/Table1[[#This Row],[Population]]</f>
        <v>3.4988366368182582E-5</v>
      </c>
      <c r="Q107" s="13">
        <f>1-Table1[[#This Row],[Deaths]]/Table1[[#This Row],[Ex(Deaths)]]</f>
        <v>0.28870292887029292</v>
      </c>
      <c r="R107" s="14">
        <f>Table1[[#This Row],[Active]]/Table1[[#This Row],[Cases]]</f>
        <v>0.40588235294117647</v>
      </c>
      <c r="S107" s="65">
        <f>Table1[[#This Row],[Percent Infected]]*Table1[[#This Row],[% Active]]</f>
        <v>5.1732798844384244E-4</v>
      </c>
      <c r="T107" s="66">
        <f>1/Table1[[#This Row],[Percent Actively Infected]]</f>
        <v>1933.0096618357486</v>
      </c>
      <c r="AMC107"/>
    </row>
    <row r="108" spans="1:1017" s="1" customFormat="1" ht="16.5" thickBot="1" x14ac:dyDescent="0.3">
      <c r="A108" s="1">
        <v>107</v>
      </c>
      <c r="B108" s="47">
        <v>60</v>
      </c>
      <c r="C108" s="40" t="s">
        <v>195</v>
      </c>
      <c r="D108" s="43">
        <v>33755</v>
      </c>
      <c r="E108" s="44">
        <v>281</v>
      </c>
      <c r="F108" s="43">
        <v>22700</v>
      </c>
      <c r="G108" s="43">
        <v>10774</v>
      </c>
      <c r="H108" s="44">
        <v>85</v>
      </c>
      <c r="I108" s="40">
        <v>28425308</v>
      </c>
      <c r="J108" s="8">
        <f>Table1[[#This Row],[Population]]/Table1[[#This Row],[Cases]]</f>
        <v>842.1065916160569</v>
      </c>
      <c r="K108" s="8">
        <f>Table1[[#This Row],[Population]]/Table1[[#This Row],[Deaths]]</f>
        <v>101157.6797153025</v>
      </c>
      <c r="L108" s="9">
        <f>Table1[[#This Row],[Deaths]]+Table1[[#This Row],[Active]]*Table1[[#This Row],[Death Rate]]</f>
        <v>370.69023848318767</v>
      </c>
      <c r="M108" s="10">
        <f>Table1[[#This Row],[Deaths]]/Table1[[#This Row],[Cases]]</f>
        <v>8.3246926381276842E-3</v>
      </c>
      <c r="N108" s="11">
        <f>Table1[[#This Row],[Cases]]/Table1[[#This Row],[Deaths]]</f>
        <v>120.12455516014235</v>
      </c>
      <c r="O108" s="12">
        <f>Table1[[#This Row],[Cases]]/Table1[[#This Row],[Population]]</f>
        <v>1.187498126669375E-3</v>
      </c>
      <c r="P108" s="12">
        <f>Table1[[#This Row],[Deaths]]/Table1[[#This Row],[Population]]</f>
        <v>9.8855569128749633E-6</v>
      </c>
      <c r="Q108" s="13">
        <f>1-Table1[[#This Row],[Deaths]]/Table1[[#This Row],[Ex(Deaths)]]</f>
        <v>0.24195468121898089</v>
      </c>
      <c r="R108" s="14">
        <f>Table1[[#This Row],[Active]]/Table1[[#This Row],[Cases]]</f>
        <v>0.31918234335653978</v>
      </c>
      <c r="S108" s="65">
        <f>Table1[[#This Row],[Percent Infected]]*Table1[[#This Row],[% Active]]</f>
        <v>3.7902843480183224E-4</v>
      </c>
      <c r="T108" s="66">
        <f>1/Table1[[#This Row],[Percent Actively Infected]]</f>
        <v>2638.3244848709855</v>
      </c>
      <c r="AMC108"/>
    </row>
    <row r="109" spans="1:1017" s="1" customFormat="1" ht="16.5" thickBot="1" x14ac:dyDescent="0.3">
      <c r="A109" s="1">
        <v>108</v>
      </c>
      <c r="B109" s="47">
        <v>92</v>
      </c>
      <c r="C109" s="40" t="s">
        <v>213</v>
      </c>
      <c r="D109" s="43">
        <v>8172</v>
      </c>
      <c r="E109" s="44">
        <v>153</v>
      </c>
      <c r="F109" s="44">
        <v>933</v>
      </c>
      <c r="G109" s="43">
        <v>7086</v>
      </c>
      <c r="H109" s="44"/>
      <c r="I109" s="40">
        <v>6882906</v>
      </c>
      <c r="J109" s="8">
        <f>Table1[[#This Row],[Population]]/Table1[[#This Row],[Cases]]</f>
        <v>842.25477239353893</v>
      </c>
      <c r="K109" s="8">
        <f>Table1[[#This Row],[Population]]/Table1[[#This Row],[Deaths]]</f>
        <v>44986.313725490196</v>
      </c>
      <c r="L109" s="9">
        <f>Table1[[#This Row],[Deaths]]+Table1[[#This Row],[Active]]*Table1[[#This Row],[Death Rate]]</f>
        <v>285.66740088105723</v>
      </c>
      <c r="M109" s="10">
        <f>Table1[[#This Row],[Deaths]]/Table1[[#This Row],[Cases]]</f>
        <v>1.8722466960352423E-2</v>
      </c>
      <c r="N109" s="11">
        <f>Table1[[#This Row],[Cases]]/Table1[[#This Row],[Deaths]]</f>
        <v>53.411764705882355</v>
      </c>
      <c r="O109" s="12">
        <f>Table1[[#This Row],[Cases]]/Table1[[#This Row],[Population]]</f>
        <v>1.1872892060417503E-3</v>
      </c>
      <c r="P109" s="12">
        <f>Table1[[#This Row],[Deaths]]/Table1[[#This Row],[Population]]</f>
        <v>2.2228982932499731E-5</v>
      </c>
      <c r="Q109" s="13">
        <f>1-Table1[[#This Row],[Deaths]]/Table1[[#This Row],[Ex(Deaths)]]</f>
        <v>0.46441211167911911</v>
      </c>
      <c r="R109" s="14">
        <f>Table1[[#This Row],[Active]]/Table1[[#This Row],[Cases]]</f>
        <v>0.86710719530102787</v>
      </c>
      <c r="S109" s="65">
        <f>Table1[[#This Row],[Percent Infected]]*Table1[[#This Row],[% Active]]</f>
        <v>1.0295070134620462E-3</v>
      </c>
      <c r="T109" s="66">
        <f>1/Table1[[#This Row],[Percent Actively Infected]]</f>
        <v>971.338696020322</v>
      </c>
      <c r="AMC109"/>
    </row>
    <row r="110" spans="1:1017" s="1" customFormat="1" ht="16.5" thickBot="1" x14ac:dyDescent="0.3">
      <c r="A110" s="1">
        <v>109</v>
      </c>
      <c r="B110" s="47">
        <v>51</v>
      </c>
      <c r="C110" s="40" t="s">
        <v>143</v>
      </c>
      <c r="D110" s="43">
        <v>43558</v>
      </c>
      <c r="E110" s="44">
        <v>681</v>
      </c>
      <c r="F110" s="43">
        <v>29941</v>
      </c>
      <c r="G110" s="43">
        <v>12936</v>
      </c>
      <c r="H110" s="44">
        <v>31</v>
      </c>
      <c r="I110" s="40">
        <v>36965309</v>
      </c>
      <c r="J110" s="8">
        <f>Table1[[#This Row],[Population]]/Table1[[#This Row],[Cases]]</f>
        <v>848.64569080306717</v>
      </c>
      <c r="K110" s="8">
        <f>Table1[[#This Row],[Population]]/Table1[[#This Row],[Deaths]]</f>
        <v>54280.923641703375</v>
      </c>
      <c r="L110" s="9">
        <f>Table1[[#This Row],[Deaths]]+Table1[[#This Row],[Active]]*Table1[[#This Row],[Death Rate]]</f>
        <v>883.24564947885574</v>
      </c>
      <c r="M110" s="10">
        <f>Table1[[#This Row],[Deaths]]/Table1[[#This Row],[Cases]]</f>
        <v>1.5634326644933194E-2</v>
      </c>
      <c r="N110" s="11">
        <f>Table1[[#This Row],[Cases]]/Table1[[#This Row],[Deaths]]</f>
        <v>63.961820851688692</v>
      </c>
      <c r="O110" s="12">
        <f>Table1[[#This Row],[Cases]]/Table1[[#This Row],[Population]]</f>
        <v>1.1783480560111103E-3</v>
      </c>
      <c r="P110" s="12">
        <f>Table1[[#This Row],[Deaths]]/Table1[[#This Row],[Population]]</f>
        <v>1.8422678409099731E-5</v>
      </c>
      <c r="Q110" s="13">
        <f>1-Table1[[#This Row],[Deaths]]/Table1[[#This Row],[Ex(Deaths)]]</f>
        <v>0.22898006867985976</v>
      </c>
      <c r="R110" s="14">
        <f>Table1[[#This Row],[Active]]/Table1[[#This Row],[Cases]]</f>
        <v>0.29698333256807014</v>
      </c>
      <c r="S110" s="65">
        <f>Table1[[#This Row],[Percent Infected]]*Table1[[#This Row],[% Active]]</f>
        <v>3.4994973259928653E-4</v>
      </c>
      <c r="T110" s="66">
        <f>1/Table1[[#This Row],[Percent Actively Infected]]</f>
        <v>2857.5532622139767</v>
      </c>
      <c r="AMC110"/>
    </row>
    <row r="111" spans="1:1017" s="1" customFormat="1" ht="16.5" thickBot="1" x14ac:dyDescent="0.3">
      <c r="A111" s="1">
        <v>110</v>
      </c>
      <c r="B111" s="47">
        <v>127</v>
      </c>
      <c r="C111" s="40" t="s">
        <v>93</v>
      </c>
      <c r="D111" s="43">
        <v>2429</v>
      </c>
      <c r="E111" s="44">
        <v>129</v>
      </c>
      <c r="F111" s="43">
        <v>2052</v>
      </c>
      <c r="G111" s="44">
        <v>248</v>
      </c>
      <c r="H111" s="44">
        <v>3</v>
      </c>
      <c r="I111" s="40">
        <v>2078975</v>
      </c>
      <c r="J111" s="8">
        <f>Table1[[#This Row],[Population]]/Table1[[#This Row],[Cases]]</f>
        <v>855.89748867846856</v>
      </c>
      <c r="K111" s="8">
        <f>Table1[[#This Row],[Population]]/Table1[[#This Row],[Deaths]]</f>
        <v>16116.08527131783</v>
      </c>
      <c r="L111" s="9">
        <f>Table1[[#This Row],[Deaths]]+Table1[[#This Row],[Active]]*Table1[[#This Row],[Death Rate]]</f>
        <v>142.17085220255248</v>
      </c>
      <c r="M111" s="10">
        <f>Table1[[#This Row],[Deaths]]/Table1[[#This Row],[Cases]]</f>
        <v>5.3108275010292298E-2</v>
      </c>
      <c r="N111" s="11">
        <f>Table1[[#This Row],[Cases]]/Table1[[#This Row],[Deaths]]</f>
        <v>18.829457364341085</v>
      </c>
      <c r="O111" s="12">
        <f>Table1[[#This Row],[Cases]]/Table1[[#This Row],[Population]]</f>
        <v>1.1683642179439388E-3</v>
      </c>
      <c r="P111" s="12">
        <f>Table1[[#This Row],[Deaths]]/Table1[[#This Row],[Population]]</f>
        <v>6.2049808198751794E-5</v>
      </c>
      <c r="Q111" s="13">
        <f>1-Table1[[#This Row],[Deaths]]/Table1[[#This Row],[Ex(Deaths)]]</f>
        <v>9.2641016062756765E-2</v>
      </c>
      <c r="R111" s="14">
        <f>Table1[[#This Row],[Active]]/Table1[[#This Row],[Cases]]</f>
        <v>0.10209962947715109</v>
      </c>
      <c r="S111" s="65">
        <f>Table1[[#This Row],[Percent Infected]]*Table1[[#This Row],[% Active]]</f>
        <v>1.1928955374643755E-4</v>
      </c>
      <c r="T111" s="66">
        <f>1/Table1[[#This Row],[Percent Actively Infected]]</f>
        <v>8382.9637096774186</v>
      </c>
      <c r="AMC111"/>
    </row>
    <row r="112" spans="1:1017" s="1" customFormat="1" ht="16.5" thickBot="1" x14ac:dyDescent="0.3">
      <c r="A112" s="1">
        <v>111</v>
      </c>
      <c r="B112" s="47">
        <v>168</v>
      </c>
      <c r="C112" s="40" t="s">
        <v>190</v>
      </c>
      <c r="D112" s="44">
        <v>452</v>
      </c>
      <c r="E112" s="44">
        <v>3</v>
      </c>
      <c r="F112" s="44">
        <v>35</v>
      </c>
      <c r="G112" s="44">
        <v>414</v>
      </c>
      <c r="H112" s="44">
        <v>3</v>
      </c>
      <c r="I112" s="40">
        <v>398509</v>
      </c>
      <c r="J112" s="8">
        <f>Table1[[#This Row],[Population]]/Table1[[#This Row],[Cases]]</f>
        <v>881.65707964601768</v>
      </c>
      <c r="K112" s="8">
        <f>Table1[[#This Row],[Population]]/Table1[[#This Row],[Deaths]]</f>
        <v>132836.33333333334</v>
      </c>
      <c r="L112" s="9">
        <f>Table1[[#This Row],[Deaths]]+Table1[[#This Row],[Active]]*Table1[[#This Row],[Death Rate]]</f>
        <v>5.7477876106194685</v>
      </c>
      <c r="M112" s="10">
        <f>Table1[[#This Row],[Deaths]]/Table1[[#This Row],[Cases]]</f>
        <v>6.6371681415929203E-3</v>
      </c>
      <c r="N112" s="11">
        <f>Table1[[#This Row],[Cases]]/Table1[[#This Row],[Deaths]]</f>
        <v>150.66666666666666</v>
      </c>
      <c r="O112" s="12">
        <f>Table1[[#This Row],[Cases]]/Table1[[#This Row],[Population]]</f>
        <v>1.134227834252175E-3</v>
      </c>
      <c r="P112" s="12">
        <f>Table1[[#This Row],[Deaths]]/Table1[[#This Row],[Population]]</f>
        <v>7.5280608468064715E-6</v>
      </c>
      <c r="Q112" s="13">
        <f>1-Table1[[#This Row],[Deaths]]/Table1[[#This Row],[Ex(Deaths)]]</f>
        <v>0.47806004618937636</v>
      </c>
      <c r="R112" s="14">
        <f>Table1[[#This Row],[Active]]/Table1[[#This Row],[Cases]]</f>
        <v>0.91592920353982299</v>
      </c>
      <c r="S112" s="65">
        <f>Table1[[#This Row],[Percent Infected]]*Table1[[#This Row],[% Active]]</f>
        <v>1.038872396859293E-3</v>
      </c>
      <c r="T112" s="66">
        <f>1/Table1[[#This Row],[Percent Actively Infected]]</f>
        <v>962.58212560386482</v>
      </c>
      <c r="AMC112"/>
    </row>
    <row r="113" spans="1:1017" s="1" customFormat="1" ht="16.5" thickBot="1" x14ac:dyDescent="0.3">
      <c r="A113" s="1">
        <v>112</v>
      </c>
      <c r="B113" s="47">
        <v>143</v>
      </c>
      <c r="C113" s="40" t="s">
        <v>90</v>
      </c>
      <c r="D113" s="43">
        <v>1351</v>
      </c>
      <c r="E113" s="44">
        <v>20</v>
      </c>
      <c r="F113" s="44">
        <v>870</v>
      </c>
      <c r="G113" s="44">
        <v>461</v>
      </c>
      <c r="H113" s="44">
        <v>5</v>
      </c>
      <c r="I113" s="40">
        <v>1208478</v>
      </c>
      <c r="J113" s="8">
        <f>Table1[[#This Row],[Population]]/Table1[[#This Row],[Cases]]</f>
        <v>894.50629163582528</v>
      </c>
      <c r="K113" s="8">
        <f>Table1[[#This Row],[Population]]/Table1[[#This Row],[Deaths]]</f>
        <v>60423.9</v>
      </c>
      <c r="L113" s="9">
        <f>Table1[[#This Row],[Deaths]]+Table1[[#This Row],[Active]]*Table1[[#This Row],[Death Rate]]</f>
        <v>26.82457438934123</v>
      </c>
      <c r="M113" s="10">
        <f>Table1[[#This Row],[Deaths]]/Table1[[#This Row],[Cases]]</f>
        <v>1.4803849000740192E-2</v>
      </c>
      <c r="N113" s="11">
        <f>Table1[[#This Row],[Cases]]/Table1[[#This Row],[Deaths]]</f>
        <v>67.55</v>
      </c>
      <c r="O113" s="12">
        <f>Table1[[#This Row],[Cases]]/Table1[[#This Row],[Population]]</f>
        <v>1.1179351216985332E-3</v>
      </c>
      <c r="P113" s="12">
        <f>Table1[[#This Row],[Deaths]]/Table1[[#This Row],[Population]]</f>
        <v>1.6549742734249196E-5</v>
      </c>
      <c r="Q113" s="13">
        <f>1-Table1[[#This Row],[Deaths]]/Table1[[#This Row],[Ex(Deaths)]]</f>
        <v>0.25441501103752762</v>
      </c>
      <c r="R113" s="14">
        <f>Table1[[#This Row],[Active]]/Table1[[#This Row],[Cases]]</f>
        <v>0.34122871946706146</v>
      </c>
      <c r="S113" s="65">
        <f>Table1[[#This Row],[Percent Infected]]*Table1[[#This Row],[% Active]]</f>
        <v>3.8147157002444402E-4</v>
      </c>
      <c r="T113" s="66">
        <f>1/Table1[[#This Row],[Percent Actively Infected]]</f>
        <v>2621.4273318872015</v>
      </c>
      <c r="AMC113"/>
    </row>
    <row r="114" spans="1:1017" s="1" customFormat="1" ht="16.5" thickBot="1" x14ac:dyDescent="0.3">
      <c r="A114" s="1">
        <v>113</v>
      </c>
      <c r="B114" s="47">
        <v>130</v>
      </c>
      <c r="C114" s="40" t="s">
        <v>96</v>
      </c>
      <c r="D114" s="43">
        <v>2117</v>
      </c>
      <c r="E114" s="44">
        <v>33</v>
      </c>
      <c r="F114" s="43">
        <v>1015</v>
      </c>
      <c r="G114" s="43">
        <v>1069</v>
      </c>
      <c r="H114" s="44">
        <v>5</v>
      </c>
      <c r="I114" s="40">
        <v>1973552</v>
      </c>
      <c r="J114" s="8">
        <f>Table1[[#This Row],[Population]]/Table1[[#This Row],[Cases]]</f>
        <v>932.23996221067546</v>
      </c>
      <c r="K114" s="8">
        <f>Table1[[#This Row],[Population]]/Table1[[#This Row],[Deaths]]</f>
        <v>59804.606060606064</v>
      </c>
      <c r="L114" s="9">
        <f>Table1[[#This Row],[Deaths]]+Table1[[#This Row],[Active]]*Table1[[#This Row],[Death Rate]]</f>
        <v>49.663675011809161</v>
      </c>
      <c r="M114" s="10">
        <f>Table1[[#This Row],[Deaths]]/Table1[[#This Row],[Cases]]</f>
        <v>1.5588096362777516E-2</v>
      </c>
      <c r="N114" s="15">
        <f>Table1[[#This Row],[Cases]]/Table1[[#This Row],[Deaths]]</f>
        <v>64.151515151515156</v>
      </c>
      <c r="O114" s="12">
        <f>Table1[[#This Row],[Cases]]/Table1[[#This Row],[Population]]</f>
        <v>1.0726851889385231E-3</v>
      </c>
      <c r="P114" s="12">
        <f>Table1[[#This Row],[Deaths]]/Table1[[#This Row],[Population]]</f>
        <v>1.6721120092097902E-5</v>
      </c>
      <c r="Q114" s="13">
        <f>1-Table1[[#This Row],[Deaths]]/Table1[[#This Row],[Ex(Deaths)]]</f>
        <v>0.33553044569993717</v>
      </c>
      <c r="R114" s="14">
        <f>Table1[[#This Row],[Active]]/Table1[[#This Row],[Cases]]</f>
        <v>0.50495984884270195</v>
      </c>
      <c r="S114" s="65">
        <f>Table1[[#This Row],[Percent Infected]]*Table1[[#This Row],[% Active]]</f>
        <v>5.4166295086220185E-4</v>
      </c>
      <c r="T114" s="66">
        <f>1/Table1[[#This Row],[Percent Actively Infected]]</f>
        <v>1846.1665107577171</v>
      </c>
      <c r="AMC114"/>
    </row>
    <row r="115" spans="1:1017" s="1" customFormat="1" ht="16.5" thickBot="1" x14ac:dyDescent="0.3">
      <c r="A115" s="1">
        <v>114</v>
      </c>
      <c r="B115" s="47">
        <v>58</v>
      </c>
      <c r="C115" s="40" t="s">
        <v>169</v>
      </c>
      <c r="D115" s="43">
        <v>35702</v>
      </c>
      <c r="E115" s="44">
        <v>236</v>
      </c>
      <c r="F115" s="43">
        <v>30973</v>
      </c>
      <c r="G115" s="43">
        <v>4493</v>
      </c>
      <c r="H115" s="44">
        <v>410</v>
      </c>
      <c r="I115" s="40">
        <v>33529285</v>
      </c>
      <c r="J115" s="8">
        <f>Table1[[#This Row],[Population]]/Table1[[#This Row],[Cases]]</f>
        <v>939.14304520755138</v>
      </c>
      <c r="K115" s="8">
        <f>Table1[[#This Row],[Population]]/Table1[[#This Row],[Deaths]]</f>
        <v>142073.24152542374</v>
      </c>
      <c r="L115" s="9">
        <f>Table1[[#This Row],[Deaths]]+Table1[[#This Row],[Active]]*Table1[[#This Row],[Death Rate]]</f>
        <v>265.69996078651059</v>
      </c>
      <c r="M115" s="10">
        <f>Table1[[#This Row],[Deaths]]/Table1[[#This Row],[Cases]]</f>
        <v>6.6102739342333763E-3</v>
      </c>
      <c r="N115" s="11">
        <f>Table1[[#This Row],[Cases]]/Table1[[#This Row],[Deaths]]</f>
        <v>151.27966101694915</v>
      </c>
      <c r="O115" s="12">
        <f>Table1[[#This Row],[Cases]]/Table1[[#This Row],[Population]]</f>
        <v>1.0648005169212526E-3</v>
      </c>
      <c r="P115" s="12">
        <f>Table1[[#This Row],[Deaths]]/Table1[[#This Row],[Population]]</f>
        <v>7.0386231021627811E-6</v>
      </c>
      <c r="Q115" s="13">
        <f>1-Table1[[#This Row],[Deaths]]/Table1[[#This Row],[Ex(Deaths)]]</f>
        <v>0.11178007214827723</v>
      </c>
      <c r="R115" s="14">
        <f>Table1[[#This Row],[Active]]/Table1[[#This Row],[Cases]]</f>
        <v>0.12584729146826509</v>
      </c>
      <c r="S115" s="65">
        <f>Table1[[#This Row],[Percent Infected]]*Table1[[#This Row],[% Active]]</f>
        <v>1.3400226100854823E-4</v>
      </c>
      <c r="T115" s="66">
        <f>1/Table1[[#This Row],[Percent Actively Infected]]</f>
        <v>7462.5606498998432</v>
      </c>
      <c r="AMC115"/>
    </row>
    <row r="116" spans="1:1017" s="1" customFormat="1" ht="16.5" thickBot="1" x14ac:dyDescent="0.3">
      <c r="A116" s="1">
        <v>115</v>
      </c>
      <c r="B116" s="47">
        <v>159</v>
      </c>
      <c r="C116" s="40" t="s">
        <v>104</v>
      </c>
      <c r="D116" s="44">
        <v>880</v>
      </c>
      <c r="E116" s="44">
        <v>5</v>
      </c>
      <c r="F116" s="44">
        <v>657</v>
      </c>
      <c r="G116" s="44">
        <v>218</v>
      </c>
      <c r="H116" s="44">
        <v>4</v>
      </c>
      <c r="I116" s="40">
        <v>896126</v>
      </c>
      <c r="J116" s="8">
        <f>Table1[[#This Row],[Population]]/Table1[[#This Row],[Cases]]</f>
        <v>1018.325</v>
      </c>
      <c r="K116" s="8">
        <f>Table1[[#This Row],[Population]]/Table1[[#This Row],[Deaths]]</f>
        <v>179225.2</v>
      </c>
      <c r="L116" s="9">
        <f>Table1[[#This Row],[Deaths]]+Table1[[#This Row],[Active]]*Table1[[#This Row],[Death Rate]]</f>
        <v>6.2386363636363633</v>
      </c>
      <c r="M116" s="10">
        <f>Table1[[#This Row],[Deaths]]/Table1[[#This Row],[Cases]]</f>
        <v>5.681818181818182E-3</v>
      </c>
      <c r="N116" s="11">
        <f>Table1[[#This Row],[Cases]]/Table1[[#This Row],[Deaths]]</f>
        <v>176</v>
      </c>
      <c r="O116" s="12">
        <f>Table1[[#This Row],[Cases]]/Table1[[#This Row],[Population]]</f>
        <v>9.8200476272309917E-4</v>
      </c>
      <c r="P116" s="12">
        <f>Table1[[#This Row],[Deaths]]/Table1[[#This Row],[Population]]</f>
        <v>5.5795725154721542E-6</v>
      </c>
      <c r="Q116" s="13">
        <f>1-Table1[[#This Row],[Deaths]]/Table1[[#This Row],[Ex(Deaths)]]</f>
        <v>0.19854280510018207</v>
      </c>
      <c r="R116" s="14">
        <f>Table1[[#This Row],[Active]]/Table1[[#This Row],[Cases]]</f>
        <v>0.24772727272727274</v>
      </c>
      <c r="S116" s="65">
        <f>Table1[[#This Row],[Percent Infected]]*Table1[[#This Row],[% Active]]</f>
        <v>2.4326936167458596E-4</v>
      </c>
      <c r="T116" s="66">
        <f>1/Table1[[#This Row],[Percent Actively Infected]]</f>
        <v>4110.6697247706416</v>
      </c>
      <c r="AMC116"/>
    </row>
    <row r="117" spans="1:1017" s="1" customFormat="1" ht="16.5" thickBot="1" x14ac:dyDescent="0.3">
      <c r="A117" s="1">
        <v>116</v>
      </c>
      <c r="B117" s="47">
        <v>107</v>
      </c>
      <c r="C117" s="40" t="s">
        <v>160</v>
      </c>
      <c r="D117" s="43">
        <v>4667</v>
      </c>
      <c r="E117" s="44">
        <v>61</v>
      </c>
      <c r="F117" s="43">
        <v>1748</v>
      </c>
      <c r="G117" s="43">
        <v>2858</v>
      </c>
      <c r="H117" s="44">
        <v>2</v>
      </c>
      <c r="I117" s="40">
        <v>4840049</v>
      </c>
      <c r="J117" s="8">
        <f>Table1[[#This Row],[Population]]/Table1[[#This Row],[Cases]]</f>
        <v>1037.0792800514248</v>
      </c>
      <c r="K117" s="8">
        <f>Table1[[#This Row],[Population]]/Table1[[#This Row],[Deaths]]</f>
        <v>79345.065573770495</v>
      </c>
      <c r="L117" s="9">
        <f>Table1[[#This Row],[Deaths]]+Table1[[#This Row],[Active]]*Table1[[#This Row],[Death Rate]]</f>
        <v>98.355474608956513</v>
      </c>
      <c r="M117" s="10">
        <f>Table1[[#This Row],[Deaths]]/Table1[[#This Row],[Cases]]</f>
        <v>1.3070494964645383E-2</v>
      </c>
      <c r="N117" s="11">
        <f>Table1[[#This Row],[Cases]]/Table1[[#This Row],[Deaths]]</f>
        <v>76.508196721311478</v>
      </c>
      <c r="O117" s="12">
        <f>Table1[[#This Row],[Cases]]/Table1[[#This Row],[Population]]</f>
        <v>9.6424643634806172E-4</v>
      </c>
      <c r="P117" s="12">
        <f>Table1[[#This Row],[Deaths]]/Table1[[#This Row],[Population]]</f>
        <v>1.2603178190964596E-5</v>
      </c>
      <c r="Q117" s="13">
        <f>1-Table1[[#This Row],[Deaths]]/Table1[[#This Row],[Ex(Deaths)]]</f>
        <v>0.37980066445182725</v>
      </c>
      <c r="R117" s="14">
        <f>Table1[[#This Row],[Active]]/Table1[[#This Row],[Cases]]</f>
        <v>0.61238482965502461</v>
      </c>
      <c r="S117" s="65">
        <f>Table1[[#This Row],[Percent Infected]]*Table1[[#This Row],[% Active]]</f>
        <v>5.9048988966847228E-4</v>
      </c>
      <c r="T117" s="66">
        <f>1/Table1[[#This Row],[Percent Actively Infected]]</f>
        <v>1693.509097270819</v>
      </c>
      <c r="AMC117"/>
    </row>
    <row r="118" spans="1:1017" s="1" customFormat="1" ht="16.5" thickBot="1" x14ac:dyDescent="0.3">
      <c r="A118" s="1">
        <v>117</v>
      </c>
      <c r="B118" s="47">
        <v>57</v>
      </c>
      <c r="C118" s="40" t="s">
        <v>121</v>
      </c>
      <c r="D118" s="43">
        <v>37599</v>
      </c>
      <c r="E118" s="43">
        <v>1375</v>
      </c>
      <c r="F118" s="43">
        <v>27166</v>
      </c>
      <c r="G118" s="43">
        <v>9058</v>
      </c>
      <c r="H118" s="44">
        <v>31</v>
      </c>
      <c r="I118" s="40">
        <v>39033459</v>
      </c>
      <c r="J118" s="8">
        <f>Table1[[#This Row],[Population]]/Table1[[#This Row],[Cases]]</f>
        <v>1038.1515199872338</v>
      </c>
      <c r="K118" s="8">
        <f>Table1[[#This Row],[Population]]/Table1[[#This Row],[Deaths]]</f>
        <v>28387.970181818182</v>
      </c>
      <c r="L118" s="9">
        <f>Table1[[#This Row],[Deaths]]+Table1[[#This Row],[Active]]*Table1[[#This Row],[Death Rate]]</f>
        <v>1706.2521609617277</v>
      </c>
      <c r="M118" s="10">
        <f>Table1[[#This Row],[Deaths]]/Table1[[#This Row],[Cases]]</f>
        <v>3.6570121545785796E-2</v>
      </c>
      <c r="N118" s="11">
        <f>Table1[[#This Row],[Cases]]/Table1[[#This Row],[Deaths]]</f>
        <v>27.344727272727273</v>
      </c>
      <c r="O118" s="12">
        <f>Table1[[#This Row],[Cases]]/Table1[[#This Row],[Population]]</f>
        <v>9.632505282199049E-4</v>
      </c>
      <c r="P118" s="12">
        <f>Table1[[#This Row],[Deaths]]/Table1[[#This Row],[Population]]</f>
        <v>3.5226188896044292E-5</v>
      </c>
      <c r="Q118" s="13">
        <f>1-Table1[[#This Row],[Deaths]]/Table1[[#This Row],[Ex(Deaths)]]</f>
        <v>0.19414021475877141</v>
      </c>
      <c r="R118" s="14">
        <f>Table1[[#This Row],[Active]]/Table1[[#This Row],[Cases]]</f>
        <v>0.24091066251762014</v>
      </c>
      <c r="S118" s="65">
        <f>Table1[[#This Row],[Percent Infected]]*Table1[[#This Row],[% Active]]</f>
        <v>2.3205732292390485E-4</v>
      </c>
      <c r="T118" s="66">
        <f>1/Table1[[#This Row],[Percent Actively Infected]]</f>
        <v>4309.2800839037318</v>
      </c>
      <c r="AMC118"/>
    </row>
    <row r="119" spans="1:1017" s="1" customFormat="1" ht="16.5" thickBot="1" x14ac:dyDescent="0.3">
      <c r="A119" s="1">
        <v>118</v>
      </c>
      <c r="B119" s="47">
        <v>193</v>
      </c>
      <c r="C119" s="40" t="s">
        <v>130</v>
      </c>
      <c r="D119" s="44">
        <v>93</v>
      </c>
      <c r="E119" s="44">
        <v>3</v>
      </c>
      <c r="F119" s="44">
        <v>88</v>
      </c>
      <c r="G119" s="44">
        <v>2</v>
      </c>
      <c r="H119" s="44">
        <v>1</v>
      </c>
      <c r="I119" s="40">
        <v>98032</v>
      </c>
      <c r="J119" s="8">
        <f>Table1[[#This Row],[Population]]/Table1[[#This Row],[Cases]]</f>
        <v>1054.1075268817203</v>
      </c>
      <c r="K119" s="8">
        <f>Table1[[#This Row],[Population]]/Table1[[#This Row],[Deaths]]</f>
        <v>32677.333333333332</v>
      </c>
      <c r="L119" s="9">
        <f>Table1[[#This Row],[Deaths]]+Table1[[#This Row],[Active]]*Table1[[#This Row],[Death Rate]]</f>
        <v>3.064516129032258</v>
      </c>
      <c r="M119" s="10">
        <f>Table1[[#This Row],[Deaths]]/Table1[[#This Row],[Cases]]</f>
        <v>3.2258064516129031E-2</v>
      </c>
      <c r="N119" s="11">
        <f>Table1[[#This Row],[Cases]]/Table1[[#This Row],[Deaths]]</f>
        <v>31</v>
      </c>
      <c r="O119" s="12">
        <f>Table1[[#This Row],[Cases]]/Table1[[#This Row],[Population]]</f>
        <v>9.4866982209890649E-4</v>
      </c>
      <c r="P119" s="12">
        <f>Table1[[#This Row],[Deaths]]/Table1[[#This Row],[Population]]</f>
        <v>3.0602252325771174E-5</v>
      </c>
      <c r="Q119" s="13">
        <f>1-Table1[[#This Row],[Deaths]]/Table1[[#This Row],[Ex(Deaths)]]</f>
        <v>2.1052631578947323E-2</v>
      </c>
      <c r="R119" s="14">
        <f>Table1[[#This Row],[Active]]/Table1[[#This Row],[Cases]]</f>
        <v>2.1505376344086023E-2</v>
      </c>
      <c r="S119" s="65">
        <f>Table1[[#This Row],[Percent Infected]]*Table1[[#This Row],[% Active]]</f>
        <v>2.040150155051412E-5</v>
      </c>
      <c r="T119" s="66">
        <f>1/Table1[[#This Row],[Percent Actively Infected]]</f>
        <v>49015.999999999993</v>
      </c>
      <c r="AMC119"/>
    </row>
    <row r="120" spans="1:1017" s="1" customFormat="1" ht="16.5" thickBot="1" x14ac:dyDescent="0.3">
      <c r="A120" s="1">
        <v>119</v>
      </c>
      <c r="B120" s="47">
        <v>29</v>
      </c>
      <c r="C120" s="40" t="s">
        <v>154</v>
      </c>
      <c r="D120" s="43">
        <v>96475</v>
      </c>
      <c r="E120" s="43">
        <v>5160</v>
      </c>
      <c r="F120" s="43">
        <v>59743</v>
      </c>
      <c r="G120" s="43">
        <v>31572</v>
      </c>
      <c r="H120" s="44">
        <v>41</v>
      </c>
      <c r="I120" s="40">
        <v>102569340</v>
      </c>
      <c r="J120" s="8">
        <f>Table1[[#This Row],[Population]]/Table1[[#This Row],[Cases]]</f>
        <v>1063.1701477066597</v>
      </c>
      <c r="K120" s="8">
        <f>Table1[[#This Row],[Population]]/Table1[[#This Row],[Deaths]]</f>
        <v>19877.779069767443</v>
      </c>
      <c r="L120" s="9">
        <f>Table1[[#This Row],[Deaths]]+Table1[[#This Row],[Active]]*Table1[[#This Row],[Death Rate]]</f>
        <v>6848.6397512308886</v>
      </c>
      <c r="M120" s="10">
        <f>Table1[[#This Row],[Deaths]]/Table1[[#This Row],[Cases]]</f>
        <v>5.3485358901269757E-2</v>
      </c>
      <c r="N120" s="11">
        <f>Table1[[#This Row],[Cases]]/Table1[[#This Row],[Deaths]]</f>
        <v>18.696705426356591</v>
      </c>
      <c r="O120" s="12">
        <f>Table1[[#This Row],[Cases]]/Table1[[#This Row],[Population]]</f>
        <v>9.405832191179157E-4</v>
      </c>
      <c r="P120" s="12">
        <f>Table1[[#This Row],[Deaths]]/Table1[[#This Row],[Population]]</f>
        <v>5.030743105103338E-5</v>
      </c>
      <c r="Q120" s="13">
        <f>1-Table1[[#This Row],[Deaths]]/Table1[[#This Row],[Ex(Deaths)]]</f>
        <v>0.24656571415183481</v>
      </c>
      <c r="R120" s="14">
        <f>Table1[[#This Row],[Active]]/Table1[[#This Row],[Cases]]</f>
        <v>0.32725576574242032</v>
      </c>
      <c r="S120" s="65">
        <f>Table1[[#This Row],[Percent Infected]]*Table1[[#This Row],[% Active]]</f>
        <v>3.0781128161690423E-4</v>
      </c>
      <c r="T120" s="66">
        <f>1/Table1[[#This Row],[Percent Actively Infected]]</f>
        <v>3248.7438236412013</v>
      </c>
      <c r="AMC120"/>
    </row>
    <row r="121" spans="1:1017" s="1" customFormat="1" ht="16.5" thickBot="1" x14ac:dyDescent="0.3">
      <c r="A121" s="1">
        <v>120</v>
      </c>
      <c r="B121" s="47">
        <v>67</v>
      </c>
      <c r="C121" s="40" t="s">
        <v>202</v>
      </c>
      <c r="D121" s="43">
        <v>27241</v>
      </c>
      <c r="E121" s="44">
        <v>107</v>
      </c>
      <c r="F121" s="43">
        <v>17495</v>
      </c>
      <c r="G121" s="43">
        <v>9639</v>
      </c>
      <c r="H121" s="44"/>
      <c r="I121" s="40">
        <v>29200823</v>
      </c>
      <c r="J121" s="8">
        <f>Table1[[#This Row],[Population]]/Table1[[#This Row],[Cases]]</f>
        <v>1071.943871370361</v>
      </c>
      <c r="K121" s="8">
        <f>Table1[[#This Row],[Population]]/Table1[[#This Row],[Deaths]]</f>
        <v>272904.88785046729</v>
      </c>
      <c r="L121" s="9">
        <f>Table1[[#This Row],[Deaths]]+Table1[[#This Row],[Active]]*Table1[[#This Row],[Death Rate]]</f>
        <v>144.86105502734847</v>
      </c>
      <c r="M121" s="10">
        <f>Table1[[#This Row],[Deaths]]/Table1[[#This Row],[Cases]]</f>
        <v>3.9279027935832014E-3</v>
      </c>
      <c r="N121" s="15">
        <f>Table1[[#This Row],[Cases]]/Table1[[#This Row],[Deaths]]</f>
        <v>254.58878504672896</v>
      </c>
      <c r="O121" s="12">
        <f>Table1[[#This Row],[Cases]]/Table1[[#This Row],[Population]]</f>
        <v>9.3288466561370546E-4</v>
      </c>
      <c r="P121" s="12">
        <f>Table1[[#This Row],[Deaths]]/Table1[[#This Row],[Population]]</f>
        <v>3.6642802841550048E-6</v>
      </c>
      <c r="Q121" s="13">
        <f>1-Table1[[#This Row],[Deaths]]/Table1[[#This Row],[Ex(Deaths)]]</f>
        <v>0.26136117136659431</v>
      </c>
      <c r="R121" s="14">
        <f>Table1[[#This Row],[Active]]/Table1[[#This Row],[Cases]]</f>
        <v>0.35384163576961197</v>
      </c>
      <c r="S121" s="65">
        <f>Table1[[#This Row],[Percent Infected]]*Table1[[#This Row],[% Active]]</f>
        <v>3.3009343606514103E-4</v>
      </c>
      <c r="T121" s="66">
        <f>1/Table1[[#This Row],[Percent Actively Infected]]</f>
        <v>3029.4452744060591</v>
      </c>
      <c r="AMC121"/>
    </row>
    <row r="122" spans="1:1017" s="1" customFormat="1" ht="16.5" thickBot="1" x14ac:dyDescent="0.3">
      <c r="A122" s="1">
        <v>121</v>
      </c>
      <c r="B122" s="47">
        <v>68</v>
      </c>
      <c r="C122" s="40" t="s">
        <v>123</v>
      </c>
      <c r="D122" s="43">
        <v>23559</v>
      </c>
      <c r="E122" s="44">
        <v>421</v>
      </c>
      <c r="F122" s="43">
        <v>14539</v>
      </c>
      <c r="G122" s="43">
        <v>8599</v>
      </c>
      <c r="H122" s="44">
        <v>51</v>
      </c>
      <c r="I122" s="40">
        <v>25536945</v>
      </c>
      <c r="J122" s="8">
        <f>Table1[[#This Row],[Population]]/Table1[[#This Row],[Cases]]</f>
        <v>1083.9570864637717</v>
      </c>
      <c r="K122" s="8">
        <f>Table1[[#This Row],[Population]]/Table1[[#This Row],[Deaths]]</f>
        <v>60657.826603325419</v>
      </c>
      <c r="L122" s="9">
        <f>Table1[[#This Row],[Deaths]]+Table1[[#This Row],[Active]]*Table1[[#This Row],[Death Rate]]</f>
        <v>574.66437454900461</v>
      </c>
      <c r="M122" s="10">
        <f>Table1[[#This Row],[Deaths]]/Table1[[#This Row],[Cases]]</f>
        <v>1.787002843923766E-2</v>
      </c>
      <c r="N122" s="11">
        <f>Table1[[#This Row],[Cases]]/Table1[[#This Row],[Deaths]]</f>
        <v>55.959619952494059</v>
      </c>
      <c r="O122" s="12">
        <f>Table1[[#This Row],[Cases]]/Table1[[#This Row],[Population]]</f>
        <v>9.2254574695602783E-4</v>
      </c>
      <c r="P122" s="12">
        <f>Table1[[#This Row],[Deaths]]/Table1[[#This Row],[Population]]</f>
        <v>1.6485918734601965E-5</v>
      </c>
      <c r="Q122" s="13">
        <f>1-Table1[[#This Row],[Deaths]]/Table1[[#This Row],[Ex(Deaths)]]</f>
        <v>0.26739847005410777</v>
      </c>
      <c r="R122" s="14">
        <f>Table1[[#This Row],[Active]]/Table1[[#This Row],[Cases]]</f>
        <v>0.36499851436818204</v>
      </c>
      <c r="S122" s="65">
        <f>Table1[[#This Row],[Percent Infected]]*Table1[[#This Row],[% Active]]</f>
        <v>3.3672782707563497E-4</v>
      </c>
      <c r="T122" s="66">
        <f>1/Table1[[#This Row],[Percent Actively Infected]]</f>
        <v>2969.757529945342</v>
      </c>
      <c r="AMC122"/>
    </row>
    <row r="123" spans="1:1017" s="1" customFormat="1" ht="16.5" thickBot="1" x14ac:dyDescent="0.3">
      <c r="A123" s="1">
        <v>122</v>
      </c>
      <c r="B123" s="47">
        <v>161</v>
      </c>
      <c r="C123" s="40" t="s">
        <v>152</v>
      </c>
      <c r="D123" s="44">
        <v>709</v>
      </c>
      <c r="E123" s="44">
        <v>23</v>
      </c>
      <c r="F123" s="44">
        <v>349</v>
      </c>
      <c r="G123" s="44">
        <v>337</v>
      </c>
      <c r="H123" s="44">
        <v>3</v>
      </c>
      <c r="I123" s="40">
        <v>787040</v>
      </c>
      <c r="J123" s="8">
        <f>Table1[[#This Row],[Population]]/Table1[[#This Row],[Cases]]</f>
        <v>1110.0705218617773</v>
      </c>
      <c r="K123" s="8">
        <f>Table1[[#This Row],[Population]]/Table1[[#This Row],[Deaths]]</f>
        <v>34219.130434782608</v>
      </c>
      <c r="L123" s="9">
        <f>Table1[[#This Row],[Deaths]]+Table1[[#This Row],[Active]]*Table1[[#This Row],[Death Rate]]</f>
        <v>33.932299012693932</v>
      </c>
      <c r="M123" s="10">
        <f>Table1[[#This Row],[Deaths]]/Table1[[#This Row],[Cases]]</f>
        <v>3.244005641748942E-2</v>
      </c>
      <c r="N123" s="11">
        <f>Table1[[#This Row],[Cases]]/Table1[[#This Row],[Deaths]]</f>
        <v>30.826086956521738</v>
      </c>
      <c r="O123" s="12">
        <f>Table1[[#This Row],[Cases]]/Table1[[#This Row],[Population]]</f>
        <v>9.0084366741207561E-4</v>
      </c>
      <c r="P123" s="12">
        <f>Table1[[#This Row],[Deaths]]/Table1[[#This Row],[Population]]</f>
        <v>2.9223419394185811E-5</v>
      </c>
      <c r="Q123" s="13">
        <f>1-Table1[[#This Row],[Deaths]]/Table1[[#This Row],[Ex(Deaths)]]</f>
        <v>0.32217973231357544</v>
      </c>
      <c r="R123" s="14">
        <f>Table1[[#This Row],[Active]]/Table1[[#This Row],[Cases]]</f>
        <v>0.47531734837799716</v>
      </c>
      <c r="S123" s="65">
        <f>Table1[[#This Row],[Percent Infected]]*Table1[[#This Row],[% Active]]</f>
        <v>4.2818662329741812E-4</v>
      </c>
      <c r="T123" s="66">
        <f>1/Table1[[#This Row],[Percent Actively Infected]]</f>
        <v>2335.4302670623147</v>
      </c>
      <c r="AMC123"/>
    </row>
    <row r="124" spans="1:1017" s="1" customFormat="1" ht="16.5" thickBot="1" x14ac:dyDescent="0.3">
      <c r="A124" s="1">
        <v>123</v>
      </c>
      <c r="B124" s="47">
        <v>126</v>
      </c>
      <c r="C124" s="40" t="s">
        <v>95</v>
      </c>
      <c r="D124" s="43">
        <v>2436</v>
      </c>
      <c r="E124" s="44">
        <v>81</v>
      </c>
      <c r="F124" s="43">
        <v>1705</v>
      </c>
      <c r="G124" s="44">
        <v>650</v>
      </c>
      <c r="H124" s="44">
        <v>6</v>
      </c>
      <c r="I124" s="40">
        <v>2717091</v>
      </c>
      <c r="J124" s="8">
        <f>Table1[[#This Row],[Population]]/Table1[[#This Row],[Cases]]</f>
        <v>1115.3903940886701</v>
      </c>
      <c r="K124" s="8">
        <f>Table1[[#This Row],[Population]]/Table1[[#This Row],[Deaths]]</f>
        <v>33544.333333333336</v>
      </c>
      <c r="L124" s="9">
        <f>Table1[[#This Row],[Deaths]]+Table1[[#This Row],[Active]]*Table1[[#This Row],[Death Rate]]</f>
        <v>102.61330049261085</v>
      </c>
      <c r="M124" s="10">
        <f>Table1[[#This Row],[Deaths]]/Table1[[#This Row],[Cases]]</f>
        <v>3.3251231527093597E-2</v>
      </c>
      <c r="N124" s="11">
        <f>Table1[[#This Row],[Cases]]/Table1[[#This Row],[Deaths]]</f>
        <v>30.074074074074073</v>
      </c>
      <c r="O124" s="12">
        <f>Table1[[#This Row],[Cases]]/Table1[[#This Row],[Population]]</f>
        <v>8.9654707921081774E-4</v>
      </c>
      <c r="P124" s="12">
        <f>Table1[[#This Row],[Deaths]]/Table1[[#This Row],[Population]]</f>
        <v>2.9811294505778423E-5</v>
      </c>
      <c r="Q124" s="13">
        <f>1-Table1[[#This Row],[Deaths]]/Table1[[#This Row],[Ex(Deaths)]]</f>
        <v>0.21062864549578753</v>
      </c>
      <c r="R124" s="14">
        <f>Table1[[#This Row],[Active]]/Table1[[#This Row],[Cases]]</f>
        <v>0.26683087027914615</v>
      </c>
      <c r="S124" s="65">
        <f>Table1[[#This Row],[Percent Infected]]*Table1[[#This Row],[% Active]]</f>
        <v>2.3922643739204908E-4</v>
      </c>
      <c r="T124" s="66">
        <f>1/Table1[[#This Row],[Percent Actively Infected]]</f>
        <v>4180.1399999999994</v>
      </c>
      <c r="AMC124"/>
    </row>
    <row r="125" spans="1:1017" s="1" customFormat="1" ht="16.5" thickBot="1" x14ac:dyDescent="0.3">
      <c r="A125" s="1">
        <v>124</v>
      </c>
      <c r="B125" s="47">
        <v>175</v>
      </c>
      <c r="C125" s="40" t="s">
        <v>102</v>
      </c>
      <c r="D125" s="44">
        <v>336</v>
      </c>
      <c r="E125" s="44">
        <v>16</v>
      </c>
      <c r="F125" s="44">
        <v>98</v>
      </c>
      <c r="G125" s="44">
        <v>222</v>
      </c>
      <c r="H125" s="44">
        <v>2</v>
      </c>
      <c r="I125" s="40">
        <v>375227</v>
      </c>
      <c r="J125" s="8">
        <f>Table1[[#This Row],[Population]]/Table1[[#This Row],[Cases]]</f>
        <v>1116.7470238095239</v>
      </c>
      <c r="K125" s="8">
        <f>Table1[[#This Row],[Population]]/Table1[[#This Row],[Deaths]]</f>
        <v>23451.6875</v>
      </c>
      <c r="L125" s="9">
        <f>Table1[[#This Row],[Deaths]]+Table1[[#This Row],[Active]]*Table1[[#This Row],[Death Rate]]</f>
        <v>26.571428571428569</v>
      </c>
      <c r="M125" s="10">
        <f>Table1[[#This Row],[Deaths]]/Table1[[#This Row],[Cases]]</f>
        <v>4.7619047619047616E-2</v>
      </c>
      <c r="N125" s="11">
        <f>Table1[[#This Row],[Cases]]/Table1[[#This Row],[Deaths]]</f>
        <v>21</v>
      </c>
      <c r="O125" s="12">
        <f>Table1[[#This Row],[Cases]]/Table1[[#This Row],[Population]]</f>
        <v>8.9545794945459687E-4</v>
      </c>
      <c r="P125" s="12">
        <f>Table1[[#This Row],[Deaths]]/Table1[[#This Row],[Population]]</f>
        <v>4.264085473593318E-5</v>
      </c>
      <c r="Q125" s="13">
        <f>1-Table1[[#This Row],[Deaths]]/Table1[[#This Row],[Ex(Deaths)]]</f>
        <v>0.39784946236559138</v>
      </c>
      <c r="R125" s="14">
        <f>Table1[[#This Row],[Active]]/Table1[[#This Row],[Cases]]</f>
        <v>0.6607142857142857</v>
      </c>
      <c r="S125" s="65">
        <f>Table1[[#This Row],[Percent Infected]]*Table1[[#This Row],[% Active]]</f>
        <v>5.916418594610729E-4</v>
      </c>
      <c r="T125" s="66">
        <f>1/Table1[[#This Row],[Percent Actively Infected]]</f>
        <v>1690.2117117117116</v>
      </c>
      <c r="AMC125"/>
    </row>
    <row r="126" spans="1:1017" s="1" customFormat="1" ht="16.5" thickBot="1" x14ac:dyDescent="0.3">
      <c r="A126" s="1">
        <v>125</v>
      </c>
      <c r="B126" s="47">
        <v>55</v>
      </c>
      <c r="C126" s="40" t="s">
        <v>146</v>
      </c>
      <c r="D126" s="43">
        <v>39025</v>
      </c>
      <c r="E126" s="43">
        <v>1379</v>
      </c>
      <c r="F126" s="43">
        <v>27347</v>
      </c>
      <c r="G126" s="43">
        <v>10299</v>
      </c>
      <c r="H126" s="44">
        <v>40</v>
      </c>
      <c r="I126" s="40">
        <v>43947742</v>
      </c>
      <c r="J126" s="8">
        <f>Table1[[#This Row],[Population]]/Table1[[#This Row],[Cases]]</f>
        <v>1126.1432927610506</v>
      </c>
      <c r="K126" s="8">
        <f>Table1[[#This Row],[Population]]/Table1[[#This Row],[Deaths]]</f>
        <v>31869.28353879623</v>
      </c>
      <c r="L126" s="9">
        <f>Table1[[#This Row],[Deaths]]+Table1[[#This Row],[Active]]*Table1[[#This Row],[Death Rate]]</f>
        <v>1742.9287892376683</v>
      </c>
      <c r="M126" s="10">
        <f>Table1[[#This Row],[Deaths]]/Table1[[#This Row],[Cases]]</f>
        <v>3.533632286995516E-2</v>
      </c>
      <c r="N126" s="11">
        <f>Table1[[#This Row],[Cases]]/Table1[[#This Row],[Deaths]]</f>
        <v>28.299492385786802</v>
      </c>
      <c r="O126" s="12">
        <f>Table1[[#This Row],[Cases]]/Table1[[#This Row],[Population]]</f>
        <v>8.8798646355937926E-4</v>
      </c>
      <c r="P126" s="12">
        <f>Table1[[#This Row],[Deaths]]/Table1[[#This Row],[Population]]</f>
        <v>3.1378176380483891E-5</v>
      </c>
      <c r="Q126" s="13">
        <f>1-Table1[[#This Row],[Deaths]]/Table1[[#This Row],[Ex(Deaths)]]</f>
        <v>0.20880301678695978</v>
      </c>
      <c r="R126" s="14">
        <f>Table1[[#This Row],[Active]]/Table1[[#This Row],[Cases]]</f>
        <v>0.26390775144138373</v>
      </c>
      <c r="S126" s="65">
        <f>Table1[[#This Row],[Percent Infected]]*Table1[[#This Row],[% Active]]</f>
        <v>2.3434651090834202E-4</v>
      </c>
      <c r="T126" s="66">
        <f>1/Table1[[#This Row],[Percent Actively Infected]]</f>
        <v>4267.1853578017281</v>
      </c>
      <c r="AMC126"/>
    </row>
    <row r="127" spans="1:1017" s="1" customFormat="1" ht="16.5" thickBot="1" x14ac:dyDescent="0.3">
      <c r="A127" s="1">
        <v>126</v>
      </c>
      <c r="B127" s="47">
        <v>93</v>
      </c>
      <c r="C127" s="40" t="s">
        <v>119</v>
      </c>
      <c r="D127" s="43">
        <v>8099</v>
      </c>
      <c r="E127" s="44">
        <v>64</v>
      </c>
      <c r="F127" s="43">
        <v>6897</v>
      </c>
      <c r="G127" s="43">
        <v>1138</v>
      </c>
      <c r="H127" s="44"/>
      <c r="I127" s="40">
        <v>9563336</v>
      </c>
      <c r="J127" s="8">
        <f>Table1[[#This Row],[Population]]/Table1[[#This Row],[Cases]]</f>
        <v>1180.8045437708358</v>
      </c>
      <c r="K127" s="8">
        <f>Table1[[#This Row],[Population]]/Table1[[#This Row],[Deaths]]</f>
        <v>149427.125</v>
      </c>
      <c r="L127" s="9">
        <f>Table1[[#This Row],[Deaths]]+Table1[[#This Row],[Active]]*Table1[[#This Row],[Death Rate]]</f>
        <v>72.992715150018526</v>
      </c>
      <c r="M127" s="10">
        <f>Table1[[#This Row],[Deaths]]/Table1[[#This Row],[Cases]]</f>
        <v>7.9022101494011614E-3</v>
      </c>
      <c r="N127" s="11">
        <f>Table1[[#This Row],[Cases]]/Table1[[#This Row],[Deaths]]</f>
        <v>126.546875</v>
      </c>
      <c r="O127" s="12">
        <f>Table1[[#This Row],[Cases]]/Table1[[#This Row],[Population]]</f>
        <v>8.4688021000203274E-4</v>
      </c>
      <c r="P127" s="12">
        <f>Table1[[#This Row],[Deaths]]/Table1[[#This Row],[Population]]</f>
        <v>6.6922253908050498E-6</v>
      </c>
      <c r="Q127" s="13">
        <f>1-Table1[[#This Row],[Deaths]]/Table1[[#This Row],[Ex(Deaths)]]</f>
        <v>0.1232001732164123</v>
      </c>
      <c r="R127" s="14">
        <f>Table1[[#This Row],[Active]]/Table1[[#This Row],[Cases]]</f>
        <v>0.14051117421903939</v>
      </c>
      <c r="S127" s="65">
        <f>Table1[[#This Row],[Percent Infected]]*Table1[[#This Row],[% Active]]</f>
        <v>1.1899613273025228E-4</v>
      </c>
      <c r="T127" s="66">
        <f>1/Table1[[#This Row],[Percent Actively Infected]]</f>
        <v>8403.6344463971891</v>
      </c>
      <c r="AMC127"/>
    </row>
    <row r="128" spans="1:1017" s="1" customFormat="1" ht="16.5" thickBot="1" x14ac:dyDescent="0.3">
      <c r="A128" s="1">
        <v>127</v>
      </c>
      <c r="B128" s="47">
        <v>135</v>
      </c>
      <c r="C128" s="40" t="s">
        <v>214</v>
      </c>
      <c r="D128" s="43">
        <v>1872</v>
      </c>
      <c r="E128" s="44">
        <v>63</v>
      </c>
      <c r="F128" s="44">
        <v>401</v>
      </c>
      <c r="G128" s="43">
        <v>1408</v>
      </c>
      <c r="H128" s="44"/>
      <c r="I128" s="40">
        <v>2424616</v>
      </c>
      <c r="J128" s="8">
        <f>Table1[[#This Row],[Population]]/Table1[[#This Row],[Cases]]</f>
        <v>1295.2008547008547</v>
      </c>
      <c r="K128" s="8">
        <f>Table1[[#This Row],[Population]]/Table1[[#This Row],[Deaths]]</f>
        <v>38485.968253968254</v>
      </c>
      <c r="L128" s="9">
        <f>Table1[[#This Row],[Deaths]]+Table1[[#This Row],[Active]]*Table1[[#This Row],[Death Rate]]</f>
        <v>110.38461538461539</v>
      </c>
      <c r="M128" s="10">
        <f>Table1[[#This Row],[Deaths]]/Table1[[#This Row],[Cases]]</f>
        <v>3.3653846153846152E-2</v>
      </c>
      <c r="N128" s="11">
        <f>Table1[[#This Row],[Cases]]/Table1[[#This Row],[Deaths]]</f>
        <v>29.714285714285715</v>
      </c>
      <c r="O128" s="12">
        <f>Table1[[#This Row],[Cases]]/Table1[[#This Row],[Population]]</f>
        <v>7.7208102231446135E-4</v>
      </c>
      <c r="P128" s="12">
        <f>Table1[[#This Row],[Deaths]]/Table1[[#This Row],[Population]]</f>
        <v>2.5983495943275141E-5</v>
      </c>
      <c r="Q128" s="13">
        <f>1-Table1[[#This Row],[Deaths]]/Table1[[#This Row],[Ex(Deaths)]]</f>
        <v>0.42926829268292688</v>
      </c>
      <c r="R128" s="14">
        <f>Table1[[#This Row],[Active]]/Table1[[#This Row],[Cases]]</f>
        <v>0.75213675213675213</v>
      </c>
      <c r="S128" s="65">
        <f>Table1[[#This Row],[Percent Infected]]*Table1[[#This Row],[% Active]]</f>
        <v>5.8071051251002218E-4</v>
      </c>
      <c r="T128" s="66">
        <f>1/Table1[[#This Row],[Percent Actively Infected]]</f>
        <v>1722.0284090909092</v>
      </c>
      <c r="AMC128"/>
    </row>
    <row r="129" spans="1:1017" s="1" customFormat="1" ht="16.5" thickBot="1" x14ac:dyDescent="0.3">
      <c r="A129" s="1">
        <v>128</v>
      </c>
      <c r="B129" s="47">
        <v>82</v>
      </c>
      <c r="C129" s="40" t="s">
        <v>147</v>
      </c>
      <c r="D129" s="43">
        <v>12237</v>
      </c>
      <c r="E129" s="44">
        <v>256</v>
      </c>
      <c r="F129" s="43">
        <v>7728</v>
      </c>
      <c r="G129" s="43">
        <v>4253</v>
      </c>
      <c r="H129" s="44">
        <v>55</v>
      </c>
      <c r="I129" s="40">
        <v>16795974</v>
      </c>
      <c r="J129" s="8">
        <f>Table1[[#This Row],[Population]]/Table1[[#This Row],[Cases]]</f>
        <v>1372.5565089482716</v>
      </c>
      <c r="K129" s="8">
        <f>Table1[[#This Row],[Population]]/Table1[[#This Row],[Deaths]]</f>
        <v>65609.2734375</v>
      </c>
      <c r="L129" s="9">
        <f>Table1[[#This Row],[Deaths]]+Table1[[#This Row],[Active]]*Table1[[#This Row],[Death Rate]]</f>
        <v>344.97344120290921</v>
      </c>
      <c r="M129" s="10">
        <f>Table1[[#This Row],[Deaths]]/Table1[[#This Row],[Cases]]</f>
        <v>2.0920160169976301E-2</v>
      </c>
      <c r="N129" s="11">
        <f>Table1[[#This Row],[Cases]]/Table1[[#This Row],[Deaths]]</f>
        <v>47.80078125</v>
      </c>
      <c r="O129" s="12">
        <f>Table1[[#This Row],[Cases]]/Table1[[#This Row],[Population]]</f>
        <v>7.2856745312894621E-4</v>
      </c>
      <c r="P129" s="12">
        <f>Table1[[#This Row],[Deaths]]/Table1[[#This Row],[Population]]</f>
        <v>1.5241747814089258E-5</v>
      </c>
      <c r="Q129" s="13">
        <f>1-Table1[[#This Row],[Deaths]]/Table1[[#This Row],[Ex(Deaths)]]</f>
        <v>0.25791388720436625</v>
      </c>
      <c r="R129" s="14">
        <f>Table1[[#This Row],[Active]]/Table1[[#This Row],[Cases]]</f>
        <v>0.34755250469886412</v>
      </c>
      <c r="S129" s="65">
        <f>Table1[[#This Row],[Percent Infected]]*Table1[[#This Row],[% Active]]</f>
        <v>2.5321544317703754E-4</v>
      </c>
      <c r="T129" s="66">
        <f>1/Table1[[#This Row],[Percent Actively Infected]]</f>
        <v>3949.2062073830239</v>
      </c>
      <c r="AMC129"/>
    </row>
    <row r="130" spans="1:1017" s="1" customFormat="1" ht="16.5" thickBot="1" x14ac:dyDescent="0.3">
      <c r="A130" s="1">
        <v>129</v>
      </c>
      <c r="B130" s="47">
        <v>145</v>
      </c>
      <c r="C130" s="40" t="s">
        <v>98</v>
      </c>
      <c r="D130" s="43">
        <v>1323</v>
      </c>
      <c r="E130" s="44">
        <v>32</v>
      </c>
      <c r="F130" s="43">
        <v>1078</v>
      </c>
      <c r="G130" s="44">
        <v>213</v>
      </c>
      <c r="H130" s="44"/>
      <c r="I130" s="40">
        <v>1883370</v>
      </c>
      <c r="J130" s="8">
        <f>Table1[[#This Row],[Population]]/Table1[[#This Row],[Cases]]</f>
        <v>1423.5600907029479</v>
      </c>
      <c r="K130" s="8">
        <f>Table1[[#This Row],[Population]]/Table1[[#This Row],[Deaths]]</f>
        <v>58855.3125</v>
      </c>
      <c r="L130" s="9">
        <f>Table1[[#This Row],[Deaths]]+Table1[[#This Row],[Active]]*Table1[[#This Row],[Death Rate]]</f>
        <v>37.151927437641724</v>
      </c>
      <c r="M130" s="10">
        <f>Table1[[#This Row],[Deaths]]/Table1[[#This Row],[Cases]]</f>
        <v>2.4187452758881331E-2</v>
      </c>
      <c r="N130" s="11">
        <f>Table1[[#This Row],[Cases]]/Table1[[#This Row],[Deaths]]</f>
        <v>41.34375</v>
      </c>
      <c r="O130" s="12">
        <f>Table1[[#This Row],[Cases]]/Table1[[#This Row],[Population]]</f>
        <v>7.0246419981203907E-4</v>
      </c>
      <c r="P130" s="12">
        <f>Table1[[#This Row],[Deaths]]/Table1[[#This Row],[Population]]</f>
        <v>1.699081964775907E-5</v>
      </c>
      <c r="Q130" s="13">
        <f>1-Table1[[#This Row],[Deaths]]/Table1[[#This Row],[Ex(Deaths)]]</f>
        <v>0.138671875</v>
      </c>
      <c r="R130" s="14">
        <f>Table1[[#This Row],[Active]]/Table1[[#This Row],[Cases]]</f>
        <v>0.16099773242630386</v>
      </c>
      <c r="S130" s="65">
        <f>Table1[[#This Row],[Percent Infected]]*Table1[[#This Row],[% Active]]</f>
        <v>1.1309514328039631E-4</v>
      </c>
      <c r="T130" s="66">
        <f>1/Table1[[#This Row],[Percent Actively Infected]]</f>
        <v>8842.1126760563384</v>
      </c>
      <c r="AMC130"/>
    </row>
    <row r="131" spans="1:1017" s="1" customFormat="1" ht="16.5" thickBot="1" x14ac:dyDescent="0.3">
      <c r="A131" s="1">
        <v>130</v>
      </c>
      <c r="B131" s="47">
        <v>72</v>
      </c>
      <c r="C131" s="40" t="s">
        <v>149</v>
      </c>
      <c r="D131" s="43">
        <v>18582</v>
      </c>
      <c r="E131" s="44">
        <v>403</v>
      </c>
      <c r="F131" s="43">
        <v>16540</v>
      </c>
      <c r="G131" s="43">
        <v>1639</v>
      </c>
      <c r="H131" s="44">
        <v>30</v>
      </c>
      <c r="I131" s="40">
        <v>26624297</v>
      </c>
      <c r="J131" s="8">
        <f>Table1[[#This Row],[Population]]/Table1[[#This Row],[Cases]]</f>
        <v>1432.8003982348509</v>
      </c>
      <c r="K131" s="8">
        <f>Table1[[#This Row],[Population]]/Table1[[#This Row],[Deaths]]</f>
        <v>66065.253101736977</v>
      </c>
      <c r="L131" s="9">
        <f>Table1[[#This Row],[Deaths]]+Table1[[#This Row],[Active]]*Table1[[#This Row],[Death Rate]]</f>
        <v>438.54606608545907</v>
      </c>
      <c r="M131" s="10">
        <f>Table1[[#This Row],[Deaths]]/Table1[[#This Row],[Cases]]</f>
        <v>2.1687654719621138E-2</v>
      </c>
      <c r="N131" s="11">
        <f>Table1[[#This Row],[Cases]]/Table1[[#This Row],[Deaths]]</f>
        <v>46.109181141439208</v>
      </c>
      <c r="O131" s="12">
        <f>Table1[[#This Row],[Cases]]/Table1[[#This Row],[Population]]</f>
        <v>6.9793392103460988E-4</v>
      </c>
      <c r="P131" s="12">
        <f>Table1[[#This Row],[Deaths]]/Table1[[#This Row],[Population]]</f>
        <v>1.5136549896509943E-5</v>
      </c>
      <c r="Q131" s="13">
        <f>1-Table1[[#This Row],[Deaths]]/Table1[[#This Row],[Ex(Deaths)]]</f>
        <v>8.1054349438702378E-2</v>
      </c>
      <c r="R131" s="14">
        <f>Table1[[#This Row],[Active]]/Table1[[#This Row],[Cases]]</f>
        <v>8.8203637929178777E-2</v>
      </c>
      <c r="S131" s="65">
        <f>Table1[[#This Row],[Percent Infected]]*Table1[[#This Row],[% Active]]</f>
        <v>6.1560310869428778E-5</v>
      </c>
      <c r="T131" s="66">
        <f>1/Table1[[#This Row],[Percent Actively Infected]]</f>
        <v>16244.232458816352</v>
      </c>
      <c r="AMC131"/>
    </row>
    <row r="132" spans="1:1017" s="1" customFormat="1" ht="16.5" thickBot="1" x14ac:dyDescent="0.3">
      <c r="A132" s="1">
        <v>131</v>
      </c>
      <c r="B132" s="47">
        <v>98</v>
      </c>
      <c r="C132" s="40" t="s">
        <v>125</v>
      </c>
      <c r="D132" s="43">
        <v>7222</v>
      </c>
      <c r="E132" s="44">
        <v>230</v>
      </c>
      <c r="F132" s="43">
        <v>3804</v>
      </c>
      <c r="G132" s="43">
        <v>3188</v>
      </c>
      <c r="H132" s="44">
        <v>23</v>
      </c>
      <c r="I132" s="40">
        <v>10416289</v>
      </c>
      <c r="J132" s="8">
        <f>Table1[[#This Row],[Population]]/Table1[[#This Row],[Cases]]</f>
        <v>1442.2997784547217</v>
      </c>
      <c r="K132" s="8">
        <f>Table1[[#This Row],[Population]]/Table1[[#This Row],[Deaths]]</f>
        <v>45288.213043478259</v>
      </c>
      <c r="L132" s="9">
        <f>Table1[[#This Row],[Deaths]]+Table1[[#This Row],[Active]]*Table1[[#This Row],[Death Rate]]</f>
        <v>331.52866242038215</v>
      </c>
      <c r="M132" s="10">
        <f>Table1[[#This Row],[Deaths]]/Table1[[#This Row],[Cases]]</f>
        <v>3.1847133757961783E-2</v>
      </c>
      <c r="N132" s="11">
        <f>Table1[[#This Row],[Cases]]/Table1[[#This Row],[Deaths]]</f>
        <v>31.4</v>
      </c>
      <c r="O132" s="12">
        <f>Table1[[#This Row],[Cases]]/Table1[[#This Row],[Population]]</f>
        <v>6.93337137631262E-4</v>
      </c>
      <c r="P132" s="12">
        <f>Table1[[#This Row],[Deaths]]/Table1[[#This Row],[Population]]</f>
        <v>2.2080800561505158E-5</v>
      </c>
      <c r="Q132" s="13">
        <f>1-Table1[[#This Row],[Deaths]]/Table1[[#This Row],[Ex(Deaths)]]</f>
        <v>0.30624399615754083</v>
      </c>
      <c r="R132" s="14">
        <f>Table1[[#This Row],[Active]]/Table1[[#This Row],[Cases]]</f>
        <v>0.44142896704513984</v>
      </c>
      <c r="S132" s="65">
        <f>Table1[[#This Row],[Percent Infected]]*Table1[[#This Row],[% Active]]</f>
        <v>3.0605909647860193E-4</v>
      </c>
      <c r="T132" s="66">
        <f>1/Table1[[#This Row],[Percent Actively Infected]]</f>
        <v>3267.3428481806777</v>
      </c>
      <c r="AMC132"/>
    </row>
    <row r="133" spans="1:1017" s="1" customFormat="1" ht="16.5" thickBot="1" x14ac:dyDescent="0.3">
      <c r="A133" s="1">
        <v>132</v>
      </c>
      <c r="B133" s="47">
        <v>113</v>
      </c>
      <c r="C133" s="40" t="s">
        <v>173</v>
      </c>
      <c r="D133" s="43">
        <v>3831</v>
      </c>
      <c r="E133" s="44">
        <v>76</v>
      </c>
      <c r="F133" s="43">
        <v>1625</v>
      </c>
      <c r="G133" s="43">
        <v>2130</v>
      </c>
      <c r="H133" s="44"/>
      <c r="I133" s="40">
        <v>5534228</v>
      </c>
      <c r="J133" s="8">
        <f>Table1[[#This Row],[Population]]/Table1[[#This Row],[Cases]]</f>
        <v>1444.5909684155572</v>
      </c>
      <c r="K133" s="8">
        <f>Table1[[#This Row],[Population]]/Table1[[#This Row],[Deaths]]</f>
        <v>72818.789473684214</v>
      </c>
      <c r="L133" s="9">
        <f>Table1[[#This Row],[Deaths]]+Table1[[#This Row],[Active]]*Table1[[#This Row],[Death Rate]]</f>
        <v>118.25528582615505</v>
      </c>
      <c r="M133" s="10">
        <f>Table1[[#This Row],[Deaths]]/Table1[[#This Row],[Cases]]</f>
        <v>1.9838162359697206E-2</v>
      </c>
      <c r="N133" s="11">
        <f>Table1[[#This Row],[Cases]]/Table1[[#This Row],[Deaths]]</f>
        <v>50.407894736842103</v>
      </c>
      <c r="O133" s="12">
        <f>Table1[[#This Row],[Cases]]/Table1[[#This Row],[Population]]</f>
        <v>6.9223747196537624E-4</v>
      </c>
      <c r="P133" s="12">
        <f>Table1[[#This Row],[Deaths]]/Table1[[#This Row],[Population]]</f>
        <v>1.3732719360315476E-5</v>
      </c>
      <c r="Q133" s="13">
        <f>1-Table1[[#This Row],[Deaths]]/Table1[[#This Row],[Ex(Deaths)]]</f>
        <v>0.35732259687971812</v>
      </c>
      <c r="R133" s="14">
        <f>Table1[[#This Row],[Active]]/Table1[[#This Row],[Cases]]</f>
        <v>0.55599060297572434</v>
      </c>
      <c r="S133" s="65">
        <f>Table1[[#This Row],[Percent Infected]]*Table1[[#This Row],[% Active]]</f>
        <v>3.8487752944042059E-4</v>
      </c>
      <c r="T133" s="66">
        <f>1/Table1[[#This Row],[Percent Actively Infected]]</f>
        <v>2598.2291079812207</v>
      </c>
      <c r="AMC133"/>
    </row>
    <row r="134" spans="1:1017" s="1" customFormat="1" ht="16.5" thickBot="1" x14ac:dyDescent="0.3">
      <c r="A134" s="1">
        <v>133</v>
      </c>
      <c r="B134" s="47">
        <v>94</v>
      </c>
      <c r="C134" s="40" t="s">
        <v>175</v>
      </c>
      <c r="D134" s="43">
        <v>7879</v>
      </c>
      <c r="E134" s="44">
        <v>196</v>
      </c>
      <c r="F134" s="43">
        <v>5235</v>
      </c>
      <c r="G134" s="43">
        <v>2448</v>
      </c>
      <c r="H134" s="44"/>
      <c r="I134" s="40">
        <v>11419901</v>
      </c>
      <c r="J134" s="8">
        <f>Table1[[#This Row],[Population]]/Table1[[#This Row],[Cases]]</f>
        <v>1449.4099505013326</v>
      </c>
      <c r="K134" s="8">
        <f>Table1[[#This Row],[Population]]/Table1[[#This Row],[Deaths]]</f>
        <v>58264.801020408166</v>
      </c>
      <c r="L134" s="9">
        <f>Table1[[#This Row],[Deaths]]+Table1[[#This Row],[Active]]*Table1[[#This Row],[Death Rate]]</f>
        <v>256.89706815585737</v>
      </c>
      <c r="M134" s="10">
        <f>Table1[[#This Row],[Deaths]]/Table1[[#This Row],[Cases]]</f>
        <v>2.487625333164107E-2</v>
      </c>
      <c r="N134" s="11">
        <f>Table1[[#This Row],[Cases]]/Table1[[#This Row],[Deaths]]</f>
        <v>40.198979591836732</v>
      </c>
      <c r="O134" s="12">
        <f>Table1[[#This Row],[Cases]]/Table1[[#This Row],[Population]]</f>
        <v>6.899359285163681E-4</v>
      </c>
      <c r="P134" s="12">
        <f>Table1[[#This Row],[Deaths]]/Table1[[#This Row],[Population]]</f>
        <v>1.7163020940374175E-5</v>
      </c>
      <c r="Q134" s="13">
        <f>1-Table1[[#This Row],[Deaths]]/Table1[[#This Row],[Ex(Deaths)]]</f>
        <v>0.23704851360511292</v>
      </c>
      <c r="R134" s="14">
        <f>Table1[[#This Row],[Active]]/Table1[[#This Row],[Cases]]</f>
        <v>0.31069932732580274</v>
      </c>
      <c r="S134" s="65">
        <f>Table1[[#This Row],[Percent Infected]]*Table1[[#This Row],[% Active]]</f>
        <v>2.1436262888793869E-4</v>
      </c>
      <c r="T134" s="66">
        <f>1/Table1[[#This Row],[Percent Actively Infected]]</f>
        <v>4664.9922385620912</v>
      </c>
      <c r="AMC134"/>
    </row>
    <row r="135" spans="1:1017" s="1" customFormat="1" ht="16.5" thickBot="1" x14ac:dyDescent="0.3">
      <c r="A135" s="1">
        <v>134</v>
      </c>
      <c r="B135" s="47">
        <v>90</v>
      </c>
      <c r="C135" s="40" t="s">
        <v>132</v>
      </c>
      <c r="D135" s="43">
        <v>8620</v>
      </c>
      <c r="E135" s="44">
        <v>51</v>
      </c>
      <c r="F135" s="43">
        <v>7472</v>
      </c>
      <c r="G135" s="43">
        <v>1097</v>
      </c>
      <c r="H135" s="44">
        <v>24</v>
      </c>
      <c r="I135" s="40">
        <v>13174673</v>
      </c>
      <c r="J135" s="8">
        <f>Table1[[#This Row],[Population]]/Table1[[#This Row],[Cases]]</f>
        <v>1528.3843387470997</v>
      </c>
      <c r="K135" s="8">
        <f>Table1[[#This Row],[Population]]/Table1[[#This Row],[Deaths]]</f>
        <v>258326.92156862744</v>
      </c>
      <c r="L135" s="9">
        <f>Table1[[#This Row],[Deaths]]+Table1[[#This Row],[Active]]*Table1[[#This Row],[Death Rate]]</f>
        <v>57.490371229698376</v>
      </c>
      <c r="M135" s="10">
        <f>Table1[[#This Row],[Deaths]]/Table1[[#This Row],[Cases]]</f>
        <v>5.9164733178654295E-3</v>
      </c>
      <c r="N135" s="11">
        <f>Table1[[#This Row],[Cases]]/Table1[[#This Row],[Deaths]]</f>
        <v>169.01960784313727</v>
      </c>
      <c r="O135" s="12">
        <f>Table1[[#This Row],[Cases]]/Table1[[#This Row],[Population]]</f>
        <v>6.5428568891235479E-4</v>
      </c>
      <c r="P135" s="12">
        <f>Table1[[#This Row],[Deaths]]/Table1[[#This Row],[Population]]</f>
        <v>3.8710638207111474E-6</v>
      </c>
      <c r="Q135" s="13">
        <f>1-Table1[[#This Row],[Deaths]]/Table1[[#This Row],[Ex(Deaths)]]</f>
        <v>0.11289492641761856</v>
      </c>
      <c r="R135" s="14">
        <f>Table1[[#This Row],[Active]]/Table1[[#This Row],[Cases]]</f>
        <v>0.12726218097447795</v>
      </c>
      <c r="S135" s="65">
        <f>Table1[[#This Row],[Percent Infected]]*Table1[[#This Row],[% Active]]</f>
        <v>8.3265823751375078E-5</v>
      </c>
      <c r="T135" s="66">
        <f>1/Table1[[#This Row],[Percent Actively Infected]]</f>
        <v>12009.729261622608</v>
      </c>
      <c r="AMC135"/>
    </row>
    <row r="136" spans="1:1017" s="1" customFormat="1" ht="16.5" thickBot="1" x14ac:dyDescent="0.3">
      <c r="A136" s="1">
        <v>135</v>
      </c>
      <c r="B136" s="47">
        <v>73</v>
      </c>
      <c r="C136" s="40" t="s">
        <v>171</v>
      </c>
      <c r="D136" s="43">
        <v>17026</v>
      </c>
      <c r="E136" s="44">
        <v>110</v>
      </c>
      <c r="F136" s="43">
        <v>13947</v>
      </c>
      <c r="G136" s="43">
        <v>2969</v>
      </c>
      <c r="H136" s="44"/>
      <c r="I136" s="40">
        <v>26455851</v>
      </c>
      <c r="J136" s="8">
        <f>Table1[[#This Row],[Population]]/Table1[[#This Row],[Cases]]</f>
        <v>1553.8500528603313</v>
      </c>
      <c r="K136" s="8">
        <f>Table1[[#This Row],[Population]]/Table1[[#This Row],[Deaths]]</f>
        <v>240507.73636363636</v>
      </c>
      <c r="L136" s="9">
        <f>Table1[[#This Row],[Deaths]]+Table1[[#This Row],[Active]]*Table1[[#This Row],[Death Rate]]</f>
        <v>129.18183953952777</v>
      </c>
      <c r="M136" s="10">
        <f>Table1[[#This Row],[Deaths]]/Table1[[#This Row],[Cases]]</f>
        <v>6.4607071537648303E-3</v>
      </c>
      <c r="N136" s="11">
        <f>Table1[[#This Row],[Cases]]/Table1[[#This Row],[Deaths]]</f>
        <v>154.78181818181818</v>
      </c>
      <c r="O136" s="12">
        <f>Table1[[#This Row],[Cases]]/Table1[[#This Row],[Population]]</f>
        <v>6.4356274156518348E-4</v>
      </c>
      <c r="P136" s="12">
        <f>Table1[[#This Row],[Deaths]]/Table1[[#This Row],[Population]]</f>
        <v>4.1578704083266877E-6</v>
      </c>
      <c r="Q136" s="13">
        <f>1-Table1[[#This Row],[Deaths]]/Table1[[#This Row],[Ex(Deaths)]]</f>
        <v>0.1484871217804451</v>
      </c>
      <c r="R136" s="14">
        <f>Table1[[#This Row],[Active]]/Table1[[#This Row],[Cases]]</f>
        <v>0.17438035945025254</v>
      </c>
      <c r="S136" s="65">
        <f>Table1[[#This Row],[Percent Infected]]*Table1[[#This Row],[% Active]]</f>
        <v>1.1222470220292668E-4</v>
      </c>
      <c r="T136" s="66">
        <f>1/Table1[[#This Row],[Percent Actively Infected]]</f>
        <v>8910.6941731222632</v>
      </c>
      <c r="AMC136"/>
    </row>
    <row r="137" spans="1:1017" s="1" customFormat="1" ht="16.5" thickBot="1" x14ac:dyDescent="0.3">
      <c r="A137" s="1">
        <v>136</v>
      </c>
      <c r="B137" s="47">
        <v>110</v>
      </c>
      <c r="C137" s="40" t="s">
        <v>193</v>
      </c>
      <c r="D137" s="43">
        <v>4115</v>
      </c>
      <c r="E137" s="44">
        <v>128</v>
      </c>
      <c r="F137" s="43">
        <v>2913</v>
      </c>
      <c r="G137" s="43">
        <v>1074</v>
      </c>
      <c r="H137" s="44"/>
      <c r="I137" s="40">
        <v>6634416</v>
      </c>
      <c r="J137" s="8">
        <f>Table1[[#This Row],[Population]]/Table1[[#This Row],[Cases]]</f>
        <v>1612.2517618469017</v>
      </c>
      <c r="K137" s="8">
        <f>Table1[[#This Row],[Population]]/Table1[[#This Row],[Deaths]]</f>
        <v>51831.375</v>
      </c>
      <c r="L137" s="9">
        <f>Table1[[#This Row],[Deaths]]+Table1[[#This Row],[Active]]*Table1[[#This Row],[Death Rate]]</f>
        <v>161.40753341433779</v>
      </c>
      <c r="M137" s="10">
        <f>Table1[[#This Row],[Deaths]]/Table1[[#This Row],[Cases]]</f>
        <v>3.1105710814094776E-2</v>
      </c>
      <c r="N137" s="11">
        <f>Table1[[#This Row],[Cases]]/Table1[[#This Row],[Deaths]]</f>
        <v>32.1484375</v>
      </c>
      <c r="O137" s="12">
        <f>Table1[[#This Row],[Cases]]/Table1[[#This Row],[Population]]</f>
        <v>6.2025052393458596E-4</v>
      </c>
      <c r="P137" s="12">
        <f>Table1[[#This Row],[Deaths]]/Table1[[#This Row],[Population]]</f>
        <v>1.9293333429800002E-5</v>
      </c>
      <c r="Q137" s="13">
        <f>1-Table1[[#This Row],[Deaths]]/Table1[[#This Row],[Ex(Deaths)]]</f>
        <v>0.20697629601079204</v>
      </c>
      <c r="R137" s="14">
        <f>Table1[[#This Row],[Active]]/Table1[[#This Row],[Cases]]</f>
        <v>0.260996354799514</v>
      </c>
      <c r="S137" s="65">
        <f>Table1[[#This Row],[Percent Infected]]*Table1[[#This Row],[% Active]]</f>
        <v>1.6188312580941566E-4</v>
      </c>
      <c r="T137" s="66">
        <f>1/Table1[[#This Row],[Percent Actively Infected]]</f>
        <v>6177.2960893854743</v>
      </c>
      <c r="AMC137"/>
    </row>
    <row r="138" spans="1:1017" s="1" customFormat="1" ht="16.5" thickBot="1" x14ac:dyDescent="0.3">
      <c r="A138" s="1">
        <v>137</v>
      </c>
      <c r="B138" s="47">
        <v>108</v>
      </c>
      <c r="C138" s="40" t="s">
        <v>157</v>
      </c>
      <c r="D138" s="43">
        <v>4525</v>
      </c>
      <c r="E138" s="44">
        <v>69</v>
      </c>
      <c r="F138" s="43">
        <v>3599</v>
      </c>
      <c r="G138" s="44">
        <v>857</v>
      </c>
      <c r="H138" s="44">
        <v>29</v>
      </c>
      <c r="I138" s="40">
        <v>7504701</v>
      </c>
      <c r="J138" s="8">
        <f>Table1[[#This Row],[Population]]/Table1[[#This Row],[Cases]]</f>
        <v>1658.4974585635359</v>
      </c>
      <c r="K138" s="8">
        <f>Table1[[#This Row],[Population]]/Table1[[#This Row],[Deaths]]</f>
        <v>108763.78260869565</v>
      </c>
      <c r="L138" s="9">
        <f>Table1[[#This Row],[Deaths]]+Table1[[#This Row],[Active]]*Table1[[#This Row],[Death Rate]]</f>
        <v>82.068066298342544</v>
      </c>
      <c r="M138" s="10">
        <f>Table1[[#This Row],[Deaths]]/Table1[[#This Row],[Cases]]</f>
        <v>1.5248618784530387E-2</v>
      </c>
      <c r="N138" s="11">
        <f>Table1[[#This Row],[Cases]]/Table1[[#This Row],[Deaths]]</f>
        <v>65.579710144927532</v>
      </c>
      <c r="O138" s="12">
        <f>Table1[[#This Row],[Cases]]/Table1[[#This Row],[Population]]</f>
        <v>6.0295540088805665E-4</v>
      </c>
      <c r="P138" s="12">
        <f>Table1[[#This Row],[Deaths]]/Table1[[#This Row],[Population]]</f>
        <v>9.1942370522156717E-6</v>
      </c>
      <c r="Q138" s="13">
        <f>1-Table1[[#This Row],[Deaths]]/Table1[[#This Row],[Ex(Deaths)]]</f>
        <v>0.15923448532144191</v>
      </c>
      <c r="R138" s="14">
        <f>Table1[[#This Row],[Active]]/Table1[[#This Row],[Cases]]</f>
        <v>0.18939226519337016</v>
      </c>
      <c r="S138" s="65">
        <f>Table1[[#This Row],[Percent Infected]]*Table1[[#This Row],[% Active]]</f>
        <v>1.1419508918476564E-4</v>
      </c>
      <c r="T138" s="66">
        <f>1/Table1[[#This Row],[Percent Actively Infected]]</f>
        <v>8756.9439906651114</v>
      </c>
      <c r="AMC138"/>
    </row>
    <row r="139" spans="1:1017" s="1" customFormat="1" ht="16.5" thickBot="1" x14ac:dyDescent="0.3">
      <c r="A139" s="1">
        <v>138</v>
      </c>
      <c r="B139" s="47">
        <v>184</v>
      </c>
      <c r="C139" s="40" t="s">
        <v>141</v>
      </c>
      <c r="D139" s="44">
        <v>166</v>
      </c>
      <c r="E139" s="44"/>
      <c r="F139" s="44">
        <v>64</v>
      </c>
      <c r="G139" s="44">
        <v>102</v>
      </c>
      <c r="H139" s="44">
        <v>1</v>
      </c>
      <c r="I139" s="40">
        <v>281116</v>
      </c>
      <c r="J139" s="8">
        <f>Table1[[#This Row],[Population]]/Table1[[#This Row],[Cases]]</f>
        <v>1693.4698795180723</v>
      </c>
      <c r="K139" s="8" t="e">
        <f>Table1[[#This Row],[Population]]/Table1[[#This Row],[Deaths]]</f>
        <v>#DIV/0!</v>
      </c>
      <c r="L139" s="9">
        <f>Table1[[#This Row],[Deaths]]+Table1[[#This Row],[Active]]*Table1[[#This Row],[Death Rate]]</f>
        <v>0</v>
      </c>
      <c r="M139" s="10">
        <f>Table1[[#This Row],[Deaths]]/Table1[[#This Row],[Cases]]</f>
        <v>0</v>
      </c>
      <c r="N139" s="11" t="e">
        <f>Table1[[#This Row],[Cases]]/Table1[[#This Row],[Deaths]]</f>
        <v>#DIV/0!</v>
      </c>
      <c r="O139" s="12">
        <f>Table1[[#This Row],[Cases]]/Table1[[#This Row],[Population]]</f>
        <v>5.9050356436488852E-4</v>
      </c>
      <c r="P139" s="12">
        <f>Table1[[#This Row],[Deaths]]/Table1[[#This Row],[Population]]</f>
        <v>0</v>
      </c>
      <c r="Q139" s="13" t="e">
        <f>1-Table1[[#This Row],[Deaths]]/Table1[[#This Row],[Ex(Deaths)]]</f>
        <v>#DIV/0!</v>
      </c>
      <c r="R139" s="14">
        <f>Table1[[#This Row],[Active]]/Table1[[#This Row],[Cases]]</f>
        <v>0.61445783132530118</v>
      </c>
      <c r="S139" s="65">
        <f>Table1[[#This Row],[Percent Infected]]*Table1[[#This Row],[% Active]]</f>
        <v>3.6283953954950978E-4</v>
      </c>
      <c r="T139" s="66">
        <f>1/Table1[[#This Row],[Percent Actively Infected]]</f>
        <v>2756.0392156862749</v>
      </c>
      <c r="AMC139"/>
    </row>
    <row r="140" spans="1:1017" s="1" customFormat="1" ht="16.5" thickBot="1" x14ac:dyDescent="0.3">
      <c r="A140" s="1">
        <v>139</v>
      </c>
      <c r="B140" s="47">
        <v>63</v>
      </c>
      <c r="C140" s="40" t="s">
        <v>203</v>
      </c>
      <c r="D140" s="43">
        <v>30365</v>
      </c>
      <c r="E140" s="44">
        <v>482</v>
      </c>
      <c r="F140" s="43">
        <v>17160</v>
      </c>
      <c r="G140" s="43">
        <v>12723</v>
      </c>
      <c r="H140" s="44">
        <v>44</v>
      </c>
      <c r="I140" s="40">
        <v>53913597</v>
      </c>
      <c r="J140" s="8">
        <f>Table1[[#This Row],[Population]]/Table1[[#This Row],[Cases]]</f>
        <v>1775.5177671661452</v>
      </c>
      <c r="K140" s="8">
        <f>Table1[[#This Row],[Population]]/Table1[[#This Row],[Deaths]]</f>
        <v>111853.93568464731</v>
      </c>
      <c r="L140" s="9">
        <f>Table1[[#This Row],[Deaths]]+Table1[[#This Row],[Active]]*Table1[[#This Row],[Death Rate]]</f>
        <v>683.95903178000981</v>
      </c>
      <c r="M140" s="10">
        <f>Table1[[#This Row],[Deaths]]/Table1[[#This Row],[Cases]]</f>
        <v>1.5873538613535319E-2</v>
      </c>
      <c r="N140" s="11">
        <f>Table1[[#This Row],[Cases]]/Table1[[#This Row],[Deaths]]</f>
        <v>62.997925311203318</v>
      </c>
      <c r="O140" s="12">
        <f>Table1[[#This Row],[Cases]]/Table1[[#This Row],[Population]]</f>
        <v>5.6321599169129825E-4</v>
      </c>
      <c r="P140" s="12">
        <f>Table1[[#This Row],[Deaths]]/Table1[[#This Row],[Population]]</f>
        <v>8.94023079187241E-6</v>
      </c>
      <c r="Q140" s="13">
        <f>1-Table1[[#This Row],[Deaths]]/Table1[[#This Row],[Ex(Deaths)]]</f>
        <v>0.29527942814704788</v>
      </c>
      <c r="R140" s="14">
        <f>Table1[[#This Row],[Active]]/Table1[[#This Row],[Cases]]</f>
        <v>0.41900214062242713</v>
      </c>
      <c r="S140" s="65">
        <f>Table1[[#This Row],[Percent Infected]]*Table1[[#This Row],[% Active]]</f>
        <v>2.3598870615143709E-4</v>
      </c>
      <c r="T140" s="66">
        <f>1/Table1[[#This Row],[Percent Actively Infected]]</f>
        <v>4237.4909219523697</v>
      </c>
      <c r="AMC140"/>
    </row>
    <row r="141" spans="1:1017" s="1" customFormat="1" ht="16.5" thickBot="1" x14ac:dyDescent="0.3">
      <c r="A141" s="1">
        <v>140</v>
      </c>
      <c r="B141" s="47">
        <v>147</v>
      </c>
      <c r="C141" s="40" t="s">
        <v>211</v>
      </c>
      <c r="D141" s="43">
        <v>1308</v>
      </c>
      <c r="E141" s="44">
        <v>3</v>
      </c>
      <c r="F141" s="44">
        <v>136</v>
      </c>
      <c r="G141" s="43">
        <v>1169</v>
      </c>
      <c r="H141" s="44">
        <v>1</v>
      </c>
      <c r="I141" s="40">
        <v>2357375</v>
      </c>
      <c r="J141" s="8">
        <f>Table1[[#This Row],[Population]]/Table1[[#This Row],[Cases]]</f>
        <v>1802.2744648318044</v>
      </c>
      <c r="K141" s="8">
        <f>Table1[[#This Row],[Population]]/Table1[[#This Row],[Deaths]]</f>
        <v>785791.66666666663</v>
      </c>
      <c r="L141" s="9">
        <f>Table1[[#This Row],[Deaths]]+Table1[[#This Row],[Active]]*Table1[[#This Row],[Death Rate]]</f>
        <v>5.681192660550459</v>
      </c>
      <c r="M141" s="10">
        <f>Table1[[#This Row],[Deaths]]/Table1[[#This Row],[Cases]]</f>
        <v>2.2935779816513763E-3</v>
      </c>
      <c r="N141" s="11">
        <f>Table1[[#This Row],[Cases]]/Table1[[#This Row],[Deaths]]</f>
        <v>436</v>
      </c>
      <c r="O141" s="12">
        <f>Table1[[#This Row],[Cases]]/Table1[[#This Row],[Population]]</f>
        <v>5.5485444615303034E-4</v>
      </c>
      <c r="P141" s="12">
        <f>Table1[[#This Row],[Deaths]]/Table1[[#This Row],[Population]]</f>
        <v>1.2726019407179597E-6</v>
      </c>
      <c r="Q141" s="13">
        <f>1-Table1[[#This Row],[Deaths]]/Table1[[#This Row],[Ex(Deaths)]]</f>
        <v>0.47194186515946712</v>
      </c>
      <c r="R141" s="14">
        <f>Table1[[#This Row],[Active]]/Table1[[#This Row],[Cases]]</f>
        <v>0.89373088685015289</v>
      </c>
      <c r="S141" s="65">
        <f>Table1[[#This Row],[Percent Infected]]*Table1[[#This Row],[% Active]]</f>
        <v>4.9589055623309823E-4</v>
      </c>
      <c r="T141" s="66">
        <f>1/Table1[[#This Row],[Percent Actively Infected]]</f>
        <v>2016.5739948674081</v>
      </c>
      <c r="AMC141"/>
    </row>
    <row r="142" spans="1:1017" s="1" customFormat="1" ht="16.5" thickBot="1" x14ac:dyDescent="0.3">
      <c r="A142" s="1">
        <v>141</v>
      </c>
      <c r="B142" s="47">
        <v>84</v>
      </c>
      <c r="C142" s="40" t="s">
        <v>188</v>
      </c>
      <c r="D142" s="43">
        <v>9839</v>
      </c>
      <c r="E142" s="44">
        <v>264</v>
      </c>
      <c r="F142" s="43">
        <v>8575</v>
      </c>
      <c r="G142" s="43">
        <v>1000</v>
      </c>
      <c r="H142" s="44"/>
      <c r="I142" s="40">
        <v>18444250</v>
      </c>
      <c r="J142" s="8">
        <f>Table1[[#This Row],[Population]]/Table1[[#This Row],[Cases]]</f>
        <v>1874.6061591625164</v>
      </c>
      <c r="K142" s="8">
        <f>Table1[[#This Row],[Population]]/Table1[[#This Row],[Deaths]]</f>
        <v>69864.583333333328</v>
      </c>
      <c r="L142" s="9">
        <f>Table1[[#This Row],[Deaths]]+Table1[[#This Row],[Active]]*Table1[[#This Row],[Death Rate]]</f>
        <v>290.83199512145541</v>
      </c>
      <c r="M142" s="10">
        <f>Table1[[#This Row],[Deaths]]/Table1[[#This Row],[Cases]]</f>
        <v>2.6831995121455433E-2</v>
      </c>
      <c r="N142" s="11">
        <f>Table1[[#This Row],[Cases]]/Table1[[#This Row],[Deaths]]</f>
        <v>37.268939393939391</v>
      </c>
      <c r="O142" s="12">
        <f>Table1[[#This Row],[Cases]]/Table1[[#This Row],[Population]]</f>
        <v>5.3344538270734781E-4</v>
      </c>
      <c r="P142" s="12">
        <f>Table1[[#This Row],[Deaths]]/Table1[[#This Row],[Population]]</f>
        <v>1.4313403906366483E-5</v>
      </c>
      <c r="Q142" s="13">
        <f>1-Table1[[#This Row],[Deaths]]/Table1[[#This Row],[Ex(Deaths)]]</f>
        <v>9.2259433527078105E-2</v>
      </c>
      <c r="R142" s="14">
        <f>Table1[[#This Row],[Active]]/Table1[[#This Row],[Cases]]</f>
        <v>0.10163634515702816</v>
      </c>
      <c r="S142" s="65">
        <f>Table1[[#This Row],[Percent Infected]]*Table1[[#This Row],[% Active]]</f>
        <v>5.4217439039266984E-5</v>
      </c>
      <c r="T142" s="66">
        <f>1/Table1[[#This Row],[Percent Actively Infected]]</f>
        <v>18444.25</v>
      </c>
      <c r="AMC142"/>
    </row>
    <row r="143" spans="1:1017" s="1" customFormat="1" ht="16.5" thickBot="1" x14ac:dyDescent="0.3">
      <c r="A143" s="1">
        <v>142</v>
      </c>
      <c r="B143" s="47">
        <v>121</v>
      </c>
      <c r="C143" s="40" t="s">
        <v>124</v>
      </c>
      <c r="D143" s="43">
        <v>2907</v>
      </c>
      <c r="E143" s="44">
        <v>31</v>
      </c>
      <c r="F143" s="43">
        <v>1969</v>
      </c>
      <c r="G143" s="44">
        <v>907</v>
      </c>
      <c r="H143" s="44">
        <v>6</v>
      </c>
      <c r="I143" s="40">
        <v>5459987</v>
      </c>
      <c r="J143" s="8">
        <f>Table1[[#This Row],[Population]]/Table1[[#This Row],[Cases]]</f>
        <v>1878.2205022359822</v>
      </c>
      <c r="K143" s="8">
        <f>Table1[[#This Row],[Population]]/Table1[[#This Row],[Deaths]]</f>
        <v>176128.61290322582</v>
      </c>
      <c r="L143" s="9">
        <f>Table1[[#This Row],[Deaths]]+Table1[[#This Row],[Active]]*Table1[[#This Row],[Death Rate]]</f>
        <v>40.672170622635022</v>
      </c>
      <c r="M143" s="10">
        <f>Table1[[#This Row],[Deaths]]/Table1[[#This Row],[Cases]]</f>
        <v>1.0663914688682491E-2</v>
      </c>
      <c r="N143" s="11">
        <f>Table1[[#This Row],[Cases]]/Table1[[#This Row],[Deaths]]</f>
        <v>93.774193548387103</v>
      </c>
      <c r="O143" s="12">
        <f>Table1[[#This Row],[Cases]]/Table1[[#This Row],[Population]]</f>
        <v>5.3241885008151115E-4</v>
      </c>
      <c r="P143" s="12">
        <f>Table1[[#This Row],[Deaths]]/Table1[[#This Row],[Population]]</f>
        <v>5.6776691959156681E-6</v>
      </c>
      <c r="Q143" s="13">
        <f>1-Table1[[#This Row],[Deaths]]/Table1[[#This Row],[Ex(Deaths)]]</f>
        <v>0.23780807551127436</v>
      </c>
      <c r="R143" s="14">
        <f>Table1[[#This Row],[Active]]/Table1[[#This Row],[Cases]]</f>
        <v>0.31200550395596838</v>
      </c>
      <c r="S143" s="65">
        <f>Table1[[#This Row],[Percent Infected]]*Table1[[#This Row],[% Active]]</f>
        <v>1.6611761163533905E-4</v>
      </c>
      <c r="T143" s="66">
        <f>1/Table1[[#This Row],[Percent Actively Infected]]</f>
        <v>6019.8313120176408</v>
      </c>
      <c r="AMC143"/>
    </row>
    <row r="144" spans="1:1017" s="1" customFormat="1" ht="16.5" thickBot="1" x14ac:dyDescent="0.3">
      <c r="A144" s="1">
        <v>143</v>
      </c>
      <c r="B144" s="47">
        <v>186</v>
      </c>
      <c r="C144" s="40" t="s">
        <v>116</v>
      </c>
      <c r="D144" s="44">
        <v>152</v>
      </c>
      <c r="E144" s="44">
        <v>7</v>
      </c>
      <c r="F144" s="44">
        <v>122</v>
      </c>
      <c r="G144" s="44">
        <v>23</v>
      </c>
      <c r="H144" s="44"/>
      <c r="I144" s="40">
        <v>287421</v>
      </c>
      <c r="J144" s="8">
        <f>Table1[[#This Row],[Population]]/Table1[[#This Row],[Cases]]</f>
        <v>1890.9276315789473</v>
      </c>
      <c r="K144" s="8">
        <f>Table1[[#This Row],[Population]]/Table1[[#This Row],[Deaths]]</f>
        <v>41060.142857142855</v>
      </c>
      <c r="L144" s="9">
        <f>Table1[[#This Row],[Deaths]]+Table1[[#This Row],[Active]]*Table1[[#This Row],[Death Rate]]</f>
        <v>8.0592105263157894</v>
      </c>
      <c r="M144" s="10">
        <f>Table1[[#This Row],[Deaths]]/Table1[[#This Row],[Cases]]</f>
        <v>4.6052631578947366E-2</v>
      </c>
      <c r="N144" s="11">
        <f>Table1[[#This Row],[Cases]]/Table1[[#This Row],[Deaths]]</f>
        <v>21.714285714285715</v>
      </c>
      <c r="O144" s="12">
        <f>Table1[[#This Row],[Cases]]/Table1[[#This Row],[Population]]</f>
        <v>5.2884096847481568E-4</v>
      </c>
      <c r="P144" s="12">
        <f>Table1[[#This Row],[Deaths]]/Table1[[#This Row],[Population]]</f>
        <v>2.4354518285024406E-5</v>
      </c>
      <c r="Q144" s="13">
        <f>1-Table1[[#This Row],[Deaths]]/Table1[[#This Row],[Ex(Deaths)]]</f>
        <v>0.13142857142857145</v>
      </c>
      <c r="R144" s="14">
        <f>Table1[[#This Row],[Active]]/Table1[[#This Row],[Cases]]</f>
        <v>0.15131578947368421</v>
      </c>
      <c r="S144" s="65">
        <f>Table1[[#This Row],[Percent Infected]]*Table1[[#This Row],[% Active]]</f>
        <v>8.0021988650794476E-5</v>
      </c>
      <c r="T144" s="66">
        <f>1/Table1[[#This Row],[Percent Actively Infected]]</f>
        <v>12496.565217391304</v>
      </c>
      <c r="AMC144"/>
    </row>
    <row r="145" spans="1:1017" s="1" customFormat="1" ht="16.5" thickBot="1" x14ac:dyDescent="0.3">
      <c r="A145" s="1">
        <v>144</v>
      </c>
      <c r="B145" s="47">
        <v>23</v>
      </c>
      <c r="C145" s="40" t="s">
        <v>176</v>
      </c>
      <c r="D145" s="43">
        <v>141370</v>
      </c>
      <c r="E145" s="43">
        <v>6207</v>
      </c>
      <c r="F145" s="43">
        <v>94458</v>
      </c>
      <c r="G145" s="43">
        <v>40705</v>
      </c>
      <c r="H145" s="44"/>
      <c r="I145" s="40">
        <v>273887342</v>
      </c>
      <c r="J145" s="8">
        <f>Table1[[#This Row],[Population]]/Table1[[#This Row],[Cases]]</f>
        <v>1937.3795147485323</v>
      </c>
      <c r="K145" s="8">
        <f>Table1[[#This Row],[Population]]/Table1[[#This Row],[Deaths]]</f>
        <v>44125.55856291284</v>
      </c>
      <c r="L145" s="9">
        <f>Table1[[#This Row],[Deaths]]+Table1[[#This Row],[Active]]*Table1[[#This Row],[Death Rate]]</f>
        <v>7994.1962580462614</v>
      </c>
      <c r="M145" s="10">
        <f>Table1[[#This Row],[Deaths]]/Table1[[#This Row],[Cases]]</f>
        <v>4.3906062106528969E-2</v>
      </c>
      <c r="N145" s="11">
        <f>Table1[[#This Row],[Cases]]/Table1[[#This Row],[Deaths]]</f>
        <v>22.775898179474787</v>
      </c>
      <c r="O145" s="12">
        <f>Table1[[#This Row],[Cases]]/Table1[[#This Row],[Population]]</f>
        <v>5.1616113022119874E-4</v>
      </c>
      <c r="P145" s="12">
        <f>Table1[[#This Row],[Deaths]]/Table1[[#This Row],[Population]]</f>
        <v>2.2662602640468138E-5</v>
      </c>
      <c r="Q145" s="13">
        <f>1-Table1[[#This Row],[Deaths]]/Table1[[#This Row],[Ex(Deaths)]]</f>
        <v>0.22356171907181099</v>
      </c>
      <c r="R145" s="14">
        <f>Table1[[#This Row],[Active]]/Table1[[#This Row],[Cases]]</f>
        <v>0.28793237603451932</v>
      </c>
      <c r="S145" s="65">
        <f>Table1[[#This Row],[Percent Infected]]*Table1[[#This Row],[% Active]]</f>
        <v>1.4861950064125269E-4</v>
      </c>
      <c r="T145" s="66">
        <f>1/Table1[[#This Row],[Percent Actively Infected]]</f>
        <v>6728.5921139909105</v>
      </c>
      <c r="AMC145"/>
    </row>
    <row r="146" spans="1:1017" s="1" customFormat="1" ht="16.5" thickBot="1" x14ac:dyDescent="0.3">
      <c r="A146" s="1">
        <v>145</v>
      </c>
      <c r="B146" s="47">
        <v>194</v>
      </c>
      <c r="C146" s="40" t="s">
        <v>156</v>
      </c>
      <c r="D146" s="44">
        <v>57</v>
      </c>
      <c r="E146" s="44"/>
      <c r="F146" s="44">
        <v>55</v>
      </c>
      <c r="G146" s="44">
        <v>2</v>
      </c>
      <c r="H146" s="44"/>
      <c r="I146" s="40">
        <v>110986</v>
      </c>
      <c r="J146" s="8">
        <f>Table1[[#This Row],[Population]]/Table1[[#This Row],[Cases]]</f>
        <v>1947.1228070175439</v>
      </c>
      <c r="K146" s="8" t="e">
        <f>Table1[[#This Row],[Population]]/Table1[[#This Row],[Deaths]]</f>
        <v>#DIV/0!</v>
      </c>
      <c r="L146" s="9">
        <f>Table1[[#This Row],[Deaths]]+Table1[[#This Row],[Active]]*Table1[[#This Row],[Death Rate]]</f>
        <v>0</v>
      </c>
      <c r="M146" s="10">
        <f>Table1[[#This Row],[Deaths]]/Table1[[#This Row],[Cases]]</f>
        <v>0</v>
      </c>
      <c r="N146" s="11" t="e">
        <f>Table1[[#This Row],[Cases]]/Table1[[#This Row],[Deaths]]</f>
        <v>#DIV/0!</v>
      </c>
      <c r="O146" s="12">
        <f>Table1[[#This Row],[Cases]]/Table1[[#This Row],[Population]]</f>
        <v>5.1357828915358692E-4</v>
      </c>
      <c r="P146" s="12">
        <f>Table1[[#This Row],[Deaths]]/Table1[[#This Row],[Population]]</f>
        <v>0</v>
      </c>
      <c r="Q146" s="13" t="e">
        <f>1-Table1[[#This Row],[Deaths]]/Table1[[#This Row],[Ex(Deaths)]]</f>
        <v>#DIV/0!</v>
      </c>
      <c r="R146" s="14">
        <f>Table1[[#This Row],[Active]]/Table1[[#This Row],[Cases]]</f>
        <v>3.5087719298245612E-2</v>
      </c>
      <c r="S146" s="65">
        <f>Table1[[#This Row],[Percent Infected]]*Table1[[#This Row],[% Active]]</f>
        <v>1.8020290847494276E-5</v>
      </c>
      <c r="T146" s="66">
        <f>1/Table1[[#This Row],[Percent Actively Infected]]</f>
        <v>55493.000000000007</v>
      </c>
      <c r="AMC146"/>
    </row>
    <row r="147" spans="1:1017" s="1" customFormat="1" ht="16.5" thickBot="1" x14ac:dyDescent="0.3">
      <c r="A147" s="1">
        <v>146</v>
      </c>
      <c r="B147" s="47">
        <v>105</v>
      </c>
      <c r="C147" s="40" t="s">
        <v>111</v>
      </c>
      <c r="D147" s="43">
        <v>4946</v>
      </c>
      <c r="E147" s="44">
        <v>608</v>
      </c>
      <c r="F147" s="43">
        <v>3630</v>
      </c>
      <c r="G147" s="44">
        <v>708</v>
      </c>
      <c r="H147" s="44">
        <v>6</v>
      </c>
      <c r="I147" s="40">
        <v>9657117</v>
      </c>
      <c r="J147" s="8">
        <f>Table1[[#This Row],[Population]]/Table1[[#This Row],[Cases]]</f>
        <v>1952.5105135463</v>
      </c>
      <c r="K147" s="8">
        <f>Table1[[#This Row],[Population]]/Table1[[#This Row],[Deaths]]</f>
        <v>15883.416118421053</v>
      </c>
      <c r="L147" s="9">
        <f>Table1[[#This Row],[Deaths]]+Table1[[#This Row],[Active]]*Table1[[#This Row],[Death Rate]]</f>
        <v>695.03275374039629</v>
      </c>
      <c r="M147" s="10">
        <f>Table1[[#This Row],[Deaths]]/Table1[[#This Row],[Cases]]</f>
        <v>0.12292761827739587</v>
      </c>
      <c r="N147" s="15">
        <f>Table1[[#This Row],[Cases]]/Table1[[#This Row],[Deaths]]</f>
        <v>8.1348684210526319</v>
      </c>
      <c r="O147" s="12">
        <f>Table1[[#This Row],[Cases]]/Table1[[#This Row],[Population]]</f>
        <v>5.1216113463262375E-4</v>
      </c>
      <c r="P147" s="12">
        <f>Table1[[#This Row],[Deaths]]/Table1[[#This Row],[Population]]</f>
        <v>6.2958748454637137E-5</v>
      </c>
      <c r="Q147" s="13">
        <f>1-Table1[[#This Row],[Deaths]]/Table1[[#This Row],[Ex(Deaths)]]</f>
        <v>0.12522108241952601</v>
      </c>
      <c r="R147" s="14">
        <f>Table1[[#This Row],[Active]]/Table1[[#This Row],[Cases]]</f>
        <v>0.14314597654670441</v>
      </c>
      <c r="S147" s="65">
        <f>Table1[[#This Row],[Percent Infected]]*Table1[[#This Row],[% Active]]</f>
        <v>7.3313805766255077E-5</v>
      </c>
      <c r="T147" s="66">
        <f>1/Table1[[#This Row],[Percent Actively Infected]]</f>
        <v>13639.995762711866</v>
      </c>
      <c r="AMC147"/>
    </row>
    <row r="148" spans="1:1017" s="1" customFormat="1" ht="16.5" thickBot="1" x14ac:dyDescent="0.3">
      <c r="A148" s="1">
        <v>147</v>
      </c>
      <c r="B148" s="47">
        <v>79</v>
      </c>
      <c r="C148" s="40" t="s">
        <v>205</v>
      </c>
      <c r="D148" s="43">
        <v>13886</v>
      </c>
      <c r="E148" s="44">
        <v>171</v>
      </c>
      <c r="F148" s="43">
        <v>12603</v>
      </c>
      <c r="G148" s="43">
        <v>1112</v>
      </c>
      <c r="H148" s="44">
        <v>90</v>
      </c>
      <c r="I148" s="40">
        <v>27775222</v>
      </c>
      <c r="J148" s="8">
        <f>Table1[[#This Row],[Population]]/Table1[[#This Row],[Cases]]</f>
        <v>2000.2320322627106</v>
      </c>
      <c r="K148" s="8">
        <f>Table1[[#This Row],[Population]]/Table1[[#This Row],[Deaths]]</f>
        <v>162428.19883040935</v>
      </c>
      <c r="L148" s="9">
        <f>Table1[[#This Row],[Deaths]]+Table1[[#This Row],[Active]]*Table1[[#This Row],[Death Rate]]</f>
        <v>184.69379230880023</v>
      </c>
      <c r="M148" s="10">
        <f>Table1[[#This Row],[Deaths]]/Table1[[#This Row],[Cases]]</f>
        <v>1.2314561428777186E-2</v>
      </c>
      <c r="N148" s="11">
        <f>Table1[[#This Row],[Cases]]/Table1[[#This Row],[Deaths]]</f>
        <v>81.204678362573105</v>
      </c>
      <c r="O148" s="12">
        <f>Table1[[#This Row],[Cases]]/Table1[[#This Row],[Population]]</f>
        <v>4.9994199866341298E-4</v>
      </c>
      <c r="P148" s="12">
        <f>Table1[[#This Row],[Deaths]]/Table1[[#This Row],[Population]]</f>
        <v>6.1565664533662416E-6</v>
      </c>
      <c r="Q148" s="13">
        <f>1-Table1[[#This Row],[Deaths]]/Table1[[#This Row],[Ex(Deaths)]]</f>
        <v>7.4143219095879398E-2</v>
      </c>
      <c r="R148" s="14">
        <f>Table1[[#This Row],[Active]]/Table1[[#This Row],[Cases]]</f>
        <v>8.0080656776609541E-2</v>
      </c>
      <c r="S148" s="65">
        <f>Table1[[#This Row],[Percent Infected]]*Table1[[#This Row],[% Active]]</f>
        <v>4.003568360317696E-5</v>
      </c>
      <c r="T148" s="66">
        <f>1/Table1[[#This Row],[Percent Actively Infected]]</f>
        <v>24977.71762589928</v>
      </c>
      <c r="AMC148"/>
    </row>
    <row r="149" spans="1:1017" s="1" customFormat="1" ht="16.5" thickBot="1" x14ac:dyDescent="0.3">
      <c r="A149" s="1">
        <v>148</v>
      </c>
      <c r="B149" s="47">
        <v>207</v>
      </c>
      <c r="C149" s="40" t="s">
        <v>232</v>
      </c>
      <c r="D149" s="44">
        <v>13</v>
      </c>
      <c r="E149" s="44"/>
      <c r="F149" s="44">
        <v>7</v>
      </c>
      <c r="G149" s="44">
        <v>6</v>
      </c>
      <c r="H149" s="44"/>
      <c r="I149" s="40">
        <v>26254</v>
      </c>
      <c r="J149" s="8">
        <f>Table1[[#This Row],[Population]]/Table1[[#This Row],[Cases]]</f>
        <v>2019.5384615384614</v>
      </c>
      <c r="K149" s="8" t="e">
        <f>Table1[[#This Row],[Population]]/Table1[[#This Row],[Deaths]]</f>
        <v>#DIV/0!</v>
      </c>
      <c r="L149" s="9">
        <f>Table1[[#This Row],[Deaths]]+Table1[[#This Row],[Active]]*Table1[[#This Row],[Death Rate]]</f>
        <v>0</v>
      </c>
      <c r="M149" s="10">
        <f>Table1[[#This Row],[Deaths]]/Table1[[#This Row],[Cases]]</f>
        <v>0</v>
      </c>
      <c r="N149" s="11" t="e">
        <f>Table1[[#This Row],[Cases]]/Table1[[#This Row],[Deaths]]</f>
        <v>#DIV/0!</v>
      </c>
      <c r="O149" s="12">
        <f>Table1[[#This Row],[Cases]]/Table1[[#This Row],[Population]]</f>
        <v>4.9516264188314164E-4</v>
      </c>
      <c r="P149" s="12">
        <f>Table1[[#This Row],[Deaths]]/Table1[[#This Row],[Population]]</f>
        <v>0</v>
      </c>
      <c r="Q149" s="13" t="e">
        <f>1-Table1[[#This Row],[Deaths]]/Table1[[#This Row],[Ex(Deaths)]]</f>
        <v>#DIV/0!</v>
      </c>
      <c r="R149" s="14">
        <f>Table1[[#This Row],[Active]]/Table1[[#This Row],[Cases]]</f>
        <v>0.46153846153846156</v>
      </c>
      <c r="S149" s="65">
        <f>Table1[[#This Row],[Percent Infected]]*Table1[[#This Row],[% Active]]</f>
        <v>2.2853660394606538E-4</v>
      </c>
      <c r="T149" s="66">
        <f>1/Table1[[#This Row],[Percent Actively Infected]]</f>
        <v>4375.6666666666661</v>
      </c>
      <c r="AMC149"/>
    </row>
    <row r="150" spans="1:1017" s="1" customFormat="1" ht="16.5" thickBot="1" x14ac:dyDescent="0.3">
      <c r="A150" s="1">
        <v>149</v>
      </c>
      <c r="B150" s="47">
        <v>170</v>
      </c>
      <c r="C150" s="40" t="s">
        <v>167</v>
      </c>
      <c r="D150" s="44">
        <v>405</v>
      </c>
      <c r="E150" s="44">
        <v>7</v>
      </c>
      <c r="F150" s="44">
        <v>379</v>
      </c>
      <c r="G150" s="44">
        <v>19</v>
      </c>
      <c r="H150" s="44"/>
      <c r="I150" s="40">
        <v>871833</v>
      </c>
      <c r="J150" s="8">
        <f>Table1[[#This Row],[Population]]/Table1[[#This Row],[Cases]]</f>
        <v>2152.6740740740743</v>
      </c>
      <c r="K150" s="8">
        <f>Table1[[#This Row],[Population]]/Table1[[#This Row],[Deaths]]</f>
        <v>124547.57142857143</v>
      </c>
      <c r="L150" s="9">
        <f>Table1[[#This Row],[Deaths]]+Table1[[#This Row],[Active]]*Table1[[#This Row],[Death Rate]]</f>
        <v>7.3283950617283953</v>
      </c>
      <c r="M150" s="10">
        <f>Table1[[#This Row],[Deaths]]/Table1[[#This Row],[Cases]]</f>
        <v>1.7283950617283949E-2</v>
      </c>
      <c r="N150" s="11">
        <f>Table1[[#This Row],[Cases]]/Table1[[#This Row],[Deaths]]</f>
        <v>57.857142857142854</v>
      </c>
      <c r="O150" s="12">
        <f>Table1[[#This Row],[Cases]]/Table1[[#This Row],[Population]]</f>
        <v>4.6453850680118784E-4</v>
      </c>
      <c r="P150" s="12">
        <f>Table1[[#This Row],[Deaths]]/Table1[[#This Row],[Population]]</f>
        <v>8.0290606113785554E-6</v>
      </c>
      <c r="Q150" s="13">
        <f>1-Table1[[#This Row],[Deaths]]/Table1[[#This Row],[Ex(Deaths)]]</f>
        <v>4.4811320754717054E-2</v>
      </c>
      <c r="R150" s="14">
        <f>Table1[[#This Row],[Active]]/Table1[[#This Row],[Cases]]</f>
        <v>4.6913580246913583E-2</v>
      </c>
      <c r="S150" s="65">
        <f>Table1[[#This Row],[Percent Infected]]*Table1[[#This Row],[% Active]]</f>
        <v>2.1793164516598938E-5</v>
      </c>
      <c r="T150" s="66">
        <f>1/Table1[[#This Row],[Percent Actively Infected]]</f>
        <v>45885.947368421046</v>
      </c>
      <c r="AMC150"/>
    </row>
    <row r="151" spans="1:1017" s="1" customFormat="1" ht="16.5" thickBot="1" x14ac:dyDescent="0.3">
      <c r="A151" s="1">
        <v>150</v>
      </c>
      <c r="B151" s="47">
        <v>157</v>
      </c>
      <c r="C151" s="40" t="s">
        <v>231</v>
      </c>
      <c r="D151" s="44">
        <v>946</v>
      </c>
      <c r="E151" s="44">
        <v>25</v>
      </c>
      <c r="F151" s="44">
        <v>271</v>
      </c>
      <c r="G151" s="44">
        <v>650</v>
      </c>
      <c r="H151" s="44"/>
      <c r="I151" s="40">
        <v>2144406</v>
      </c>
      <c r="J151" s="8">
        <f>Table1[[#This Row],[Population]]/Table1[[#This Row],[Cases]]</f>
        <v>2266.8139534883721</v>
      </c>
      <c r="K151" s="8">
        <f>Table1[[#This Row],[Population]]/Table1[[#This Row],[Deaths]]</f>
        <v>85776.24</v>
      </c>
      <c r="L151" s="9">
        <f>Table1[[#This Row],[Deaths]]+Table1[[#This Row],[Active]]*Table1[[#This Row],[Death Rate]]</f>
        <v>42.177589852008452</v>
      </c>
      <c r="M151" s="10">
        <f>Table1[[#This Row],[Deaths]]/Table1[[#This Row],[Cases]]</f>
        <v>2.6427061310782242E-2</v>
      </c>
      <c r="N151" s="11">
        <f>Table1[[#This Row],[Cases]]/Table1[[#This Row],[Deaths]]</f>
        <v>37.840000000000003</v>
      </c>
      <c r="O151" s="12">
        <f>Table1[[#This Row],[Cases]]/Table1[[#This Row],[Population]]</f>
        <v>4.4114780503318868E-4</v>
      </c>
      <c r="P151" s="12">
        <f>Table1[[#This Row],[Deaths]]/Table1[[#This Row],[Population]]</f>
        <v>1.1658240090729088E-5</v>
      </c>
      <c r="Q151" s="13">
        <f>1-Table1[[#This Row],[Deaths]]/Table1[[#This Row],[Ex(Deaths)]]</f>
        <v>0.40726817042606511</v>
      </c>
      <c r="R151" s="14">
        <f>Table1[[#This Row],[Active]]/Table1[[#This Row],[Cases]]</f>
        <v>0.68710359408033828</v>
      </c>
      <c r="S151" s="65">
        <f>Table1[[#This Row],[Percent Infected]]*Table1[[#This Row],[% Active]]</f>
        <v>3.0311424235895631E-4</v>
      </c>
      <c r="T151" s="66">
        <f>1/Table1[[#This Row],[Percent Actively Infected]]</f>
        <v>3299.0861538461536</v>
      </c>
      <c r="AMC151"/>
    </row>
    <row r="152" spans="1:1017" s="1" customFormat="1" ht="16.5" thickBot="1" x14ac:dyDescent="0.3">
      <c r="A152" s="1">
        <v>151</v>
      </c>
      <c r="B152" s="47">
        <v>46</v>
      </c>
      <c r="C152" s="40" t="s">
        <v>159</v>
      </c>
      <c r="D152" s="43">
        <v>54714</v>
      </c>
      <c r="E152" s="43">
        <v>1088</v>
      </c>
      <c r="F152" s="43">
        <v>40080</v>
      </c>
      <c r="G152" s="43">
        <v>13546</v>
      </c>
      <c r="H152" s="44">
        <v>232</v>
      </c>
      <c r="I152" s="40">
        <v>126425327</v>
      </c>
      <c r="J152" s="8">
        <f>Table1[[#This Row],[Population]]/Table1[[#This Row],[Cases]]</f>
        <v>2310.6577292831817</v>
      </c>
      <c r="K152" s="8">
        <f>Table1[[#This Row],[Population]]/Table1[[#This Row],[Deaths]]</f>
        <v>116199.74908088235</v>
      </c>
      <c r="L152" s="9">
        <f>Table1[[#This Row],[Deaths]]+Table1[[#This Row],[Active]]*Table1[[#This Row],[Death Rate]]</f>
        <v>1357.3652081734108</v>
      </c>
      <c r="M152" s="10">
        <f>Table1[[#This Row],[Deaths]]/Table1[[#This Row],[Cases]]</f>
        <v>1.9885221332748473E-2</v>
      </c>
      <c r="N152" s="11">
        <f>Table1[[#This Row],[Cases]]/Table1[[#This Row],[Deaths]]</f>
        <v>50.288602941176471</v>
      </c>
      <c r="O152" s="12">
        <f>Table1[[#This Row],[Cases]]/Table1[[#This Row],[Population]]</f>
        <v>4.3277720768719071E-4</v>
      </c>
      <c r="P152" s="12">
        <f>Table1[[#This Row],[Deaths]]/Table1[[#This Row],[Population]]</f>
        <v>8.6058705626286414E-6</v>
      </c>
      <c r="Q152" s="13">
        <f>1-Table1[[#This Row],[Deaths]]/Table1[[#This Row],[Ex(Deaths)]]</f>
        <v>0.19844711397597414</v>
      </c>
      <c r="R152" s="14">
        <f>Table1[[#This Row],[Active]]/Table1[[#This Row],[Cases]]</f>
        <v>0.24757831633585553</v>
      </c>
      <c r="S152" s="65">
        <f>Table1[[#This Row],[Percent Infected]]*Table1[[#This Row],[% Active]]</f>
        <v>1.0714625242772755E-4</v>
      </c>
      <c r="T152" s="66">
        <f>1/Table1[[#This Row],[Percent Actively Infected]]</f>
        <v>9333.0375756680951</v>
      </c>
      <c r="AMC152"/>
    </row>
    <row r="153" spans="1:1017" s="1" customFormat="1" ht="16.5" thickBot="1" x14ac:dyDescent="0.3">
      <c r="A153" s="1">
        <v>152</v>
      </c>
      <c r="B153" s="47">
        <v>140</v>
      </c>
      <c r="C153" s="40" t="s">
        <v>135</v>
      </c>
      <c r="D153" s="43">
        <v>1440</v>
      </c>
      <c r="E153" s="44">
        <v>38</v>
      </c>
      <c r="F153" s="43">
        <v>1200</v>
      </c>
      <c r="G153" s="44">
        <v>202</v>
      </c>
      <c r="H153" s="44">
        <v>4</v>
      </c>
      <c r="I153" s="40">
        <v>3475284</v>
      </c>
      <c r="J153" s="8">
        <f>Table1[[#This Row],[Population]]/Table1[[#This Row],[Cases]]</f>
        <v>2413.3916666666669</v>
      </c>
      <c r="K153" s="8">
        <f>Table1[[#This Row],[Population]]/Table1[[#This Row],[Deaths]]</f>
        <v>91454.84210526316</v>
      </c>
      <c r="L153" s="9">
        <f>Table1[[#This Row],[Deaths]]+Table1[[#This Row],[Active]]*Table1[[#This Row],[Death Rate]]</f>
        <v>43.330555555555556</v>
      </c>
      <c r="M153" s="10">
        <f>Table1[[#This Row],[Deaths]]/Table1[[#This Row],[Cases]]</f>
        <v>2.6388888888888889E-2</v>
      </c>
      <c r="N153" s="11">
        <f>Table1[[#This Row],[Cases]]/Table1[[#This Row],[Deaths]]</f>
        <v>37.89473684210526</v>
      </c>
      <c r="O153" s="12">
        <f>Table1[[#This Row],[Cases]]/Table1[[#This Row],[Population]]</f>
        <v>4.1435462540615386E-4</v>
      </c>
      <c r="P153" s="12">
        <f>Table1[[#This Row],[Deaths]]/Table1[[#This Row],[Population]]</f>
        <v>1.0934358170440171E-5</v>
      </c>
      <c r="Q153" s="13">
        <f>1-Table1[[#This Row],[Deaths]]/Table1[[#This Row],[Ex(Deaths)]]</f>
        <v>0.12302070645554197</v>
      </c>
      <c r="R153" s="14">
        <f>Table1[[#This Row],[Active]]/Table1[[#This Row],[Cases]]</f>
        <v>0.14027777777777778</v>
      </c>
      <c r="S153" s="65">
        <f>Table1[[#This Row],[Percent Infected]]*Table1[[#This Row],[% Active]]</f>
        <v>5.8124746063918809E-5</v>
      </c>
      <c r="T153" s="66">
        <f>1/Table1[[#This Row],[Percent Actively Infected]]</f>
        <v>17204.376237623761</v>
      </c>
      <c r="AMC153"/>
    </row>
    <row r="154" spans="1:1017" s="1" customFormat="1" ht="16.5" thickBot="1" x14ac:dyDescent="0.3">
      <c r="A154" s="1">
        <v>153</v>
      </c>
      <c r="B154" s="47">
        <v>164</v>
      </c>
      <c r="C154" s="40" t="s">
        <v>178</v>
      </c>
      <c r="D154" s="44">
        <v>565</v>
      </c>
      <c r="E154" s="44">
        <v>12</v>
      </c>
      <c r="F154" s="44">
        <v>140</v>
      </c>
      <c r="G154" s="44">
        <v>413</v>
      </c>
      <c r="H154" s="44">
        <v>3</v>
      </c>
      <c r="I154" s="40">
        <v>1400074</v>
      </c>
      <c r="J154" s="8">
        <f>Table1[[#This Row],[Population]]/Table1[[#This Row],[Cases]]</f>
        <v>2478.0070796460177</v>
      </c>
      <c r="K154" s="8">
        <f>Table1[[#This Row],[Population]]/Table1[[#This Row],[Deaths]]</f>
        <v>116672.83333333333</v>
      </c>
      <c r="L154" s="9">
        <f>Table1[[#This Row],[Deaths]]+Table1[[#This Row],[Active]]*Table1[[#This Row],[Death Rate]]</f>
        <v>20.771681415929201</v>
      </c>
      <c r="M154" s="10">
        <f>Table1[[#This Row],[Deaths]]/Table1[[#This Row],[Cases]]</f>
        <v>2.1238938053097345E-2</v>
      </c>
      <c r="N154" s="11">
        <f>Table1[[#This Row],[Cases]]/Table1[[#This Row],[Deaths]]</f>
        <v>47.083333333333336</v>
      </c>
      <c r="O154" s="12">
        <f>Table1[[#This Row],[Cases]]/Table1[[#This Row],[Population]]</f>
        <v>4.0355009806624509E-4</v>
      </c>
      <c r="P154" s="12">
        <f>Table1[[#This Row],[Deaths]]/Table1[[#This Row],[Population]]</f>
        <v>8.5709755341503383E-6</v>
      </c>
      <c r="Q154" s="13">
        <f>1-Table1[[#This Row],[Deaths]]/Table1[[#This Row],[Ex(Deaths)]]</f>
        <v>0.42229038854805723</v>
      </c>
      <c r="R154" s="14">
        <f>Table1[[#This Row],[Active]]/Table1[[#This Row],[Cases]]</f>
        <v>0.73097345132743363</v>
      </c>
      <c r="S154" s="65">
        <f>Table1[[#This Row],[Percent Infected]]*Table1[[#This Row],[% Active]]</f>
        <v>2.9498440796700749E-4</v>
      </c>
      <c r="T154" s="66">
        <f>1/Table1[[#This Row],[Percent Actively Infected]]</f>
        <v>3390.0096852300239</v>
      </c>
      <c r="AMC154"/>
    </row>
    <row r="155" spans="1:1017" s="1" customFormat="1" ht="16.5" thickBot="1" x14ac:dyDescent="0.3">
      <c r="A155" s="1">
        <v>154</v>
      </c>
      <c r="B155" s="47">
        <v>153</v>
      </c>
      <c r="C155" s="40" t="s">
        <v>148</v>
      </c>
      <c r="D155" s="43">
        <v>1113</v>
      </c>
      <c r="E155" s="44">
        <v>14</v>
      </c>
      <c r="F155" s="44">
        <v>764</v>
      </c>
      <c r="G155" s="44">
        <v>335</v>
      </c>
      <c r="H155" s="44">
        <v>2</v>
      </c>
      <c r="I155" s="40">
        <v>2962830</v>
      </c>
      <c r="J155" s="8">
        <f>Table1[[#This Row],[Population]]/Table1[[#This Row],[Cases]]</f>
        <v>2662.0215633423181</v>
      </c>
      <c r="K155" s="8">
        <f>Table1[[#This Row],[Population]]/Table1[[#This Row],[Deaths]]</f>
        <v>211630.71428571429</v>
      </c>
      <c r="L155" s="9">
        <f>Table1[[#This Row],[Deaths]]+Table1[[#This Row],[Active]]*Table1[[#This Row],[Death Rate]]</f>
        <v>18.213836477987421</v>
      </c>
      <c r="M155" s="10">
        <f>Table1[[#This Row],[Deaths]]/Table1[[#This Row],[Cases]]</f>
        <v>1.2578616352201259E-2</v>
      </c>
      <c r="N155" s="11">
        <f>Table1[[#This Row],[Cases]]/Table1[[#This Row],[Deaths]]</f>
        <v>79.5</v>
      </c>
      <c r="O155" s="12">
        <f>Table1[[#This Row],[Cases]]/Table1[[#This Row],[Population]]</f>
        <v>3.7565435748929235E-4</v>
      </c>
      <c r="P155" s="12">
        <f>Table1[[#This Row],[Deaths]]/Table1[[#This Row],[Population]]</f>
        <v>4.7252120438904695E-6</v>
      </c>
      <c r="Q155" s="13">
        <f>1-Table1[[#This Row],[Deaths]]/Table1[[#This Row],[Ex(Deaths)]]</f>
        <v>0.23135359116022103</v>
      </c>
      <c r="R155" s="14">
        <f>Table1[[#This Row],[Active]]/Table1[[#This Row],[Cases]]</f>
        <v>0.30098831985624436</v>
      </c>
      <c r="S155" s="65">
        <f>Table1[[#This Row],[Percent Infected]]*Table1[[#This Row],[% Active]]</f>
        <v>1.1306757390737909E-4</v>
      </c>
      <c r="T155" s="66">
        <f>1/Table1[[#This Row],[Percent Actively Infected]]</f>
        <v>8844.2686567164183</v>
      </c>
      <c r="AMC155"/>
    </row>
    <row r="156" spans="1:1017" s="1" customFormat="1" ht="16.5" thickBot="1" x14ac:dyDescent="0.3">
      <c r="A156" s="1">
        <v>155</v>
      </c>
      <c r="B156" s="47">
        <v>103</v>
      </c>
      <c r="C156" s="40" t="s">
        <v>224</v>
      </c>
      <c r="D156" s="43">
        <v>5308</v>
      </c>
      <c r="E156" s="44">
        <v>135</v>
      </c>
      <c r="F156" s="43">
        <v>3848</v>
      </c>
      <c r="G156" s="43">
        <v>1325</v>
      </c>
      <c r="H156" s="44"/>
      <c r="I156" s="40">
        <v>14889717</v>
      </c>
      <c r="J156" s="8">
        <f>Table1[[#This Row],[Population]]/Table1[[#This Row],[Cases]]</f>
        <v>2805.1463828183873</v>
      </c>
      <c r="K156" s="8">
        <f>Table1[[#This Row],[Population]]/Table1[[#This Row],[Deaths]]</f>
        <v>110294.2</v>
      </c>
      <c r="L156" s="9">
        <f>Table1[[#This Row],[Deaths]]+Table1[[#This Row],[Active]]*Table1[[#This Row],[Death Rate]]</f>
        <v>168.69913338357196</v>
      </c>
      <c r="M156" s="10">
        <f>Table1[[#This Row],[Deaths]]/Table1[[#This Row],[Cases]]</f>
        <v>2.543330821401658E-2</v>
      </c>
      <c r="N156" s="11">
        <f>Table1[[#This Row],[Cases]]/Table1[[#This Row],[Deaths]]</f>
        <v>39.318518518518516</v>
      </c>
      <c r="O156" s="12">
        <f>Table1[[#This Row],[Cases]]/Table1[[#This Row],[Population]]</f>
        <v>3.5648763505713373E-4</v>
      </c>
      <c r="P156" s="12">
        <f>Table1[[#This Row],[Deaths]]/Table1[[#This Row],[Population]]</f>
        <v>9.0666598968939435E-6</v>
      </c>
      <c r="Q156" s="13">
        <f>1-Table1[[#This Row],[Deaths]]/Table1[[#This Row],[Ex(Deaths)]]</f>
        <v>0.19975878184833407</v>
      </c>
      <c r="R156" s="14">
        <f>Table1[[#This Row],[Active]]/Table1[[#This Row],[Cases]]</f>
        <v>0.24962321024868123</v>
      </c>
      <c r="S156" s="65">
        <f>Table1[[#This Row],[Percent Infected]]*Table1[[#This Row],[% Active]]</f>
        <v>8.8987587876922036E-5</v>
      </c>
      <c r="T156" s="66">
        <f>1/Table1[[#This Row],[Percent Actively Infected]]</f>
        <v>11237.522264150944</v>
      </c>
      <c r="AMC156"/>
    </row>
    <row r="157" spans="1:1017" s="1" customFormat="1" ht="16.5" thickBot="1" x14ac:dyDescent="0.3">
      <c r="A157" s="1">
        <v>156</v>
      </c>
      <c r="B157" s="47">
        <v>144</v>
      </c>
      <c r="C157" s="40" t="s">
        <v>150</v>
      </c>
      <c r="D157" s="43">
        <v>1341</v>
      </c>
      <c r="E157" s="44">
        <v>17</v>
      </c>
      <c r="F157" s="43">
        <v>1092</v>
      </c>
      <c r="G157" s="44">
        <v>232</v>
      </c>
      <c r="H157" s="44"/>
      <c r="I157" s="40">
        <v>3988160</v>
      </c>
      <c r="J157" s="8">
        <f>Table1[[#This Row],[Population]]/Table1[[#This Row],[Cases]]</f>
        <v>2974.0193885160329</v>
      </c>
      <c r="K157" s="8">
        <f>Table1[[#This Row],[Population]]/Table1[[#This Row],[Deaths]]</f>
        <v>234597.64705882352</v>
      </c>
      <c r="L157" s="9">
        <f>Table1[[#This Row],[Deaths]]+Table1[[#This Row],[Active]]*Table1[[#This Row],[Death Rate]]</f>
        <v>19.941088739746458</v>
      </c>
      <c r="M157" s="10">
        <f>Table1[[#This Row],[Deaths]]/Table1[[#This Row],[Cases]]</f>
        <v>1.267710663683818E-2</v>
      </c>
      <c r="N157" s="11">
        <f>Table1[[#This Row],[Cases]]/Table1[[#This Row],[Deaths]]</f>
        <v>78.882352941176464</v>
      </c>
      <c r="O157" s="12">
        <f>Table1[[#This Row],[Cases]]/Table1[[#This Row],[Population]]</f>
        <v>3.3624528604669825E-4</v>
      </c>
      <c r="P157" s="12">
        <f>Table1[[#This Row],[Deaths]]/Table1[[#This Row],[Population]]</f>
        <v>4.2626173473481509E-6</v>
      </c>
      <c r="Q157" s="13">
        <f>1-Table1[[#This Row],[Deaths]]/Table1[[#This Row],[Ex(Deaths)]]</f>
        <v>0.14748887476160211</v>
      </c>
      <c r="R157" s="14">
        <f>Table1[[#This Row],[Active]]/Table1[[#This Row],[Cases]]</f>
        <v>0.17300521998508575</v>
      </c>
      <c r="S157" s="65">
        <f>Table1[[#This Row],[Percent Infected]]*Table1[[#This Row],[% Active]]</f>
        <v>5.8172189681457117E-5</v>
      </c>
      <c r="T157" s="66">
        <f>1/Table1[[#This Row],[Percent Actively Infected]]</f>
        <v>17190.344827586207</v>
      </c>
      <c r="AMC157"/>
    </row>
    <row r="158" spans="1:1017" s="1" customFormat="1" ht="16.5" thickBot="1" x14ac:dyDescent="0.3">
      <c r="A158" s="1">
        <v>157</v>
      </c>
      <c r="B158" s="47">
        <v>138</v>
      </c>
      <c r="C158" s="40" t="s">
        <v>117</v>
      </c>
      <c r="D158" s="43">
        <v>1631</v>
      </c>
      <c r="E158" s="44">
        <v>22</v>
      </c>
      <c r="F158" s="43">
        <v>1531</v>
      </c>
      <c r="G158" s="44">
        <v>78</v>
      </c>
      <c r="H158" s="44">
        <v>5</v>
      </c>
      <c r="I158" s="43">
        <v>5002100</v>
      </c>
      <c r="J158" s="8">
        <f>Table1[[#This Row],[Population]]/Table1[[#This Row],[Cases]]</f>
        <v>3066.8914776210913</v>
      </c>
      <c r="K158" s="8">
        <f>Table1[[#This Row],[Population]]/Table1[[#This Row],[Deaths]]</f>
        <v>227368.18181818182</v>
      </c>
      <c r="L158" s="9">
        <f>Table1[[#This Row],[Deaths]]+Table1[[#This Row],[Active]]*Table1[[#This Row],[Death Rate]]</f>
        <v>23.052115266707542</v>
      </c>
      <c r="M158" s="10">
        <f>Table1[[#This Row],[Deaths]]/Table1[[#This Row],[Cases]]</f>
        <v>1.34886572654813E-2</v>
      </c>
      <c r="N158" s="11">
        <f>Table1[[#This Row],[Cases]]/Table1[[#This Row],[Deaths]]</f>
        <v>74.13636363636364</v>
      </c>
      <c r="O158" s="12">
        <f>Table1[[#This Row],[Cases]]/Table1[[#This Row],[Population]]</f>
        <v>3.2606305351752263E-4</v>
      </c>
      <c r="P158" s="12">
        <f>Table1[[#This Row],[Deaths]]/Table1[[#This Row],[Population]]</f>
        <v>4.3981527758341496E-6</v>
      </c>
      <c r="Q158" s="13">
        <f>1-Table1[[#This Row],[Deaths]]/Table1[[#This Row],[Ex(Deaths)]]</f>
        <v>4.5640725570509133E-2</v>
      </c>
      <c r="R158" s="14">
        <f>Table1[[#This Row],[Active]]/Table1[[#This Row],[Cases]]</f>
        <v>4.7823421213979152E-2</v>
      </c>
      <c r="S158" s="65">
        <f>Table1[[#This Row],[Percent Infected]]*Table1[[#This Row],[% Active]]</f>
        <v>1.559345075068471E-5</v>
      </c>
      <c r="T158" s="66">
        <f>1/Table1[[#This Row],[Percent Actively Infected]]</f>
        <v>64129.487179487187</v>
      </c>
      <c r="AMC158"/>
    </row>
    <row r="159" spans="1:1017" s="1" customFormat="1" ht="16.5" thickBot="1" x14ac:dyDescent="0.3">
      <c r="A159" s="1">
        <v>158</v>
      </c>
      <c r="B159" s="48">
        <v>188</v>
      </c>
      <c r="C159" s="40" t="s">
        <v>115</v>
      </c>
      <c r="D159" s="45">
        <v>142</v>
      </c>
      <c r="E159" s="45">
        <v>3</v>
      </c>
      <c r="F159" s="45">
        <v>139</v>
      </c>
      <c r="G159" s="45">
        <v>0</v>
      </c>
      <c r="H159" s="45"/>
      <c r="I159" s="40">
        <v>438008</v>
      </c>
      <c r="J159" s="8">
        <f>Table1[[#This Row],[Population]]/Table1[[#This Row],[Cases]]</f>
        <v>3084.5633802816901</v>
      </c>
      <c r="K159" s="8">
        <f>Table1[[#This Row],[Population]]/Table1[[#This Row],[Deaths]]</f>
        <v>146002.66666666666</v>
      </c>
      <c r="L159" s="9">
        <f>Table1[[#This Row],[Deaths]]+Table1[[#This Row],[Active]]*Table1[[#This Row],[Death Rate]]</f>
        <v>3</v>
      </c>
      <c r="M159" s="10">
        <f>Table1[[#This Row],[Deaths]]/Table1[[#This Row],[Cases]]</f>
        <v>2.1126760563380281E-2</v>
      </c>
      <c r="N159" s="11">
        <f>Table1[[#This Row],[Cases]]/Table1[[#This Row],[Deaths]]</f>
        <v>47.333333333333336</v>
      </c>
      <c r="O159" s="12">
        <f>Table1[[#This Row],[Cases]]/Table1[[#This Row],[Population]]</f>
        <v>3.2419499187229456E-4</v>
      </c>
      <c r="P159" s="12">
        <f>Table1[[#This Row],[Deaths]]/Table1[[#This Row],[Population]]</f>
        <v>6.8491899691329841E-6</v>
      </c>
      <c r="Q159" s="13">
        <f>1-Table1[[#This Row],[Deaths]]/Table1[[#This Row],[Ex(Deaths)]]</f>
        <v>0</v>
      </c>
      <c r="R159" s="14">
        <f>Table1[[#This Row],[Active]]/Table1[[#This Row],[Cases]]</f>
        <v>0</v>
      </c>
      <c r="S159" s="65">
        <f>Table1[[#This Row],[Percent Infected]]*Table1[[#This Row],[% Active]]</f>
        <v>0</v>
      </c>
      <c r="T159" s="66" t="e">
        <f>1/Table1[[#This Row],[Percent Actively Infected]]</f>
        <v>#DIV/0!</v>
      </c>
      <c r="AMC159"/>
    </row>
    <row r="160" spans="1:1017" s="1" customFormat="1" ht="16.5" thickBot="1" x14ac:dyDescent="0.3">
      <c r="A160" s="1">
        <v>159</v>
      </c>
      <c r="B160" s="49">
        <v>204</v>
      </c>
      <c r="C160" s="40" t="s">
        <v>122</v>
      </c>
      <c r="D160" s="46">
        <v>17</v>
      </c>
      <c r="E160" s="46"/>
      <c r="F160" s="46">
        <v>17</v>
      </c>
      <c r="G160" s="46">
        <v>0</v>
      </c>
      <c r="H160" s="46"/>
      <c r="I160" s="40">
        <v>53247</v>
      </c>
      <c r="J160" s="8">
        <f>Table1[[#This Row],[Population]]/Table1[[#This Row],[Cases]]</f>
        <v>3132.1764705882351</v>
      </c>
      <c r="K160" s="8" t="e">
        <f>Table1[[#This Row],[Population]]/Table1[[#This Row],[Deaths]]</f>
        <v>#DIV/0!</v>
      </c>
      <c r="L160" s="9">
        <f>Table1[[#This Row],[Deaths]]+Table1[[#This Row],[Active]]*Table1[[#This Row],[Death Rate]]</f>
        <v>0</v>
      </c>
      <c r="M160" s="10">
        <f>Table1[[#This Row],[Deaths]]/Table1[[#This Row],[Cases]]</f>
        <v>0</v>
      </c>
      <c r="N160" s="11" t="e">
        <f>Table1[[#This Row],[Cases]]/Table1[[#This Row],[Deaths]]</f>
        <v>#DIV/0!</v>
      </c>
      <c r="O160" s="12">
        <f>Table1[[#This Row],[Cases]]/Table1[[#This Row],[Population]]</f>
        <v>3.1926681315379269E-4</v>
      </c>
      <c r="P160" s="12">
        <f>Table1[[#This Row],[Deaths]]/Table1[[#This Row],[Population]]</f>
        <v>0</v>
      </c>
      <c r="Q160" s="13" t="e">
        <f>1-Table1[[#This Row],[Deaths]]/Table1[[#This Row],[Ex(Deaths)]]</f>
        <v>#DIV/0!</v>
      </c>
      <c r="R160" s="14">
        <f>Table1[[#This Row],[Active]]/Table1[[#This Row],[Cases]]</f>
        <v>0</v>
      </c>
      <c r="S160" s="65">
        <f>Table1[[#This Row],[Percent Infected]]*Table1[[#This Row],[% Active]]</f>
        <v>0</v>
      </c>
      <c r="T160" s="66" t="e">
        <f>1/Table1[[#This Row],[Percent Actively Infected]]</f>
        <v>#DIV/0!</v>
      </c>
      <c r="AMC160"/>
    </row>
    <row r="161" spans="1:1017" s="1" customFormat="1" ht="16.5" thickBot="1" x14ac:dyDescent="0.3">
      <c r="A161" s="1">
        <v>160</v>
      </c>
      <c r="B161" s="47">
        <v>77</v>
      </c>
      <c r="C161" s="40" t="s">
        <v>138</v>
      </c>
      <c r="D161" s="43">
        <v>15515</v>
      </c>
      <c r="E161" s="44">
        <v>305</v>
      </c>
      <c r="F161" s="43">
        <v>13917</v>
      </c>
      <c r="G161" s="43">
        <v>1293</v>
      </c>
      <c r="H161" s="44">
        <v>13</v>
      </c>
      <c r="I161" s="40">
        <v>51274934</v>
      </c>
      <c r="J161" s="8">
        <f>Table1[[#This Row],[Population]]/Table1[[#This Row],[Cases]]</f>
        <v>3304.8620045117627</v>
      </c>
      <c r="K161" s="8">
        <f>Table1[[#This Row],[Population]]/Table1[[#This Row],[Deaths]]</f>
        <v>168114.53770491804</v>
      </c>
      <c r="L161" s="9">
        <f>Table1[[#This Row],[Deaths]]+Table1[[#This Row],[Active]]*Table1[[#This Row],[Death Rate]]</f>
        <v>330.41830486625844</v>
      </c>
      <c r="M161" s="10">
        <f>Table1[[#This Row],[Deaths]]/Table1[[#This Row],[Cases]]</f>
        <v>1.9658395101514663E-2</v>
      </c>
      <c r="N161" s="15">
        <f>Table1[[#This Row],[Cases]]/Table1[[#This Row],[Deaths]]</f>
        <v>50.868852459016395</v>
      </c>
      <c r="O161" s="12">
        <f>Table1[[#This Row],[Cases]]/Table1[[#This Row],[Population]]</f>
        <v>3.0258449479427901E-4</v>
      </c>
      <c r="P161" s="12">
        <f>Table1[[#This Row],[Deaths]]/Table1[[#This Row],[Population]]</f>
        <v>5.9483255502581435E-6</v>
      </c>
      <c r="Q161" s="13">
        <f>1-Table1[[#This Row],[Deaths]]/Table1[[#This Row],[Ex(Deaths)]]</f>
        <v>7.6927653498334081E-2</v>
      </c>
      <c r="R161" s="14">
        <f>Table1[[#This Row],[Active]]/Table1[[#This Row],[Cases]]</f>
        <v>8.3338704479535938E-2</v>
      </c>
      <c r="S161" s="65">
        <f>Table1[[#This Row],[Percent Infected]]*Table1[[#This Row],[% Active]]</f>
        <v>2.5216999791750098E-5</v>
      </c>
      <c r="T161" s="66">
        <f>1/Table1[[#This Row],[Percent Actively Infected]]</f>
        <v>39655.788089713846</v>
      </c>
      <c r="AMC161"/>
    </row>
    <row r="162" spans="1:1017" s="1" customFormat="1" ht="16.5" thickBot="1" x14ac:dyDescent="0.3">
      <c r="A162" s="1">
        <v>161</v>
      </c>
      <c r="B162" s="47">
        <v>213</v>
      </c>
      <c r="C162" s="40" t="s">
        <v>127</v>
      </c>
      <c r="D162" s="44">
        <v>9</v>
      </c>
      <c r="E162" s="44">
        <v>1</v>
      </c>
      <c r="F162" s="44">
        <v>7</v>
      </c>
      <c r="G162" s="44">
        <v>1</v>
      </c>
      <c r="H162" s="44"/>
      <c r="I162" s="40">
        <v>30257</v>
      </c>
      <c r="J162" s="8">
        <f>Table1[[#This Row],[Population]]/Table1[[#This Row],[Cases]]</f>
        <v>3361.8888888888887</v>
      </c>
      <c r="K162" s="8">
        <f>Table1[[#This Row],[Population]]/Table1[[#This Row],[Deaths]]</f>
        <v>30257</v>
      </c>
      <c r="L162" s="9">
        <f>Table1[[#This Row],[Deaths]]+Table1[[#This Row],[Active]]*Table1[[#This Row],[Death Rate]]</f>
        <v>1.1111111111111112</v>
      </c>
      <c r="M162" s="10">
        <f>Table1[[#This Row],[Deaths]]/Table1[[#This Row],[Cases]]</f>
        <v>0.1111111111111111</v>
      </c>
      <c r="N162" s="11">
        <f>Table1[[#This Row],[Cases]]/Table1[[#This Row],[Deaths]]</f>
        <v>9</v>
      </c>
      <c r="O162" s="12">
        <f>Table1[[#This Row],[Cases]]/Table1[[#This Row],[Population]]</f>
        <v>2.9745182932875038E-4</v>
      </c>
      <c r="P162" s="12">
        <f>Table1[[#This Row],[Deaths]]/Table1[[#This Row],[Population]]</f>
        <v>3.3050203258750038E-5</v>
      </c>
      <c r="Q162" s="13">
        <f>1-Table1[[#This Row],[Deaths]]/Table1[[#This Row],[Ex(Deaths)]]</f>
        <v>0.10000000000000009</v>
      </c>
      <c r="R162" s="14">
        <f>Table1[[#This Row],[Active]]/Table1[[#This Row],[Cases]]</f>
        <v>0.1111111111111111</v>
      </c>
      <c r="S162" s="65">
        <f>Table1[[#This Row],[Percent Infected]]*Table1[[#This Row],[% Active]]</f>
        <v>3.3050203258750038E-5</v>
      </c>
      <c r="T162" s="66">
        <f>1/Table1[[#This Row],[Percent Actively Infected]]</f>
        <v>30257.000000000004</v>
      </c>
      <c r="AMC162"/>
    </row>
    <row r="163" spans="1:1017" s="1" customFormat="1" ht="16.5" thickBot="1" x14ac:dyDescent="0.3">
      <c r="A163" s="1">
        <v>162</v>
      </c>
      <c r="B163" s="47">
        <v>115</v>
      </c>
      <c r="C163" s="40" t="s">
        <v>153</v>
      </c>
      <c r="D163" s="43">
        <v>3364</v>
      </c>
      <c r="E163" s="44">
        <v>88</v>
      </c>
      <c r="F163" s="43">
        <v>2692</v>
      </c>
      <c r="G163" s="44">
        <v>584</v>
      </c>
      <c r="H163" s="44">
        <v>2</v>
      </c>
      <c r="I163" s="40">
        <v>11325711</v>
      </c>
      <c r="J163" s="8">
        <f>Table1[[#This Row],[Population]]/Table1[[#This Row],[Cases]]</f>
        <v>3366.7392984542212</v>
      </c>
      <c r="K163" s="8">
        <f>Table1[[#This Row],[Population]]/Table1[[#This Row],[Deaths]]</f>
        <v>128701.26136363637</v>
      </c>
      <c r="L163" s="9">
        <f>Table1[[#This Row],[Deaths]]+Table1[[#This Row],[Active]]*Table1[[#This Row],[Death Rate]]</f>
        <v>103.27705112960761</v>
      </c>
      <c r="M163" s="10">
        <f>Table1[[#This Row],[Deaths]]/Table1[[#This Row],[Cases]]</f>
        <v>2.6159334126040427E-2</v>
      </c>
      <c r="N163" s="11">
        <f>Table1[[#This Row],[Cases]]/Table1[[#This Row],[Deaths]]</f>
        <v>38.227272727272727</v>
      </c>
      <c r="O163" s="12">
        <f>Table1[[#This Row],[Cases]]/Table1[[#This Row],[Population]]</f>
        <v>2.9702329504964411E-4</v>
      </c>
      <c r="P163" s="12">
        <f>Table1[[#This Row],[Deaths]]/Table1[[#This Row],[Population]]</f>
        <v>7.7699316184211313E-6</v>
      </c>
      <c r="Q163" s="13">
        <f>1-Table1[[#This Row],[Deaths]]/Table1[[#This Row],[Ex(Deaths)]]</f>
        <v>0.14792299898682881</v>
      </c>
      <c r="R163" s="14">
        <f>Table1[[#This Row],[Active]]/Table1[[#This Row],[Cases]]</f>
        <v>0.17360285374554102</v>
      </c>
      <c r="S163" s="65">
        <f>Table1[[#This Row],[Percent Infected]]*Table1[[#This Row],[% Active]]</f>
        <v>5.156409164952204E-5</v>
      </c>
      <c r="T163" s="66">
        <f>1/Table1[[#This Row],[Percent Actively Infected]]</f>
        <v>19393.340753424662</v>
      </c>
      <c r="AMC163"/>
    </row>
    <row r="164" spans="1:1017" s="1" customFormat="1" ht="16.5" thickBot="1" x14ac:dyDescent="0.3">
      <c r="A164" s="1">
        <v>163</v>
      </c>
      <c r="B164" s="47">
        <v>88</v>
      </c>
      <c r="C164" s="40" t="s">
        <v>133</v>
      </c>
      <c r="D164" s="43">
        <v>9212</v>
      </c>
      <c r="E164" s="44">
        <v>125</v>
      </c>
      <c r="F164" s="43">
        <v>8876</v>
      </c>
      <c r="G164" s="44">
        <v>211</v>
      </c>
      <c r="H164" s="44">
        <v>8</v>
      </c>
      <c r="I164" s="40">
        <v>32417702</v>
      </c>
      <c r="J164" s="8">
        <f>Table1[[#This Row],[Population]]/Table1[[#This Row],[Cases]]</f>
        <v>3519.0731654363872</v>
      </c>
      <c r="K164" s="8">
        <f>Table1[[#This Row],[Population]]/Table1[[#This Row],[Deaths]]</f>
        <v>259341.61600000001</v>
      </c>
      <c r="L164" s="9">
        <f>Table1[[#This Row],[Deaths]]+Table1[[#This Row],[Active]]*Table1[[#This Row],[Death Rate]]</f>
        <v>127.86311333043855</v>
      </c>
      <c r="M164" s="10">
        <f>Table1[[#This Row],[Deaths]]/Table1[[#This Row],[Cases]]</f>
        <v>1.3569257490230134E-2</v>
      </c>
      <c r="N164" s="11">
        <f>Table1[[#This Row],[Cases]]/Table1[[#This Row],[Deaths]]</f>
        <v>73.695999999999998</v>
      </c>
      <c r="O164" s="12">
        <f>Table1[[#This Row],[Cases]]/Table1[[#This Row],[Population]]</f>
        <v>2.8416573142661379E-4</v>
      </c>
      <c r="P164" s="12">
        <f>Table1[[#This Row],[Deaths]]/Table1[[#This Row],[Population]]</f>
        <v>3.855917979627304E-6</v>
      </c>
      <c r="Q164" s="13">
        <f>1-Table1[[#This Row],[Deaths]]/Table1[[#This Row],[Ex(Deaths)]]</f>
        <v>2.239201952669001E-2</v>
      </c>
      <c r="R164" s="14">
        <f>Table1[[#This Row],[Active]]/Table1[[#This Row],[Cases]]</f>
        <v>2.2904906643508468E-2</v>
      </c>
      <c r="S164" s="65">
        <f>Table1[[#This Row],[Percent Infected]]*Table1[[#This Row],[% Active]]</f>
        <v>6.508789549610889E-6</v>
      </c>
      <c r="T164" s="66">
        <f>1/Table1[[#This Row],[Percent Actively Infected]]</f>
        <v>153638.39810426539</v>
      </c>
      <c r="AMC164"/>
    </row>
    <row r="165" spans="1:1017" s="1" customFormat="1" ht="16.5" thickBot="1" x14ac:dyDescent="0.3">
      <c r="A165" s="1">
        <v>164</v>
      </c>
      <c r="B165" s="47">
        <v>81</v>
      </c>
      <c r="C165" s="40" t="s">
        <v>174</v>
      </c>
      <c r="D165" s="43">
        <v>12410</v>
      </c>
      <c r="E165" s="44">
        <v>803</v>
      </c>
      <c r="F165" s="43">
        <v>6385</v>
      </c>
      <c r="G165" s="43">
        <v>5222</v>
      </c>
      <c r="H165" s="44"/>
      <c r="I165" s="40">
        <v>43971583</v>
      </c>
      <c r="J165" s="8">
        <f>Table1[[#This Row],[Population]]/Table1[[#This Row],[Cases]]</f>
        <v>3543.2379532634973</v>
      </c>
      <c r="K165" s="8">
        <f>Table1[[#This Row],[Population]]/Table1[[#This Row],[Deaths]]</f>
        <v>54759.132004981322</v>
      </c>
      <c r="L165" s="9">
        <f>Table1[[#This Row],[Deaths]]+Table1[[#This Row],[Active]]*Table1[[#This Row],[Death Rate]]</f>
        <v>1140.8941176470589</v>
      </c>
      <c r="M165" s="10">
        <f>Table1[[#This Row],[Deaths]]/Table1[[#This Row],[Cases]]</f>
        <v>6.4705882352941183E-2</v>
      </c>
      <c r="N165" s="11">
        <f>Table1[[#This Row],[Cases]]/Table1[[#This Row],[Deaths]]</f>
        <v>15.454545454545455</v>
      </c>
      <c r="O165" s="12">
        <f>Table1[[#This Row],[Cases]]/Table1[[#This Row],[Population]]</f>
        <v>2.822277287583665E-4</v>
      </c>
      <c r="P165" s="12">
        <f>Table1[[#This Row],[Deaths]]/Table1[[#This Row],[Population]]</f>
        <v>1.8261794213776658E-5</v>
      </c>
      <c r="Q165" s="13">
        <f>1-Table1[[#This Row],[Deaths]]/Table1[[#This Row],[Ex(Deaths)]]</f>
        <v>0.29616606170598914</v>
      </c>
      <c r="R165" s="14">
        <f>Table1[[#This Row],[Active]]/Table1[[#This Row],[Cases]]</f>
        <v>0.42078968573730863</v>
      </c>
      <c r="S165" s="65">
        <f>Table1[[#This Row],[Percent Infected]]*Table1[[#This Row],[% Active]]</f>
        <v>1.1875851729058742E-4</v>
      </c>
      <c r="T165" s="66">
        <f>1/Table1[[#This Row],[Percent Actively Infected]]</f>
        <v>8420.4486786671787</v>
      </c>
      <c r="AMC165"/>
    </row>
    <row r="166" spans="1:1017" s="1" customFormat="1" ht="16.5" thickBot="1" x14ac:dyDescent="0.3">
      <c r="A166" s="1">
        <v>165</v>
      </c>
      <c r="B166" s="47">
        <v>173</v>
      </c>
      <c r="C166" s="40" t="s">
        <v>128</v>
      </c>
      <c r="D166" s="44">
        <v>346</v>
      </c>
      <c r="E166" s="44">
        <v>10</v>
      </c>
      <c r="F166" s="44">
        <v>334</v>
      </c>
      <c r="G166" s="44">
        <v>2</v>
      </c>
      <c r="H166" s="44"/>
      <c r="I166" s="40">
        <v>1272042</v>
      </c>
      <c r="J166" s="8">
        <f>Table1[[#This Row],[Population]]/Table1[[#This Row],[Cases]]</f>
        <v>3676.4219653179189</v>
      </c>
      <c r="K166" s="8">
        <f>Table1[[#This Row],[Population]]/Table1[[#This Row],[Deaths]]</f>
        <v>127204.2</v>
      </c>
      <c r="L166" s="9">
        <f>Table1[[#This Row],[Deaths]]+Table1[[#This Row],[Active]]*Table1[[#This Row],[Death Rate]]</f>
        <v>10.057803468208093</v>
      </c>
      <c r="M166" s="10">
        <f>Table1[[#This Row],[Deaths]]/Table1[[#This Row],[Cases]]</f>
        <v>2.8901734104046242E-2</v>
      </c>
      <c r="N166" s="11">
        <f>Table1[[#This Row],[Cases]]/Table1[[#This Row],[Deaths]]</f>
        <v>34.6</v>
      </c>
      <c r="O166" s="12">
        <f>Table1[[#This Row],[Cases]]/Table1[[#This Row],[Population]]</f>
        <v>2.7200359736549582E-4</v>
      </c>
      <c r="P166" s="12">
        <f>Table1[[#This Row],[Deaths]]/Table1[[#This Row],[Population]]</f>
        <v>7.861375646401612E-6</v>
      </c>
      <c r="Q166" s="13">
        <f>1-Table1[[#This Row],[Deaths]]/Table1[[#This Row],[Ex(Deaths)]]</f>
        <v>5.7471264367816577E-3</v>
      </c>
      <c r="R166" s="14">
        <f>Table1[[#This Row],[Active]]/Table1[[#This Row],[Cases]]</f>
        <v>5.7803468208092483E-3</v>
      </c>
      <c r="S166" s="65">
        <f>Table1[[#This Row],[Percent Infected]]*Table1[[#This Row],[% Active]]</f>
        <v>1.5722751292803226E-6</v>
      </c>
      <c r="T166" s="66">
        <f>1/Table1[[#This Row],[Percent Actively Infected]]</f>
        <v>636021</v>
      </c>
      <c r="AMC166"/>
    </row>
    <row r="167" spans="1:1017" s="1" customFormat="1" ht="16.5" thickBot="1" x14ac:dyDescent="0.3">
      <c r="A167" s="1">
        <v>166</v>
      </c>
      <c r="B167" s="47">
        <v>61</v>
      </c>
      <c r="C167" s="40" t="s">
        <v>221</v>
      </c>
      <c r="D167" s="43">
        <v>31336</v>
      </c>
      <c r="E167" s="44">
        <v>544</v>
      </c>
      <c r="F167" s="43">
        <v>12524</v>
      </c>
      <c r="G167" s="43">
        <v>18268</v>
      </c>
      <c r="H167" s="44">
        <v>213</v>
      </c>
      <c r="I167" s="40">
        <v>115301776</v>
      </c>
      <c r="J167" s="8">
        <f>Table1[[#This Row],[Population]]/Table1[[#This Row],[Cases]]</f>
        <v>3679.5307633392904</v>
      </c>
      <c r="K167" s="8">
        <f>Table1[[#This Row],[Population]]/Table1[[#This Row],[Deaths]]</f>
        <v>211951.79411764705</v>
      </c>
      <c r="L167" s="9">
        <f>Table1[[#This Row],[Deaths]]+Table1[[#This Row],[Active]]*Table1[[#This Row],[Death Rate]]</f>
        <v>861.1365841205004</v>
      </c>
      <c r="M167" s="10">
        <f>Table1[[#This Row],[Deaths]]/Table1[[#This Row],[Cases]]</f>
        <v>1.7360224661730917E-2</v>
      </c>
      <c r="N167" s="15">
        <f>Table1[[#This Row],[Cases]]/Table1[[#This Row],[Deaths]]</f>
        <v>57.602941176470587</v>
      </c>
      <c r="O167" s="12">
        <f>Table1[[#This Row],[Cases]]/Table1[[#This Row],[Population]]</f>
        <v>2.7177378429973188E-4</v>
      </c>
      <c r="P167" s="12">
        <f>Table1[[#This Row],[Deaths]]/Table1[[#This Row],[Population]]</f>
        <v>4.7180539526121435E-6</v>
      </c>
      <c r="Q167" s="13">
        <f>1-Table1[[#This Row],[Deaths]]/Table1[[#This Row],[Ex(Deaths)]]</f>
        <v>0.36827675187484876</v>
      </c>
      <c r="R167" s="14">
        <f>Table1[[#This Row],[Active]]/Table1[[#This Row],[Cases]]</f>
        <v>0.58297166198621397</v>
      </c>
      <c r="S167" s="65">
        <f>Table1[[#This Row],[Percent Infected]]*Table1[[#This Row],[% Active]]</f>
        <v>1.5843641471749751E-4</v>
      </c>
      <c r="T167" s="66">
        <f>1/Table1[[#This Row],[Percent Actively Infected]]</f>
        <v>6311.6803153054516</v>
      </c>
      <c r="AMC167"/>
    </row>
    <row r="168" spans="1:1017" s="1" customFormat="1" ht="16.5" thickBot="1" x14ac:dyDescent="0.3">
      <c r="A168" s="1">
        <v>167</v>
      </c>
      <c r="B168" s="47">
        <v>104</v>
      </c>
      <c r="C168" s="40" t="s">
        <v>223</v>
      </c>
      <c r="D168" s="43">
        <v>5125</v>
      </c>
      <c r="E168" s="44">
        <v>162</v>
      </c>
      <c r="F168" s="43">
        <v>2690</v>
      </c>
      <c r="G168" s="43">
        <v>2273</v>
      </c>
      <c r="H168" s="44">
        <v>4</v>
      </c>
      <c r="I168" s="40">
        <v>19188389</v>
      </c>
      <c r="J168" s="8">
        <f>Table1[[#This Row],[Population]]/Table1[[#This Row],[Cases]]</f>
        <v>3744.0759024390245</v>
      </c>
      <c r="K168" s="8">
        <f>Table1[[#This Row],[Population]]/Table1[[#This Row],[Deaths]]</f>
        <v>118446.84567901235</v>
      </c>
      <c r="L168" s="9">
        <f>Table1[[#This Row],[Deaths]]+Table1[[#This Row],[Active]]*Table1[[#This Row],[Death Rate]]</f>
        <v>233.84897560975611</v>
      </c>
      <c r="M168" s="10">
        <f>Table1[[#This Row],[Deaths]]/Table1[[#This Row],[Cases]]</f>
        <v>3.1609756097560976E-2</v>
      </c>
      <c r="N168" s="11">
        <f>Table1[[#This Row],[Cases]]/Table1[[#This Row],[Deaths]]</f>
        <v>31.635802469135804</v>
      </c>
      <c r="O168" s="12">
        <f>Table1[[#This Row],[Cases]]/Table1[[#This Row],[Population]]</f>
        <v>2.6708860238345178E-4</v>
      </c>
      <c r="P168" s="12">
        <f>Table1[[#This Row],[Deaths]]/Table1[[#This Row],[Population]]</f>
        <v>8.4426055777793538E-6</v>
      </c>
      <c r="Q168" s="13">
        <f>1-Table1[[#This Row],[Deaths]]/Table1[[#This Row],[Ex(Deaths)]]</f>
        <v>0.30724520140578537</v>
      </c>
      <c r="R168" s="14">
        <f>Table1[[#This Row],[Active]]/Table1[[#This Row],[Cases]]</f>
        <v>0.44351219512195122</v>
      </c>
      <c r="S168" s="65">
        <f>Table1[[#This Row],[Percent Infected]]*Table1[[#This Row],[% Active]]</f>
        <v>1.1845705233513871E-4</v>
      </c>
      <c r="T168" s="66">
        <f>1/Table1[[#This Row],[Percent Actively Infected]]</f>
        <v>8441.8781346238447</v>
      </c>
      <c r="AMC168"/>
    </row>
    <row r="169" spans="1:1017" s="1" customFormat="1" ht="16.5" thickBot="1" x14ac:dyDescent="0.3">
      <c r="A169" s="1">
        <v>168</v>
      </c>
      <c r="B169" s="47">
        <v>149</v>
      </c>
      <c r="C169" s="40" t="s">
        <v>185</v>
      </c>
      <c r="D169" s="43">
        <v>1277</v>
      </c>
      <c r="E169" s="44">
        <v>82</v>
      </c>
      <c r="F169" s="44">
        <v>803</v>
      </c>
      <c r="G169" s="44">
        <v>392</v>
      </c>
      <c r="H169" s="44"/>
      <c r="I169" s="40">
        <v>5071875</v>
      </c>
      <c r="J169" s="8">
        <f>Table1[[#This Row],[Population]]/Table1[[#This Row],[Cases]]</f>
        <v>3971.711041503524</v>
      </c>
      <c r="K169" s="8">
        <f>Table1[[#This Row],[Population]]/Table1[[#This Row],[Deaths]]</f>
        <v>61852.134146341465</v>
      </c>
      <c r="L169" s="9">
        <f>Table1[[#This Row],[Deaths]]+Table1[[#This Row],[Active]]*Table1[[#This Row],[Death Rate]]</f>
        <v>107.17149569303054</v>
      </c>
      <c r="M169" s="10">
        <f>Table1[[#This Row],[Deaths]]/Table1[[#This Row],[Cases]]</f>
        <v>6.4212999216914646E-2</v>
      </c>
      <c r="N169" s="11">
        <f>Table1[[#This Row],[Cases]]/Table1[[#This Row],[Deaths]]</f>
        <v>15.573170731707316</v>
      </c>
      <c r="O169" s="12">
        <f>Table1[[#This Row],[Cases]]/Table1[[#This Row],[Population]]</f>
        <v>2.5178065311152185E-4</v>
      </c>
      <c r="P169" s="12">
        <f>Table1[[#This Row],[Deaths]]/Table1[[#This Row],[Population]]</f>
        <v>1.6167590881084411E-5</v>
      </c>
      <c r="Q169" s="13">
        <f>1-Table1[[#This Row],[Deaths]]/Table1[[#This Row],[Ex(Deaths)]]</f>
        <v>0.23487118034751342</v>
      </c>
      <c r="R169" s="14">
        <f>Table1[[#This Row],[Active]]/Table1[[#This Row],[Cases]]</f>
        <v>0.30696945967110417</v>
      </c>
      <c r="S169" s="65">
        <f>Table1[[#This Row],[Percent Infected]]*Table1[[#This Row],[% Active]]</f>
        <v>7.7288971041281572E-5</v>
      </c>
      <c r="T169" s="66">
        <f>1/Table1[[#This Row],[Percent Actively Infected]]</f>
        <v>12938.456632653062</v>
      </c>
      <c r="AMC169"/>
    </row>
    <row r="170" spans="1:1017" s="1" customFormat="1" ht="16.5" thickBot="1" x14ac:dyDescent="0.3">
      <c r="A170" s="1">
        <v>169</v>
      </c>
      <c r="B170" s="49">
        <v>203</v>
      </c>
      <c r="C170" s="40" t="s">
        <v>134</v>
      </c>
      <c r="D170" s="46">
        <v>18</v>
      </c>
      <c r="E170" s="46"/>
      <c r="F170" s="46">
        <v>18</v>
      </c>
      <c r="G170" s="46">
        <v>0</v>
      </c>
      <c r="H170" s="46"/>
      <c r="I170" s="40">
        <v>72009</v>
      </c>
      <c r="J170" s="8">
        <f>Table1[[#This Row],[Population]]/Table1[[#This Row],[Cases]]</f>
        <v>4000.5</v>
      </c>
      <c r="K170" s="8" t="e">
        <f>Table1[[#This Row],[Population]]/Table1[[#This Row],[Deaths]]</f>
        <v>#DIV/0!</v>
      </c>
      <c r="L170" s="9">
        <f>Table1[[#This Row],[Deaths]]+Table1[[#This Row],[Active]]*Table1[[#This Row],[Death Rate]]</f>
        <v>0</v>
      </c>
      <c r="M170" s="10">
        <f>Table1[[#This Row],[Deaths]]/Table1[[#This Row],[Cases]]</f>
        <v>0</v>
      </c>
      <c r="N170" s="11" t="e">
        <f>Table1[[#This Row],[Cases]]/Table1[[#This Row],[Deaths]]</f>
        <v>#DIV/0!</v>
      </c>
      <c r="O170" s="12">
        <f>Table1[[#This Row],[Cases]]/Table1[[#This Row],[Population]]</f>
        <v>2.4996875390576176E-4</v>
      </c>
      <c r="P170" s="12">
        <f>Table1[[#This Row],[Deaths]]/Table1[[#This Row],[Population]]</f>
        <v>0</v>
      </c>
      <c r="Q170" s="13" t="e">
        <f>1-Table1[[#This Row],[Deaths]]/Table1[[#This Row],[Ex(Deaths)]]</f>
        <v>#DIV/0!</v>
      </c>
      <c r="R170" s="14">
        <f>Table1[[#This Row],[Active]]/Table1[[#This Row],[Cases]]</f>
        <v>0</v>
      </c>
      <c r="S170" s="65">
        <f>Table1[[#This Row],[Percent Infected]]*Table1[[#This Row],[% Active]]</f>
        <v>0</v>
      </c>
      <c r="T170" s="66" t="e">
        <f>1/Table1[[#This Row],[Percent Actively Infected]]</f>
        <v>#DIV/0!</v>
      </c>
      <c r="AMC170"/>
    </row>
    <row r="171" spans="1:1017" s="1" customFormat="1" ht="16.5" thickBot="1" x14ac:dyDescent="0.3">
      <c r="A171" s="1">
        <v>170</v>
      </c>
      <c r="B171" s="49">
        <v>205</v>
      </c>
      <c r="C171" s="40" t="s">
        <v>142</v>
      </c>
      <c r="D171" s="46">
        <v>14</v>
      </c>
      <c r="E171" s="46"/>
      <c r="F171" s="46">
        <v>14</v>
      </c>
      <c r="G171" s="46">
        <v>0</v>
      </c>
      <c r="H171" s="46"/>
      <c r="I171" s="40">
        <v>56783</v>
      </c>
      <c r="J171" s="8">
        <f>Table1[[#This Row],[Population]]/Table1[[#This Row],[Cases]]</f>
        <v>4055.9285714285716</v>
      </c>
      <c r="K171" s="8" t="e">
        <f>Table1[[#This Row],[Population]]/Table1[[#This Row],[Deaths]]</f>
        <v>#DIV/0!</v>
      </c>
      <c r="L171" s="9">
        <f>Table1[[#This Row],[Deaths]]+Table1[[#This Row],[Active]]*Table1[[#This Row],[Death Rate]]</f>
        <v>0</v>
      </c>
      <c r="M171" s="10">
        <f>Table1[[#This Row],[Deaths]]/Table1[[#This Row],[Cases]]</f>
        <v>0</v>
      </c>
      <c r="N171" s="11" t="e">
        <f>Table1[[#This Row],[Cases]]/Table1[[#This Row],[Deaths]]</f>
        <v>#DIV/0!</v>
      </c>
      <c r="O171" s="12">
        <f>Table1[[#This Row],[Cases]]/Table1[[#This Row],[Population]]</f>
        <v>2.4655266541042211E-4</v>
      </c>
      <c r="P171" s="12">
        <f>Table1[[#This Row],[Deaths]]/Table1[[#This Row],[Population]]</f>
        <v>0</v>
      </c>
      <c r="Q171" s="13" t="e">
        <f>1-Table1[[#This Row],[Deaths]]/Table1[[#This Row],[Ex(Deaths)]]</f>
        <v>#DIV/0!</v>
      </c>
      <c r="R171" s="14">
        <f>Table1[[#This Row],[Active]]/Table1[[#This Row],[Cases]]</f>
        <v>0</v>
      </c>
      <c r="S171" s="65">
        <f>Table1[[#This Row],[Percent Infected]]*Table1[[#This Row],[% Active]]</f>
        <v>0</v>
      </c>
      <c r="T171" s="66" t="e">
        <f>1/Table1[[#This Row],[Percent Actively Infected]]</f>
        <v>#DIV/0!</v>
      </c>
      <c r="AMC171"/>
    </row>
    <row r="172" spans="1:1017" s="1" customFormat="1" ht="16.5" thickBot="1" x14ac:dyDescent="0.3">
      <c r="A172" s="1">
        <v>171</v>
      </c>
      <c r="B172" s="47">
        <v>133</v>
      </c>
      <c r="C172" s="40" t="s">
        <v>170</v>
      </c>
      <c r="D172" s="43">
        <v>1956</v>
      </c>
      <c r="E172" s="44">
        <v>69</v>
      </c>
      <c r="F172" s="43">
        <v>1506</v>
      </c>
      <c r="G172" s="44">
        <v>381</v>
      </c>
      <c r="H172" s="44"/>
      <c r="I172" s="40">
        <v>7996610</v>
      </c>
      <c r="J172" s="8">
        <f>Table1[[#This Row],[Population]]/Table1[[#This Row],[Cases]]</f>
        <v>4088.2464212678938</v>
      </c>
      <c r="K172" s="8">
        <f>Table1[[#This Row],[Population]]/Table1[[#This Row],[Deaths]]</f>
        <v>115892.89855072464</v>
      </c>
      <c r="L172" s="9">
        <f>Table1[[#This Row],[Deaths]]+Table1[[#This Row],[Active]]*Table1[[#This Row],[Death Rate]]</f>
        <v>82.440184049079761</v>
      </c>
      <c r="M172" s="10">
        <f>Table1[[#This Row],[Deaths]]/Table1[[#This Row],[Cases]]</f>
        <v>3.5276073619631899E-2</v>
      </c>
      <c r="N172" s="11">
        <f>Table1[[#This Row],[Cases]]/Table1[[#This Row],[Deaths]]</f>
        <v>28.347826086956523</v>
      </c>
      <c r="O172" s="12">
        <f>Table1[[#This Row],[Cases]]/Table1[[#This Row],[Population]]</f>
        <v>2.4460365079702524E-4</v>
      </c>
      <c r="P172" s="12">
        <f>Table1[[#This Row],[Deaths]]/Table1[[#This Row],[Population]]</f>
        <v>8.6286563931465957E-6</v>
      </c>
      <c r="Q172" s="13">
        <f>1-Table1[[#This Row],[Deaths]]/Table1[[#This Row],[Ex(Deaths)]]</f>
        <v>0.16302952503209245</v>
      </c>
      <c r="R172" s="14">
        <f>Table1[[#This Row],[Active]]/Table1[[#This Row],[Cases]]</f>
        <v>0.19478527607361965</v>
      </c>
      <c r="S172" s="65">
        <f>Table1[[#This Row],[Percent Infected]]*Table1[[#This Row],[% Active]]</f>
        <v>4.7645189649113818E-5</v>
      </c>
      <c r="T172" s="66">
        <f>1/Table1[[#This Row],[Percent Actively Infected]]</f>
        <v>20988.47769028871</v>
      </c>
      <c r="AMC172"/>
    </row>
    <row r="173" spans="1:1017" s="1" customFormat="1" ht="16.5" thickBot="1" x14ac:dyDescent="0.3">
      <c r="A173" s="1">
        <v>172</v>
      </c>
      <c r="B173" s="47">
        <v>49</v>
      </c>
      <c r="C173" s="40" t="s">
        <v>198</v>
      </c>
      <c r="D173" s="43">
        <v>49068</v>
      </c>
      <c r="E173" s="44">
        <v>975</v>
      </c>
      <c r="F173" s="43">
        <v>36497</v>
      </c>
      <c r="G173" s="43">
        <v>11596</v>
      </c>
      <c r="H173" s="44">
        <v>7</v>
      </c>
      <c r="I173" s="40">
        <v>206746317</v>
      </c>
      <c r="J173" s="8">
        <f>Table1[[#This Row],[Population]]/Table1[[#This Row],[Cases]]</f>
        <v>4213.4653338224507</v>
      </c>
      <c r="K173" s="8">
        <f>Table1[[#This Row],[Population]]/Table1[[#This Row],[Deaths]]</f>
        <v>212047.50461538462</v>
      </c>
      <c r="L173" s="9">
        <f>Table1[[#This Row],[Deaths]]+Table1[[#This Row],[Active]]*Table1[[#This Row],[Death Rate]]</f>
        <v>1205.4169723648813</v>
      </c>
      <c r="M173" s="10">
        <f>Table1[[#This Row],[Deaths]]/Table1[[#This Row],[Cases]]</f>
        <v>1.9870383956957692E-2</v>
      </c>
      <c r="N173" s="11">
        <f>Table1[[#This Row],[Cases]]/Table1[[#This Row],[Deaths]]</f>
        <v>50.326153846153844</v>
      </c>
      <c r="O173" s="12">
        <f>Table1[[#This Row],[Cases]]/Table1[[#This Row],[Population]]</f>
        <v>2.373343366498761E-4</v>
      </c>
      <c r="P173" s="12">
        <f>Table1[[#This Row],[Deaths]]/Table1[[#This Row],[Population]]</f>
        <v>4.7159243954028935E-6</v>
      </c>
      <c r="Q173" s="13">
        <f>1-Table1[[#This Row],[Deaths]]/Table1[[#This Row],[Ex(Deaths)]]</f>
        <v>0.1911512593960174</v>
      </c>
      <c r="R173" s="14">
        <f>Table1[[#This Row],[Active]]/Table1[[#This Row],[Cases]]</f>
        <v>0.23632509986141681</v>
      </c>
      <c r="S173" s="65">
        <f>Table1[[#This Row],[Percent Infected]]*Table1[[#This Row],[% Active]]</f>
        <v>5.6088060809325087E-5</v>
      </c>
      <c r="T173" s="66">
        <f>1/Table1[[#This Row],[Percent Actively Infected]]</f>
        <v>17829.106329768885</v>
      </c>
      <c r="AMC173"/>
    </row>
    <row r="174" spans="1:1017" s="1" customFormat="1" ht="16.5" thickBot="1" x14ac:dyDescent="0.3">
      <c r="A174" s="1">
        <v>173</v>
      </c>
      <c r="B174" s="47">
        <v>124</v>
      </c>
      <c r="C174" s="40" t="s">
        <v>182</v>
      </c>
      <c r="D174" s="43">
        <v>2490</v>
      </c>
      <c r="E174" s="44">
        <v>47</v>
      </c>
      <c r="F174" s="43">
        <v>1175</v>
      </c>
      <c r="G174" s="43">
        <v>1268</v>
      </c>
      <c r="H174" s="44"/>
      <c r="I174" s="40">
        <v>11210156</v>
      </c>
      <c r="J174" s="8">
        <f>Table1[[#This Row],[Population]]/Table1[[#This Row],[Cases]]</f>
        <v>4502.0706827309241</v>
      </c>
      <c r="K174" s="8">
        <f>Table1[[#This Row],[Population]]/Table1[[#This Row],[Deaths]]</f>
        <v>238513.95744680852</v>
      </c>
      <c r="L174" s="9">
        <f>Table1[[#This Row],[Deaths]]+Table1[[#This Row],[Active]]*Table1[[#This Row],[Death Rate]]</f>
        <v>70.934136546184732</v>
      </c>
      <c r="M174" s="10">
        <f>Table1[[#This Row],[Deaths]]/Table1[[#This Row],[Cases]]</f>
        <v>1.8875502008032129E-2</v>
      </c>
      <c r="N174" s="11">
        <f>Table1[[#This Row],[Cases]]/Table1[[#This Row],[Deaths]]</f>
        <v>52.978723404255319</v>
      </c>
      <c r="O174" s="12">
        <f>Table1[[#This Row],[Cases]]/Table1[[#This Row],[Population]]</f>
        <v>2.2212001331649623E-4</v>
      </c>
      <c r="P174" s="12">
        <f>Table1[[#This Row],[Deaths]]/Table1[[#This Row],[Population]]</f>
        <v>4.1926267573796476E-6</v>
      </c>
      <c r="Q174" s="13">
        <f>1-Table1[[#This Row],[Deaths]]/Table1[[#This Row],[Ex(Deaths)]]</f>
        <v>0.33741351782863216</v>
      </c>
      <c r="R174" s="14">
        <f>Table1[[#This Row],[Active]]/Table1[[#This Row],[Cases]]</f>
        <v>0.50923694779116468</v>
      </c>
      <c r="S174" s="65">
        <f>Table1[[#This Row],[Percent Infected]]*Table1[[#This Row],[% Active]]</f>
        <v>1.131117176246254E-4</v>
      </c>
      <c r="T174" s="66">
        <f>1/Table1[[#This Row],[Percent Actively Infected]]</f>
        <v>8840.8170347003143</v>
      </c>
      <c r="AMC174"/>
    </row>
    <row r="175" spans="1:1017" s="1" customFormat="1" ht="16.5" thickBot="1" x14ac:dyDescent="0.3">
      <c r="A175" s="1">
        <v>174</v>
      </c>
      <c r="B175" s="47">
        <v>200</v>
      </c>
      <c r="C175" s="40" t="s">
        <v>144</v>
      </c>
      <c r="D175" s="44">
        <v>24</v>
      </c>
      <c r="E175" s="44"/>
      <c r="F175" s="44">
        <v>23</v>
      </c>
      <c r="G175" s="44">
        <v>1</v>
      </c>
      <c r="H175" s="44"/>
      <c r="I175" s="40">
        <v>112590</v>
      </c>
      <c r="J175" s="8">
        <f>Table1[[#This Row],[Population]]/Table1[[#This Row],[Cases]]</f>
        <v>4691.25</v>
      </c>
      <c r="K175" s="8" t="e">
        <f>Table1[[#This Row],[Population]]/Table1[[#This Row],[Deaths]]</f>
        <v>#DIV/0!</v>
      </c>
      <c r="L175" s="9">
        <f>Table1[[#This Row],[Deaths]]+Table1[[#This Row],[Active]]*Table1[[#This Row],[Death Rate]]</f>
        <v>0</v>
      </c>
      <c r="M175" s="10">
        <f>Table1[[#This Row],[Deaths]]/Table1[[#This Row],[Cases]]</f>
        <v>0</v>
      </c>
      <c r="N175" s="11" t="e">
        <f>Table1[[#This Row],[Cases]]/Table1[[#This Row],[Deaths]]</f>
        <v>#DIV/0!</v>
      </c>
      <c r="O175" s="12">
        <f>Table1[[#This Row],[Cases]]/Table1[[#This Row],[Population]]</f>
        <v>2.1316280309086063E-4</v>
      </c>
      <c r="P175" s="12">
        <f>Table1[[#This Row],[Deaths]]/Table1[[#This Row],[Population]]</f>
        <v>0</v>
      </c>
      <c r="Q175" s="13" t="e">
        <f>1-Table1[[#This Row],[Deaths]]/Table1[[#This Row],[Ex(Deaths)]]</f>
        <v>#DIV/0!</v>
      </c>
      <c r="R175" s="14">
        <f>Table1[[#This Row],[Active]]/Table1[[#This Row],[Cases]]</f>
        <v>4.1666666666666664E-2</v>
      </c>
      <c r="S175" s="65">
        <f>Table1[[#This Row],[Percent Infected]]*Table1[[#This Row],[% Active]]</f>
        <v>8.8817834621191925E-6</v>
      </c>
      <c r="T175" s="66">
        <f>1/Table1[[#This Row],[Percent Actively Infected]]</f>
        <v>112590.00000000001</v>
      </c>
      <c r="AMC175"/>
    </row>
    <row r="176" spans="1:1017" s="1" customFormat="1" ht="16.5" thickBot="1" x14ac:dyDescent="0.3">
      <c r="A176" s="1">
        <v>175</v>
      </c>
      <c r="B176" s="47">
        <v>196</v>
      </c>
      <c r="C176" s="40" t="s">
        <v>164</v>
      </c>
      <c r="D176" s="44">
        <v>34</v>
      </c>
      <c r="E176" s="44">
        <v>1</v>
      </c>
      <c r="F176" s="44">
        <v>31</v>
      </c>
      <c r="G176" s="44">
        <v>2</v>
      </c>
      <c r="H176" s="44"/>
      <c r="I176" s="40">
        <v>164179</v>
      </c>
      <c r="J176" s="8">
        <f>Table1[[#This Row],[Population]]/Table1[[#This Row],[Cases]]</f>
        <v>4828.7941176470586</v>
      </c>
      <c r="K176" s="8">
        <f>Table1[[#This Row],[Population]]/Table1[[#This Row],[Deaths]]</f>
        <v>164179</v>
      </c>
      <c r="L176" s="9">
        <f>Table1[[#This Row],[Deaths]]+Table1[[#This Row],[Active]]*Table1[[#This Row],[Death Rate]]</f>
        <v>1.0588235294117647</v>
      </c>
      <c r="M176" s="10">
        <f>Table1[[#This Row],[Deaths]]/Table1[[#This Row],[Cases]]</f>
        <v>2.9411764705882353E-2</v>
      </c>
      <c r="N176" s="11">
        <f>Table1[[#This Row],[Cases]]/Table1[[#This Row],[Deaths]]</f>
        <v>34</v>
      </c>
      <c r="O176" s="12">
        <f>Table1[[#This Row],[Cases]]/Table1[[#This Row],[Population]]</f>
        <v>2.0709104087611693E-4</v>
      </c>
      <c r="P176" s="12">
        <f>Table1[[#This Row],[Deaths]]/Table1[[#This Row],[Population]]</f>
        <v>6.0909129669446156E-6</v>
      </c>
      <c r="Q176" s="13">
        <f>1-Table1[[#This Row],[Deaths]]/Table1[[#This Row],[Ex(Deaths)]]</f>
        <v>5.555555555555558E-2</v>
      </c>
      <c r="R176" s="14">
        <f>Table1[[#This Row],[Active]]/Table1[[#This Row],[Cases]]</f>
        <v>5.8823529411764705E-2</v>
      </c>
      <c r="S176" s="65">
        <f>Table1[[#This Row],[Percent Infected]]*Table1[[#This Row],[% Active]]</f>
        <v>1.2181825933889231E-5</v>
      </c>
      <c r="T176" s="66">
        <f>1/Table1[[#This Row],[Percent Actively Infected]]</f>
        <v>82089.5</v>
      </c>
      <c r="AMC176"/>
    </row>
    <row r="177" spans="1:1017" s="1" customFormat="1" ht="16.5" thickBot="1" x14ac:dyDescent="0.3">
      <c r="A177" s="1">
        <v>176</v>
      </c>
      <c r="B177" s="47">
        <v>116</v>
      </c>
      <c r="C177" s="40" t="s">
        <v>166</v>
      </c>
      <c r="D177" s="43">
        <v>3257</v>
      </c>
      <c r="E177" s="44">
        <v>93</v>
      </c>
      <c r="F177" s="43">
        <v>2374</v>
      </c>
      <c r="G177" s="44">
        <v>790</v>
      </c>
      <c r="H177" s="44">
        <v>2</v>
      </c>
      <c r="I177" s="40">
        <v>15945174</v>
      </c>
      <c r="J177" s="8">
        <f>Table1[[#This Row],[Population]]/Table1[[#This Row],[Cases]]</f>
        <v>4895.6628799508753</v>
      </c>
      <c r="K177" s="8">
        <f>Table1[[#This Row],[Population]]/Table1[[#This Row],[Deaths]]</f>
        <v>171453.48387096773</v>
      </c>
      <c r="L177" s="9">
        <f>Table1[[#This Row],[Deaths]]+Table1[[#This Row],[Active]]*Table1[[#This Row],[Death Rate]]</f>
        <v>115.55756831439976</v>
      </c>
      <c r="M177" s="10">
        <f>Table1[[#This Row],[Deaths]]/Table1[[#This Row],[Cases]]</f>
        <v>2.8553883942278171E-2</v>
      </c>
      <c r="N177" s="11">
        <f>Table1[[#This Row],[Cases]]/Table1[[#This Row],[Deaths]]</f>
        <v>35.021505376344088</v>
      </c>
      <c r="O177" s="12">
        <f>Table1[[#This Row],[Cases]]/Table1[[#This Row],[Population]]</f>
        <v>2.042624307517748E-4</v>
      </c>
      <c r="P177" s="12">
        <f>Table1[[#This Row],[Deaths]]/Table1[[#This Row],[Population]]</f>
        <v>5.8324857414538092E-6</v>
      </c>
      <c r="Q177" s="13">
        <f>1-Table1[[#This Row],[Deaths]]/Table1[[#This Row],[Ex(Deaths)]]</f>
        <v>0.19520632567333829</v>
      </c>
      <c r="R177" s="14">
        <f>Table1[[#This Row],[Active]]/Table1[[#This Row],[Cases]]</f>
        <v>0.24255449800429843</v>
      </c>
      <c r="S177" s="65">
        <f>Table1[[#This Row],[Percent Infected]]*Table1[[#This Row],[% Active]]</f>
        <v>4.9544771352134508E-5</v>
      </c>
      <c r="T177" s="66">
        <f>1/Table1[[#This Row],[Percent Actively Infected]]</f>
        <v>20183.764556962025</v>
      </c>
      <c r="AMC177"/>
    </row>
    <row r="178" spans="1:1017" s="1" customFormat="1" ht="16.5" thickBot="1" x14ac:dyDescent="0.3">
      <c r="A178" s="1">
        <v>177</v>
      </c>
      <c r="B178" s="47">
        <v>125</v>
      </c>
      <c r="C178" s="40" t="s">
        <v>200</v>
      </c>
      <c r="D178" s="43">
        <v>2453</v>
      </c>
      <c r="E178" s="44">
        <v>8</v>
      </c>
      <c r="F178" s="43">
        <v>1648</v>
      </c>
      <c r="G178" s="44">
        <v>797</v>
      </c>
      <c r="H178" s="44"/>
      <c r="I178" s="40">
        <v>12990345</v>
      </c>
      <c r="J178" s="8">
        <f>Table1[[#This Row],[Population]]/Table1[[#This Row],[Cases]]</f>
        <v>5295.6971055849981</v>
      </c>
      <c r="K178" s="8">
        <f>Table1[[#This Row],[Population]]/Table1[[#This Row],[Deaths]]</f>
        <v>1623793.125</v>
      </c>
      <c r="L178" s="9">
        <f>Table1[[#This Row],[Deaths]]+Table1[[#This Row],[Active]]*Table1[[#This Row],[Death Rate]]</f>
        <v>10.599266204647371</v>
      </c>
      <c r="M178" s="10">
        <f>Table1[[#This Row],[Deaths]]/Table1[[#This Row],[Cases]]</f>
        <v>3.2613126783530371E-3</v>
      </c>
      <c r="N178" s="11">
        <f>Table1[[#This Row],[Cases]]/Table1[[#This Row],[Deaths]]</f>
        <v>306.625</v>
      </c>
      <c r="O178" s="12">
        <f>Table1[[#This Row],[Cases]]/Table1[[#This Row],[Population]]</f>
        <v>1.888325521762509E-4</v>
      </c>
      <c r="P178" s="12">
        <f>Table1[[#This Row],[Deaths]]/Table1[[#This Row],[Population]]</f>
        <v>6.1584199649816843E-7</v>
      </c>
      <c r="Q178" s="13">
        <f>1-Table1[[#This Row],[Deaths]]/Table1[[#This Row],[Ex(Deaths)]]</f>
        <v>0.24523076923076925</v>
      </c>
      <c r="R178" s="14">
        <f>Table1[[#This Row],[Active]]/Table1[[#This Row],[Cases]]</f>
        <v>0.32490827558092134</v>
      </c>
      <c r="S178" s="65">
        <f>Table1[[#This Row],[Percent Infected]]*Table1[[#This Row],[% Active]]</f>
        <v>6.1353258901130034E-5</v>
      </c>
      <c r="T178" s="66">
        <f>1/Table1[[#This Row],[Percent Actively Infected]]</f>
        <v>16299.05269761606</v>
      </c>
      <c r="AMC178"/>
    </row>
    <row r="179" spans="1:1017" s="1" customFormat="1" ht="16.5" thickBot="1" x14ac:dyDescent="0.3">
      <c r="A179" s="1">
        <v>178</v>
      </c>
      <c r="B179" s="47">
        <v>129</v>
      </c>
      <c r="C179" s="40" t="s">
        <v>172</v>
      </c>
      <c r="D179" s="43">
        <v>2185</v>
      </c>
      <c r="E179" s="44">
        <v>56</v>
      </c>
      <c r="F179" s="43">
        <v>1362</v>
      </c>
      <c r="G179" s="44">
        <v>767</v>
      </c>
      <c r="H179" s="44">
        <v>9</v>
      </c>
      <c r="I179" s="40">
        <v>11834177</v>
      </c>
      <c r="J179" s="8">
        <f>Table1[[#This Row],[Population]]/Table1[[#This Row],[Cases]]</f>
        <v>5416.099313501144</v>
      </c>
      <c r="K179" s="8">
        <f>Table1[[#This Row],[Population]]/Table1[[#This Row],[Deaths]]</f>
        <v>211324.58928571429</v>
      </c>
      <c r="L179" s="9">
        <f>Table1[[#This Row],[Deaths]]+Table1[[#This Row],[Active]]*Table1[[#This Row],[Death Rate]]</f>
        <v>75.657665903890162</v>
      </c>
      <c r="M179" s="10">
        <f>Table1[[#This Row],[Deaths]]/Table1[[#This Row],[Cases]]</f>
        <v>2.5629290617848969E-2</v>
      </c>
      <c r="N179" s="11">
        <f>Table1[[#This Row],[Cases]]/Table1[[#This Row],[Deaths]]</f>
        <v>39.017857142857146</v>
      </c>
      <c r="O179" s="12">
        <f>Table1[[#This Row],[Cases]]/Table1[[#This Row],[Population]]</f>
        <v>1.8463472364829426E-4</v>
      </c>
      <c r="P179" s="12">
        <f>Table1[[#This Row],[Deaths]]/Table1[[#This Row],[Population]]</f>
        <v>4.7320569905283656E-6</v>
      </c>
      <c r="Q179" s="13">
        <f>1-Table1[[#This Row],[Deaths]]/Table1[[#This Row],[Ex(Deaths)]]</f>
        <v>0.25982384823848237</v>
      </c>
      <c r="R179" s="14">
        <f>Table1[[#This Row],[Active]]/Table1[[#This Row],[Cases]]</f>
        <v>0.35102974828375288</v>
      </c>
      <c r="S179" s="65">
        <f>Table1[[#This Row],[Percent Infected]]*Table1[[#This Row],[% Active]]</f>
        <v>6.4812280566701005E-5</v>
      </c>
      <c r="T179" s="66">
        <f>1/Table1[[#This Row],[Percent Actively Infected]]</f>
        <v>15429.174706649283</v>
      </c>
      <c r="AMC179"/>
    </row>
    <row r="180" spans="1:1017" s="1" customFormat="1" ht="16.5" thickBot="1" x14ac:dyDescent="0.3">
      <c r="A180" s="1">
        <v>179</v>
      </c>
      <c r="B180" s="47">
        <v>189</v>
      </c>
      <c r="C180" s="40" t="s">
        <v>199</v>
      </c>
      <c r="D180" s="44">
        <v>141</v>
      </c>
      <c r="E180" s="44"/>
      <c r="F180" s="44">
        <v>103</v>
      </c>
      <c r="G180" s="44">
        <v>38</v>
      </c>
      <c r="H180" s="44"/>
      <c r="I180" s="40">
        <v>772675</v>
      </c>
      <c r="J180" s="8">
        <f>Table1[[#This Row],[Population]]/Table1[[#This Row],[Cases]]</f>
        <v>5479.9645390070918</v>
      </c>
      <c r="K180" s="8" t="e">
        <f>Table1[[#This Row],[Population]]/Table1[[#This Row],[Deaths]]</f>
        <v>#DIV/0!</v>
      </c>
      <c r="L180" s="9">
        <f>Table1[[#This Row],[Deaths]]+Table1[[#This Row],[Active]]*Table1[[#This Row],[Death Rate]]</f>
        <v>0</v>
      </c>
      <c r="M180" s="10">
        <f>Table1[[#This Row],[Deaths]]/Table1[[#This Row],[Cases]]</f>
        <v>0</v>
      </c>
      <c r="N180" s="11" t="e">
        <f>Table1[[#This Row],[Cases]]/Table1[[#This Row],[Deaths]]</f>
        <v>#DIV/0!</v>
      </c>
      <c r="O180" s="12">
        <f>Table1[[#This Row],[Cases]]/Table1[[#This Row],[Population]]</f>
        <v>1.8248293266897466E-4</v>
      </c>
      <c r="P180" s="12">
        <f>Table1[[#This Row],[Deaths]]/Table1[[#This Row],[Population]]</f>
        <v>0</v>
      </c>
      <c r="Q180" s="13" t="e">
        <f>1-Table1[[#This Row],[Deaths]]/Table1[[#This Row],[Ex(Deaths)]]</f>
        <v>#DIV/0!</v>
      </c>
      <c r="R180" s="14">
        <f>Table1[[#This Row],[Active]]/Table1[[#This Row],[Cases]]</f>
        <v>0.26950354609929078</v>
      </c>
      <c r="S180" s="65">
        <f>Table1[[#This Row],[Percent Infected]]*Table1[[#This Row],[% Active]]</f>
        <v>4.9179797456886792E-5</v>
      </c>
      <c r="T180" s="66">
        <f>1/Table1[[#This Row],[Percent Actively Infected]]</f>
        <v>20333.552631578947</v>
      </c>
      <c r="AMC180"/>
    </row>
    <row r="181" spans="1:1017" s="1" customFormat="1" ht="16.5" thickBot="1" x14ac:dyDescent="0.3">
      <c r="A181" s="1">
        <v>180</v>
      </c>
      <c r="B181" s="47">
        <v>131</v>
      </c>
      <c r="C181" s="40" t="s">
        <v>209</v>
      </c>
      <c r="D181" s="43">
        <v>2063</v>
      </c>
      <c r="E181" s="44">
        <v>39</v>
      </c>
      <c r="F181" s="43">
        <v>1690</v>
      </c>
      <c r="G181" s="44">
        <v>334</v>
      </c>
      <c r="H181" s="44"/>
      <c r="I181" s="40">
        <v>12160681</v>
      </c>
      <c r="J181" s="8">
        <f>Table1[[#This Row],[Population]]/Table1[[#This Row],[Cases]]</f>
        <v>5894.658749394086</v>
      </c>
      <c r="K181" s="8">
        <f>Table1[[#This Row],[Population]]/Table1[[#This Row],[Deaths]]</f>
        <v>311812.33333333331</v>
      </c>
      <c r="L181" s="9">
        <f>Table1[[#This Row],[Deaths]]+Table1[[#This Row],[Active]]*Table1[[#This Row],[Death Rate]]</f>
        <v>45.314105671352401</v>
      </c>
      <c r="M181" s="10">
        <f>Table1[[#This Row],[Deaths]]/Table1[[#This Row],[Cases]]</f>
        <v>1.8904507998061076E-2</v>
      </c>
      <c r="N181" s="11">
        <f>Table1[[#This Row],[Cases]]/Table1[[#This Row],[Deaths]]</f>
        <v>52.897435897435898</v>
      </c>
      <c r="O181" s="12">
        <f>Table1[[#This Row],[Cases]]/Table1[[#This Row],[Population]]</f>
        <v>1.6964510457925835E-4</v>
      </c>
      <c r="P181" s="12">
        <f>Table1[[#This Row],[Deaths]]/Table1[[#This Row],[Population]]</f>
        <v>3.2070572363504972E-6</v>
      </c>
      <c r="Q181" s="13">
        <f>1-Table1[[#This Row],[Deaths]]/Table1[[#This Row],[Ex(Deaths)]]</f>
        <v>0.13934084272006675</v>
      </c>
      <c r="R181" s="14">
        <f>Table1[[#This Row],[Active]]/Table1[[#This Row],[Cases]]</f>
        <v>0.16190014541929229</v>
      </c>
      <c r="S181" s="65">
        <f>Table1[[#This Row],[Percent Infected]]*Table1[[#This Row],[% Active]]</f>
        <v>2.7465567101052975E-5</v>
      </c>
      <c r="T181" s="66">
        <f>1/Table1[[#This Row],[Percent Actively Infected]]</f>
        <v>36409.224550898201</v>
      </c>
      <c r="AMC181"/>
    </row>
    <row r="182" spans="1:1017" s="1" customFormat="1" ht="16.5" thickBot="1" x14ac:dyDescent="0.3">
      <c r="A182" s="1">
        <v>181</v>
      </c>
      <c r="B182" s="47">
        <v>151</v>
      </c>
      <c r="C182" s="40" t="s">
        <v>189</v>
      </c>
      <c r="D182" s="43">
        <v>1154</v>
      </c>
      <c r="E182" s="44">
        <v>27</v>
      </c>
      <c r="F182" s="44">
        <v>858</v>
      </c>
      <c r="G182" s="44">
        <v>269</v>
      </c>
      <c r="H182" s="44">
        <v>2</v>
      </c>
      <c r="I182" s="40">
        <v>8301898</v>
      </c>
      <c r="J182" s="8">
        <f>Table1[[#This Row],[Population]]/Table1[[#This Row],[Cases]]</f>
        <v>7194.0190641247837</v>
      </c>
      <c r="K182" s="8">
        <f>Table1[[#This Row],[Population]]/Table1[[#This Row],[Deaths]]</f>
        <v>307477.70370370371</v>
      </c>
      <c r="L182" s="9">
        <f>Table1[[#This Row],[Deaths]]+Table1[[#This Row],[Active]]*Table1[[#This Row],[Death Rate]]</f>
        <v>33.293760831889081</v>
      </c>
      <c r="M182" s="10">
        <f>Table1[[#This Row],[Deaths]]/Table1[[#This Row],[Cases]]</f>
        <v>2.3396880415944541E-2</v>
      </c>
      <c r="N182" s="11">
        <f>Table1[[#This Row],[Cases]]/Table1[[#This Row],[Deaths]]</f>
        <v>42.74074074074074</v>
      </c>
      <c r="O182" s="12">
        <f>Table1[[#This Row],[Cases]]/Table1[[#This Row],[Population]]</f>
        <v>1.3900435779866242E-4</v>
      </c>
      <c r="P182" s="12">
        <f>Table1[[#This Row],[Deaths]]/Table1[[#This Row],[Population]]</f>
        <v>3.2522683367104727E-6</v>
      </c>
      <c r="Q182" s="13">
        <f>1-Table1[[#This Row],[Deaths]]/Table1[[#This Row],[Ex(Deaths)]]</f>
        <v>0.18903724525650034</v>
      </c>
      <c r="R182" s="14">
        <f>Table1[[#This Row],[Active]]/Table1[[#This Row],[Cases]]</f>
        <v>0.23310225303292895</v>
      </c>
      <c r="S182" s="65">
        <f>Table1[[#This Row],[Percent Infected]]*Table1[[#This Row],[% Active]]</f>
        <v>3.2402228984263597E-5</v>
      </c>
      <c r="T182" s="66">
        <f>1/Table1[[#This Row],[Percent Actively Infected]]</f>
        <v>30862.07434944238</v>
      </c>
      <c r="AMC182"/>
    </row>
    <row r="183" spans="1:1017" s="1" customFormat="1" ht="16.5" thickBot="1" x14ac:dyDescent="0.3">
      <c r="A183" s="1">
        <v>182</v>
      </c>
      <c r="B183" s="47">
        <v>141</v>
      </c>
      <c r="C183" s="40" t="s">
        <v>179</v>
      </c>
      <c r="D183" s="43">
        <v>1398</v>
      </c>
      <c r="E183" s="44">
        <v>11</v>
      </c>
      <c r="F183" s="43">
        <v>1241</v>
      </c>
      <c r="G183" s="44">
        <v>146</v>
      </c>
      <c r="H183" s="44">
        <v>3</v>
      </c>
      <c r="I183" s="40">
        <v>10215903</v>
      </c>
      <c r="J183" s="8">
        <f>Table1[[#This Row],[Population]]/Table1[[#This Row],[Cases]]</f>
        <v>7307.5128755364804</v>
      </c>
      <c r="K183" s="8">
        <f>Table1[[#This Row],[Population]]/Table1[[#This Row],[Deaths]]</f>
        <v>928718.45454545459</v>
      </c>
      <c r="L183" s="9">
        <f>Table1[[#This Row],[Deaths]]+Table1[[#This Row],[Active]]*Table1[[#This Row],[Death Rate]]</f>
        <v>12.148783977110158</v>
      </c>
      <c r="M183" s="10">
        <f>Table1[[#This Row],[Deaths]]/Table1[[#This Row],[Cases]]</f>
        <v>7.8683834048640915E-3</v>
      </c>
      <c r="N183" s="11">
        <f>Table1[[#This Row],[Cases]]/Table1[[#This Row],[Deaths]]</f>
        <v>127.09090909090909</v>
      </c>
      <c r="O183" s="12">
        <f>Table1[[#This Row],[Cases]]/Table1[[#This Row],[Population]]</f>
        <v>1.3684546534946545E-4</v>
      </c>
      <c r="P183" s="12">
        <f>Table1[[#This Row],[Deaths]]/Table1[[#This Row],[Population]]</f>
        <v>1.0767525885866378E-6</v>
      </c>
      <c r="Q183" s="13">
        <f>1-Table1[[#This Row],[Deaths]]/Table1[[#This Row],[Ex(Deaths)]]</f>
        <v>9.4559585492227982E-2</v>
      </c>
      <c r="R183" s="14">
        <f>Table1[[#This Row],[Active]]/Table1[[#This Row],[Cases]]</f>
        <v>0.1044349070100143</v>
      </c>
      <c r="S183" s="65">
        <f>Table1[[#This Row],[Percent Infected]]*Table1[[#This Row],[% Active]]</f>
        <v>1.4291443448513559E-5</v>
      </c>
      <c r="T183" s="66">
        <f>1/Table1[[#This Row],[Percent Actively Infected]]</f>
        <v>69971.938356164377</v>
      </c>
      <c r="AMC183"/>
    </row>
    <row r="184" spans="1:1017" s="1" customFormat="1" ht="16.5" thickBot="1" x14ac:dyDescent="0.3">
      <c r="A184" s="1">
        <v>183</v>
      </c>
      <c r="B184" s="49">
        <v>198</v>
      </c>
      <c r="C184" s="40" t="s">
        <v>168</v>
      </c>
      <c r="D184" s="46">
        <v>25</v>
      </c>
      <c r="E184" s="46"/>
      <c r="F184" s="46">
        <v>25</v>
      </c>
      <c r="G184" s="46">
        <v>0</v>
      </c>
      <c r="H184" s="46"/>
      <c r="I184" s="40">
        <v>183735</v>
      </c>
      <c r="J184" s="8">
        <f>Table1[[#This Row],[Population]]/Table1[[#This Row],[Cases]]</f>
        <v>7349.4</v>
      </c>
      <c r="K184" s="8" t="e">
        <f>Table1[[#This Row],[Population]]/Table1[[#This Row],[Deaths]]</f>
        <v>#DIV/0!</v>
      </c>
      <c r="L184" s="9">
        <f>Table1[[#This Row],[Deaths]]+Table1[[#This Row],[Active]]*Table1[[#This Row],[Death Rate]]</f>
        <v>0</v>
      </c>
      <c r="M184" s="10">
        <f>Table1[[#This Row],[Deaths]]/Table1[[#This Row],[Cases]]</f>
        <v>0</v>
      </c>
      <c r="N184" s="11" t="e">
        <f>Table1[[#This Row],[Cases]]/Table1[[#This Row],[Deaths]]</f>
        <v>#DIV/0!</v>
      </c>
      <c r="O184" s="12">
        <f>Table1[[#This Row],[Cases]]/Table1[[#This Row],[Population]]</f>
        <v>1.360655291588429E-4</v>
      </c>
      <c r="P184" s="12">
        <f>Table1[[#This Row],[Deaths]]/Table1[[#This Row],[Population]]</f>
        <v>0</v>
      </c>
      <c r="Q184" s="13" t="e">
        <f>1-Table1[[#This Row],[Deaths]]/Table1[[#This Row],[Ex(Deaths)]]</f>
        <v>#DIV/0!</v>
      </c>
      <c r="R184" s="14">
        <f>Table1[[#This Row],[Active]]/Table1[[#This Row],[Cases]]</f>
        <v>0</v>
      </c>
      <c r="S184" s="65">
        <f>Table1[[#This Row],[Percent Infected]]*Table1[[#This Row],[% Active]]</f>
        <v>0</v>
      </c>
      <c r="T184" s="66" t="e">
        <f>1/Table1[[#This Row],[Percent Actively Infected]]</f>
        <v>#DIV/0!</v>
      </c>
      <c r="AMC184"/>
    </row>
    <row r="185" spans="1:1017" s="1" customFormat="1" ht="16.5" thickBot="1" x14ac:dyDescent="0.3">
      <c r="A185" s="1">
        <v>184</v>
      </c>
      <c r="B185" s="47">
        <v>122</v>
      </c>
      <c r="C185" s="40" t="s">
        <v>184</v>
      </c>
      <c r="D185" s="43">
        <v>2900</v>
      </c>
      <c r="E185" s="44">
        <v>11</v>
      </c>
      <c r="F185" s="43">
        <v>2676</v>
      </c>
      <c r="G185" s="44">
        <v>213</v>
      </c>
      <c r="H185" s="44">
        <v>1</v>
      </c>
      <c r="I185" s="40">
        <v>21424810</v>
      </c>
      <c r="J185" s="8">
        <f>Table1[[#This Row],[Population]]/Table1[[#This Row],[Cases]]</f>
        <v>7387.8655172413792</v>
      </c>
      <c r="K185" s="8">
        <f>Table1[[#This Row],[Population]]/Table1[[#This Row],[Deaths]]</f>
        <v>1947710</v>
      </c>
      <c r="L185" s="9">
        <f>Table1[[#This Row],[Deaths]]+Table1[[#This Row],[Active]]*Table1[[#This Row],[Death Rate]]</f>
        <v>11.807931034482758</v>
      </c>
      <c r="M185" s="10">
        <f>Table1[[#This Row],[Deaths]]/Table1[[#This Row],[Cases]]</f>
        <v>3.7931034482758621E-3</v>
      </c>
      <c r="N185" s="15">
        <f>Table1[[#This Row],[Cases]]/Table1[[#This Row],[Deaths]]</f>
        <v>263.63636363636363</v>
      </c>
      <c r="O185" s="12">
        <f>Table1[[#This Row],[Cases]]/Table1[[#This Row],[Population]]</f>
        <v>1.3535709301506056E-4</v>
      </c>
      <c r="P185" s="12">
        <f>Table1[[#This Row],[Deaths]]/Table1[[#This Row],[Population]]</f>
        <v>5.1342345626402291E-7</v>
      </c>
      <c r="Q185" s="13">
        <f>1-Table1[[#This Row],[Deaths]]/Table1[[#This Row],[Ex(Deaths)]]</f>
        <v>6.8422743334404013E-2</v>
      </c>
      <c r="R185" s="14">
        <f>Table1[[#This Row],[Active]]/Table1[[#This Row],[Cases]]</f>
        <v>7.3448275862068965E-2</v>
      </c>
      <c r="S185" s="65">
        <f>Table1[[#This Row],[Percent Infected]]*Table1[[#This Row],[% Active]]</f>
        <v>9.9417451076578959E-6</v>
      </c>
      <c r="T185" s="66">
        <f>1/Table1[[#This Row],[Percent Actively Infected]]</f>
        <v>100585.96244131456</v>
      </c>
      <c r="AMC185"/>
    </row>
    <row r="186" spans="1:1017" ht="16.5" thickBot="1" x14ac:dyDescent="0.3">
      <c r="A186" s="1">
        <v>185</v>
      </c>
      <c r="B186" s="47">
        <v>123</v>
      </c>
      <c r="C186" s="40" t="s">
        <v>187</v>
      </c>
      <c r="D186" s="43">
        <v>2640</v>
      </c>
      <c r="E186" s="44">
        <v>125</v>
      </c>
      <c r="F186" s="43">
        <v>1987</v>
      </c>
      <c r="G186" s="44">
        <v>528</v>
      </c>
      <c r="H186" s="44"/>
      <c r="I186" s="40">
        <v>20318903</v>
      </c>
      <c r="J186" s="8">
        <f>Table1[[#This Row],[Population]]/Table1[[#This Row],[Cases]]</f>
        <v>7696.5541666666668</v>
      </c>
      <c r="K186" s="8">
        <f>Table1[[#This Row],[Population]]/Table1[[#This Row],[Deaths]]</f>
        <v>162551.22399999999</v>
      </c>
      <c r="L186" s="9">
        <f>Table1[[#This Row],[Deaths]]+Table1[[#This Row],[Active]]*Table1[[#This Row],[Death Rate]]</f>
        <v>150</v>
      </c>
      <c r="M186" s="10">
        <f>Table1[[#This Row],[Deaths]]/Table1[[#This Row],[Cases]]</f>
        <v>4.7348484848484848E-2</v>
      </c>
      <c r="N186" s="11">
        <f>Table1[[#This Row],[Cases]]/Table1[[#This Row],[Deaths]]</f>
        <v>21.12</v>
      </c>
      <c r="O186" s="12">
        <f>Table1[[#This Row],[Cases]]/Table1[[#This Row],[Population]]</f>
        <v>1.2992827417897512E-4</v>
      </c>
      <c r="P186" s="12">
        <f>Table1[[#This Row],[Deaths]]/Table1[[#This Row],[Population]]</f>
        <v>6.1519069213529886E-6</v>
      </c>
      <c r="Q186" s="13">
        <f>1-Table1[[#This Row],[Deaths]]/Table1[[#This Row],[Ex(Deaths)]]</f>
        <v>0.16666666666666663</v>
      </c>
      <c r="R186" s="14">
        <f>Table1[[#This Row],[Active]]/Table1[[#This Row],[Cases]]</f>
        <v>0.2</v>
      </c>
      <c r="S186" s="65">
        <f>Table1[[#This Row],[Percent Infected]]*Table1[[#This Row],[% Active]]</f>
        <v>2.5985654835795024E-5</v>
      </c>
      <c r="T186" s="66">
        <f>1/Table1[[#This Row],[Percent Actively Infected]]</f>
        <v>38482.770833333328</v>
      </c>
    </row>
    <row r="187" spans="1:1017" ht="16.5" thickBot="1" x14ac:dyDescent="0.3">
      <c r="A187" s="1">
        <v>186</v>
      </c>
      <c r="B187" s="47">
        <v>86</v>
      </c>
      <c r="C187" s="40" t="s">
        <v>201</v>
      </c>
      <c r="D187" s="43">
        <v>9706</v>
      </c>
      <c r="E187" s="44">
        <v>243</v>
      </c>
      <c r="F187" s="43">
        <v>8705</v>
      </c>
      <c r="G187" s="44">
        <v>758</v>
      </c>
      <c r="H187" s="44"/>
      <c r="I187" s="40">
        <v>89876913</v>
      </c>
      <c r="J187" s="8">
        <f>Table1[[#This Row],[Population]]/Table1[[#This Row],[Cases]]</f>
        <v>9259.9333402019365</v>
      </c>
      <c r="K187" s="8">
        <f>Table1[[#This Row],[Population]]/Table1[[#This Row],[Deaths]]</f>
        <v>369863.83950617287</v>
      </c>
      <c r="L187" s="9">
        <f>Table1[[#This Row],[Deaths]]+Table1[[#This Row],[Active]]*Table1[[#This Row],[Death Rate]]</f>
        <v>261.97733360807746</v>
      </c>
      <c r="M187" s="10">
        <f>Table1[[#This Row],[Deaths]]/Table1[[#This Row],[Cases]]</f>
        <v>2.5036060168967648E-2</v>
      </c>
      <c r="N187" s="11">
        <f>Table1[[#This Row],[Cases]]/Table1[[#This Row],[Deaths]]</f>
        <v>39.942386831275719</v>
      </c>
      <c r="O187" s="12">
        <f>Table1[[#This Row],[Cases]]/Table1[[#This Row],[Population]]</f>
        <v>1.0799213809223733E-4</v>
      </c>
      <c r="P187" s="12">
        <f>Table1[[#This Row],[Deaths]]/Table1[[#This Row],[Population]]</f>
        <v>2.703697667052717E-6</v>
      </c>
      <c r="Q187" s="13">
        <f>1-Table1[[#This Row],[Deaths]]/Table1[[#This Row],[Ex(Deaths)]]</f>
        <v>7.2438837920489219E-2</v>
      </c>
      <c r="R187" s="14">
        <f>Table1[[#This Row],[Active]]/Table1[[#This Row],[Cases]]</f>
        <v>7.8096023078508145E-2</v>
      </c>
      <c r="S187" s="65">
        <f>Table1[[#This Row],[Percent Infected]]*Table1[[#This Row],[% Active]]</f>
        <v>8.4337565087488049E-6</v>
      </c>
      <c r="T187" s="66">
        <f>1/Table1[[#This Row],[Percent Actively Infected]]</f>
        <v>118571.12532981529</v>
      </c>
    </row>
    <row r="188" spans="1:1017" ht="16.5" thickBot="1" x14ac:dyDescent="0.3">
      <c r="A188" s="1">
        <v>187</v>
      </c>
      <c r="B188" s="47">
        <v>137</v>
      </c>
      <c r="C188" s="40" t="s">
        <v>220</v>
      </c>
      <c r="D188" s="43">
        <v>1764</v>
      </c>
      <c r="E188" s="44">
        <v>68</v>
      </c>
      <c r="F188" s="44">
        <v>425</v>
      </c>
      <c r="G188" s="43">
        <v>1271</v>
      </c>
      <c r="H188" s="44"/>
      <c r="I188" s="40">
        <v>17551249</v>
      </c>
      <c r="J188" s="15">
        <f>Table1[[#This Row],[Population]]/Table1[[#This Row],[Cases]]</f>
        <v>9949.6876417233561</v>
      </c>
      <c r="K188" s="8">
        <f>Table1[[#This Row],[Population]]/Table1[[#This Row],[Deaths]]</f>
        <v>258106.60294117648</v>
      </c>
      <c r="L188" s="9">
        <f>Table1[[#This Row],[Deaths]]+Table1[[#This Row],[Active]]*Table1[[#This Row],[Death Rate]]</f>
        <v>116.99546485260771</v>
      </c>
      <c r="M188" s="10">
        <f>Table1[[#This Row],[Deaths]]/Table1[[#This Row],[Cases]]</f>
        <v>3.8548752834467119E-2</v>
      </c>
      <c r="N188" s="15">
        <f>Table1[[#This Row],[Cases]]/Table1[[#This Row],[Deaths]]</f>
        <v>25.941176470588236</v>
      </c>
      <c r="O188" s="12">
        <f>Table1[[#This Row],[Cases]]/Table1[[#This Row],[Population]]</f>
        <v>1.0050566771629756E-4</v>
      </c>
      <c r="P188" s="12">
        <f>Table1[[#This Row],[Deaths]]/Table1[[#This Row],[Population]]</f>
        <v>3.8743681432586363E-6</v>
      </c>
      <c r="Q188" s="13">
        <f>1-Table1[[#This Row],[Deaths]]/Table1[[#This Row],[Ex(Deaths)]]</f>
        <v>0.41878088962108728</v>
      </c>
      <c r="R188" s="14">
        <f>Table1[[#This Row],[Active]]/Table1[[#This Row],[Cases]]</f>
        <v>0.72052154195011342</v>
      </c>
      <c r="S188" s="65">
        <f>Table1[[#This Row],[Percent Infected]]*Table1[[#This Row],[% Active]]</f>
        <v>7.2416498677672458E-5</v>
      </c>
      <c r="T188" s="66">
        <f>1/Table1[[#This Row],[Percent Actively Infected]]</f>
        <v>13809.007867820614</v>
      </c>
    </row>
    <row r="189" spans="1:1017" ht="16.5" thickBot="1" x14ac:dyDescent="0.3">
      <c r="A189" s="1">
        <v>188</v>
      </c>
      <c r="B189" s="47">
        <v>120</v>
      </c>
      <c r="C189" s="40" t="s">
        <v>219</v>
      </c>
      <c r="D189" s="43">
        <v>2914</v>
      </c>
      <c r="E189" s="44">
        <v>19</v>
      </c>
      <c r="F189" s="43">
        <v>1196</v>
      </c>
      <c r="G189" s="43">
        <v>1699</v>
      </c>
      <c r="H189" s="44"/>
      <c r="I189" s="40">
        <v>31357980</v>
      </c>
      <c r="J189" s="15">
        <f>Table1[[#This Row],[Population]]/Table1[[#This Row],[Cases]]</f>
        <v>10761.14619080302</v>
      </c>
      <c r="K189" s="8">
        <f>Table1[[#This Row],[Population]]/Table1[[#This Row],[Deaths]]</f>
        <v>1650420</v>
      </c>
      <c r="L189" s="9">
        <f>Table1[[#This Row],[Deaths]]+Table1[[#This Row],[Active]]*Table1[[#This Row],[Death Rate]]</f>
        <v>30.077899794097462</v>
      </c>
      <c r="M189" s="10">
        <f>Table1[[#This Row],[Deaths]]/Table1[[#This Row],[Cases]]</f>
        <v>6.5202470830473579E-3</v>
      </c>
      <c r="N189" s="15">
        <f>Table1[[#This Row],[Cases]]/Table1[[#This Row],[Deaths]]</f>
        <v>153.36842105263159</v>
      </c>
      <c r="O189" s="12">
        <f>Table1[[#This Row],[Cases]]/Table1[[#This Row],[Population]]</f>
        <v>9.292690409267434E-5</v>
      </c>
      <c r="P189" s="12">
        <f>Table1[[#This Row],[Deaths]]/Table1[[#This Row],[Population]]</f>
        <v>6.0590637534688142E-7</v>
      </c>
      <c r="Q189" s="13">
        <f>1-Table1[[#This Row],[Deaths]]/Table1[[#This Row],[Ex(Deaths)]]</f>
        <v>0.36830695859527429</v>
      </c>
      <c r="R189" s="14">
        <f>Table1[[#This Row],[Active]]/Table1[[#This Row],[Cases]]</f>
        <v>0.58304735758407689</v>
      </c>
      <c r="S189" s="65">
        <f>Table1[[#This Row],[Percent Infected]]*Table1[[#This Row],[% Active]]</f>
        <v>5.418078587970271E-5</v>
      </c>
      <c r="T189" s="66">
        <f>1/Table1[[#This Row],[Percent Actively Infected]]</f>
        <v>18456.727486756918</v>
      </c>
    </row>
    <row r="190" spans="1:1017" ht="16.5" thickBot="1" x14ac:dyDescent="0.3">
      <c r="A190" s="1">
        <v>189</v>
      </c>
      <c r="B190" s="47">
        <v>179</v>
      </c>
      <c r="C190" s="40" t="s">
        <v>192</v>
      </c>
      <c r="D190" s="44">
        <v>298</v>
      </c>
      <c r="E190" s="44"/>
      <c r="F190" s="44">
        <v>276</v>
      </c>
      <c r="G190" s="44">
        <v>22</v>
      </c>
      <c r="H190" s="44">
        <v>1</v>
      </c>
      <c r="I190" s="40">
        <v>3284788</v>
      </c>
      <c r="J190" s="15">
        <f>Table1[[#This Row],[Population]]/Table1[[#This Row],[Cases]]</f>
        <v>11022.778523489933</v>
      </c>
      <c r="K190" s="8" t="e">
        <f>Table1[[#This Row],[Population]]/Table1[[#This Row],[Deaths]]</f>
        <v>#DIV/0!</v>
      </c>
      <c r="L190" s="9">
        <f>Table1[[#This Row],[Deaths]]+Table1[[#This Row],[Active]]*Table1[[#This Row],[Death Rate]]</f>
        <v>0</v>
      </c>
      <c r="M190" s="10">
        <f>Table1[[#This Row],[Deaths]]/Table1[[#This Row],[Cases]]</f>
        <v>0</v>
      </c>
      <c r="N190" s="15" t="e">
        <f>Table1[[#This Row],[Cases]]/Table1[[#This Row],[Deaths]]</f>
        <v>#DIV/0!</v>
      </c>
      <c r="O190" s="12">
        <f>Table1[[#This Row],[Cases]]/Table1[[#This Row],[Population]]</f>
        <v>9.0721227671313945E-5</v>
      </c>
      <c r="P190" s="12">
        <f>Table1[[#This Row],[Deaths]]/Table1[[#This Row],[Population]]</f>
        <v>0</v>
      </c>
      <c r="Q190" s="13" t="e">
        <f>1-Table1[[#This Row],[Deaths]]/Table1[[#This Row],[Ex(Deaths)]]</f>
        <v>#DIV/0!</v>
      </c>
      <c r="R190" s="14">
        <f>Table1[[#This Row],[Active]]/Table1[[#This Row],[Cases]]</f>
        <v>7.3825503355704702E-2</v>
      </c>
      <c r="S190" s="65">
        <f>Table1[[#This Row],[Percent Infected]]*Table1[[#This Row],[% Active]]</f>
        <v>6.697540297882238E-6</v>
      </c>
      <c r="T190" s="66">
        <f>1/Table1[[#This Row],[Percent Actively Infected]]</f>
        <v>149308.54545454544</v>
      </c>
    </row>
    <row r="191" spans="1:1017" ht="16.5" thickBot="1" x14ac:dyDescent="0.3">
      <c r="A191" s="1">
        <v>190</v>
      </c>
      <c r="B191" s="47">
        <v>201</v>
      </c>
      <c r="C191" s="40" t="s">
        <v>181</v>
      </c>
      <c r="D191" s="44">
        <v>23</v>
      </c>
      <c r="E191" s="44"/>
      <c r="F191" s="44">
        <v>22</v>
      </c>
      <c r="G191" s="44">
        <v>1</v>
      </c>
      <c r="H191" s="44"/>
      <c r="I191" s="40">
        <v>285844</v>
      </c>
      <c r="J191" s="15">
        <f>Table1[[#This Row],[Population]]/Table1[[#This Row],[Cases]]</f>
        <v>12428</v>
      </c>
      <c r="K191" s="8" t="e">
        <f>Table1[[#This Row],[Population]]/Table1[[#This Row],[Deaths]]</f>
        <v>#DIV/0!</v>
      </c>
      <c r="L191" s="9">
        <f>Table1[[#This Row],[Deaths]]+Table1[[#This Row],[Active]]*Table1[[#This Row],[Death Rate]]</f>
        <v>0</v>
      </c>
      <c r="M191" s="10">
        <f>Table1[[#This Row],[Deaths]]/Table1[[#This Row],[Cases]]</f>
        <v>0</v>
      </c>
      <c r="N191" s="15" t="e">
        <f>Table1[[#This Row],[Cases]]/Table1[[#This Row],[Deaths]]</f>
        <v>#DIV/0!</v>
      </c>
      <c r="O191" s="12">
        <f>Table1[[#This Row],[Cases]]/Table1[[#This Row],[Population]]</f>
        <v>8.0463469584808503E-5</v>
      </c>
      <c r="P191" s="12">
        <f>Table1[[#This Row],[Deaths]]/Table1[[#This Row],[Population]]</f>
        <v>0</v>
      </c>
      <c r="Q191" s="13" t="e">
        <f>1-Table1[[#This Row],[Deaths]]/Table1[[#This Row],[Ex(Deaths)]]</f>
        <v>#DIV/0!</v>
      </c>
      <c r="R191" s="14">
        <f>Table1[[#This Row],[Active]]/Table1[[#This Row],[Cases]]</f>
        <v>4.3478260869565216E-2</v>
      </c>
      <c r="S191" s="65">
        <f>Table1[[#This Row],[Percent Infected]]*Table1[[#This Row],[% Active]]</f>
        <v>3.4984117210786304E-6</v>
      </c>
      <c r="T191" s="66">
        <f>1/Table1[[#This Row],[Percent Actively Infected]]</f>
        <v>285844</v>
      </c>
    </row>
    <row r="192" spans="1:1017" ht="16.5" thickBot="1" x14ac:dyDescent="0.3">
      <c r="A192" s="1">
        <v>191</v>
      </c>
      <c r="B192" s="47">
        <v>180</v>
      </c>
      <c r="C192" s="40" t="s">
        <v>212</v>
      </c>
      <c r="D192" s="44">
        <v>285</v>
      </c>
      <c r="E192" s="44"/>
      <c r="F192" s="44">
        <v>248</v>
      </c>
      <c r="G192" s="44">
        <v>37</v>
      </c>
      <c r="H192" s="44"/>
      <c r="I192" s="40">
        <v>3552516</v>
      </c>
      <c r="J192" s="15">
        <f>Table1[[#This Row],[Population]]/Table1[[#This Row],[Cases]]</f>
        <v>12464.968421052632</v>
      </c>
      <c r="K192" s="8" t="e">
        <f>Table1[[#This Row],[Population]]/Table1[[#This Row],[Deaths]]</f>
        <v>#DIV/0!</v>
      </c>
      <c r="L192" s="9">
        <f>Table1[[#This Row],[Deaths]]+Table1[[#This Row],[Active]]*Table1[[#This Row],[Death Rate]]</f>
        <v>0</v>
      </c>
      <c r="M192" s="10">
        <f>Table1[[#This Row],[Deaths]]/Table1[[#This Row],[Cases]]</f>
        <v>0</v>
      </c>
      <c r="N192" s="15" t="e">
        <f>Table1[[#This Row],[Cases]]/Table1[[#This Row],[Deaths]]</f>
        <v>#DIV/0!</v>
      </c>
      <c r="O192" s="12">
        <f>Table1[[#This Row],[Cases]]/Table1[[#This Row],[Population]]</f>
        <v>8.0224832203429903E-5</v>
      </c>
      <c r="P192" s="12">
        <f>Table1[[#This Row],[Deaths]]/Table1[[#This Row],[Population]]</f>
        <v>0</v>
      </c>
      <c r="Q192" s="13" t="e">
        <f>1-Table1[[#This Row],[Deaths]]/Table1[[#This Row],[Ex(Deaths)]]</f>
        <v>#DIV/0!</v>
      </c>
      <c r="R192" s="14">
        <f>Table1[[#This Row],[Active]]/Table1[[#This Row],[Cases]]</f>
        <v>0.12982456140350876</v>
      </c>
      <c r="S192" s="65">
        <f>Table1[[#This Row],[Percent Infected]]*Table1[[#This Row],[% Active]]</f>
        <v>1.0415153654480372E-5</v>
      </c>
      <c r="T192" s="66">
        <f>1/Table1[[#This Row],[Percent Actively Infected]]</f>
        <v>96013.945945945961</v>
      </c>
    </row>
    <row r="193" spans="1:20" ht="16.5" thickBot="1" x14ac:dyDescent="0.3">
      <c r="A193" s="1">
        <v>192</v>
      </c>
      <c r="B193" s="49">
        <v>195</v>
      </c>
      <c r="C193" s="40" t="s">
        <v>180</v>
      </c>
      <c r="D193" s="46">
        <v>46</v>
      </c>
      <c r="E193" s="46"/>
      <c r="F193" s="46">
        <v>46</v>
      </c>
      <c r="G193" s="46">
        <v>0</v>
      </c>
      <c r="H193" s="46"/>
      <c r="I193" s="40">
        <v>650435</v>
      </c>
      <c r="J193" s="15">
        <f>Table1[[#This Row],[Population]]/Table1[[#This Row],[Cases]]</f>
        <v>14139.891304347826</v>
      </c>
      <c r="K193" s="8" t="e">
        <f>Table1[[#This Row],[Population]]/Table1[[#This Row],[Deaths]]</f>
        <v>#DIV/0!</v>
      </c>
      <c r="L193" s="9">
        <f>Table1[[#This Row],[Deaths]]+Table1[[#This Row],[Active]]*Table1[[#This Row],[Death Rate]]</f>
        <v>0</v>
      </c>
      <c r="M193" s="10">
        <f>Table1[[#This Row],[Deaths]]/Table1[[#This Row],[Cases]]</f>
        <v>0</v>
      </c>
      <c r="N193" s="15" t="e">
        <f>Table1[[#This Row],[Cases]]/Table1[[#This Row],[Deaths]]</f>
        <v>#DIV/0!</v>
      </c>
      <c r="O193" s="12">
        <f>Table1[[#This Row],[Cases]]/Table1[[#This Row],[Population]]</f>
        <v>7.0721901496690682E-5</v>
      </c>
      <c r="P193" s="12">
        <f>Table1[[#This Row],[Deaths]]/Table1[[#This Row],[Population]]</f>
        <v>0</v>
      </c>
      <c r="Q193" s="13" t="e">
        <f>1-Table1[[#This Row],[Deaths]]/Table1[[#This Row],[Ex(Deaths)]]</f>
        <v>#DIV/0!</v>
      </c>
      <c r="R193" s="14">
        <f>Table1[[#This Row],[Active]]/Table1[[#This Row],[Cases]]</f>
        <v>0</v>
      </c>
      <c r="S193" s="65">
        <f>Table1[[#This Row],[Percent Infected]]*Table1[[#This Row],[% Active]]</f>
        <v>0</v>
      </c>
      <c r="T193" s="66" t="e">
        <f>1/Table1[[#This Row],[Percent Actively Infected]]</f>
        <v>#DIV/0!</v>
      </c>
    </row>
    <row r="194" spans="1:20" ht="16.5" thickBot="1" x14ac:dyDescent="0.3">
      <c r="A194" s="1">
        <v>193</v>
      </c>
      <c r="B194" s="47">
        <v>136</v>
      </c>
      <c r="C194" s="40" t="s">
        <v>217</v>
      </c>
      <c r="D194" s="43">
        <v>1869</v>
      </c>
      <c r="E194" s="44">
        <v>530</v>
      </c>
      <c r="F194" s="43">
        <v>1013</v>
      </c>
      <c r="G194" s="44">
        <v>326</v>
      </c>
      <c r="H194" s="44"/>
      <c r="I194" s="40">
        <v>29904886</v>
      </c>
      <c r="J194" s="15">
        <f>Table1[[#This Row],[Population]]/Table1[[#This Row],[Cases]]</f>
        <v>16000.474050294275</v>
      </c>
      <c r="K194" s="8">
        <f>Table1[[#This Row],[Population]]/Table1[[#This Row],[Deaths]]</f>
        <v>56424.313207547173</v>
      </c>
      <c r="L194" s="9">
        <f>Table1[[#This Row],[Deaths]]+Table1[[#This Row],[Active]]*Table1[[#This Row],[Death Rate]]</f>
        <v>622.44515783841621</v>
      </c>
      <c r="M194" s="10">
        <f>Table1[[#This Row],[Deaths]]/Table1[[#This Row],[Cases]]</f>
        <v>0.28357410379882292</v>
      </c>
      <c r="N194" s="15">
        <f>Table1[[#This Row],[Cases]]/Table1[[#This Row],[Deaths]]</f>
        <v>3.5264150943396229</v>
      </c>
      <c r="O194" s="12">
        <f>Table1[[#This Row],[Cases]]/Table1[[#This Row],[Population]]</f>
        <v>6.249814829590054E-5</v>
      </c>
      <c r="P194" s="12">
        <f>Table1[[#This Row],[Deaths]]/Table1[[#This Row],[Population]]</f>
        <v>1.7722856392095928E-5</v>
      </c>
      <c r="Q194" s="13">
        <f>1-Table1[[#This Row],[Deaths]]/Table1[[#This Row],[Ex(Deaths)]]</f>
        <v>0.14851936218678807</v>
      </c>
      <c r="R194" s="14">
        <f>Table1[[#This Row],[Active]]/Table1[[#This Row],[Cases]]</f>
        <v>0.17442482611021937</v>
      </c>
      <c r="S194" s="65">
        <f>Table1[[#This Row],[Percent Infected]]*Table1[[#This Row],[% Active]]</f>
        <v>1.0901228648723154E-5</v>
      </c>
      <c r="T194" s="66">
        <f>1/Table1[[#This Row],[Percent Actively Infected]]</f>
        <v>91732.7791411043</v>
      </c>
    </row>
    <row r="195" spans="1:20" ht="16.5" thickBot="1" x14ac:dyDescent="0.3">
      <c r="A195" s="1">
        <v>194</v>
      </c>
      <c r="B195" s="47">
        <v>148</v>
      </c>
      <c r="C195" s="40" t="s">
        <v>197</v>
      </c>
      <c r="D195" s="43">
        <v>1280</v>
      </c>
      <c r="E195" s="44">
        <v>55</v>
      </c>
      <c r="F195" s="43">
        <v>1018</v>
      </c>
      <c r="G195" s="44">
        <v>207</v>
      </c>
      <c r="H195" s="44"/>
      <c r="I195" s="40">
        <v>20970571</v>
      </c>
      <c r="J195" s="15">
        <f>Table1[[#This Row],[Population]]/Table1[[#This Row],[Cases]]</f>
        <v>16383.258593750001</v>
      </c>
      <c r="K195" s="8">
        <f>Table1[[#This Row],[Population]]/Table1[[#This Row],[Deaths]]</f>
        <v>381283.10909090907</v>
      </c>
      <c r="L195" s="9">
        <f>Table1[[#This Row],[Deaths]]+Table1[[#This Row],[Active]]*Table1[[#This Row],[Death Rate]]</f>
        <v>63.89453125</v>
      </c>
      <c r="M195" s="10">
        <f>Table1[[#This Row],[Deaths]]/Table1[[#This Row],[Cases]]</f>
        <v>4.296875E-2</v>
      </c>
      <c r="N195" s="15">
        <f>Table1[[#This Row],[Cases]]/Table1[[#This Row],[Deaths]]</f>
        <v>23.272727272727273</v>
      </c>
      <c r="O195" s="12">
        <f>Table1[[#This Row],[Cases]]/Table1[[#This Row],[Population]]</f>
        <v>6.1037918328499499E-5</v>
      </c>
      <c r="P195" s="12">
        <f>Table1[[#This Row],[Deaths]]/Table1[[#This Row],[Population]]</f>
        <v>2.6227230531777126E-6</v>
      </c>
      <c r="Q195" s="13">
        <f>1-Table1[[#This Row],[Deaths]]/Table1[[#This Row],[Ex(Deaths)]]</f>
        <v>0.13920645595158032</v>
      </c>
      <c r="R195" s="14">
        <f>Table1[[#This Row],[Active]]/Table1[[#This Row],[Cases]]</f>
        <v>0.16171874999999999</v>
      </c>
      <c r="S195" s="65">
        <f>Table1[[#This Row],[Percent Infected]]*Table1[[#This Row],[% Active]]</f>
        <v>9.8709758546870275E-6</v>
      </c>
      <c r="T195" s="66">
        <f>1/Table1[[#This Row],[Percent Actively Infected]]</f>
        <v>101307.10628019324</v>
      </c>
    </row>
    <row r="196" spans="1:20" ht="16.5" thickBot="1" x14ac:dyDescent="0.3">
      <c r="A196" s="1">
        <v>195</v>
      </c>
      <c r="B196" s="47">
        <v>34</v>
      </c>
      <c r="C196" s="40" t="s">
        <v>183</v>
      </c>
      <c r="D196" s="43">
        <v>84849</v>
      </c>
      <c r="E196" s="43">
        <v>4634</v>
      </c>
      <c r="F196" s="43">
        <v>79603</v>
      </c>
      <c r="G196" s="44">
        <v>612</v>
      </c>
      <c r="H196" s="44">
        <v>30</v>
      </c>
      <c r="I196" s="43">
        <v>1439323776</v>
      </c>
      <c r="J196" s="15">
        <f>Table1[[#This Row],[Population]]/Table1[[#This Row],[Cases]]</f>
        <v>16963.355796768377</v>
      </c>
      <c r="K196" s="8">
        <f>Table1[[#This Row],[Population]]/Table1[[#This Row],[Deaths]]</f>
        <v>310600.72852826933</v>
      </c>
      <c r="L196" s="9">
        <f>Table1[[#This Row],[Deaths]]+Table1[[#This Row],[Active]]*Table1[[#This Row],[Death Rate]]</f>
        <v>4667.4241770674962</v>
      </c>
      <c r="M196" s="10">
        <f>Table1[[#This Row],[Deaths]]/Table1[[#This Row],[Cases]]</f>
        <v>5.4614668410941793E-2</v>
      </c>
      <c r="N196" s="15">
        <f>Table1[[#This Row],[Cases]]/Table1[[#This Row],[Deaths]]</f>
        <v>18.310099266292621</v>
      </c>
      <c r="O196" s="12">
        <f>Table1[[#This Row],[Cases]]/Table1[[#This Row],[Population]]</f>
        <v>5.895059986836485E-5</v>
      </c>
      <c r="P196" s="12">
        <f>Table1[[#This Row],[Deaths]]/Table1[[#This Row],[Population]]</f>
        <v>3.2195674644368549E-6</v>
      </c>
      <c r="Q196" s="13">
        <f>1-Table1[[#This Row],[Deaths]]/Table1[[#This Row],[Ex(Deaths)]]</f>
        <v>7.1611612314388395E-3</v>
      </c>
      <c r="R196" s="14">
        <f>Table1[[#This Row],[Active]]/Table1[[#This Row],[Cases]]</f>
        <v>7.2128133507760846E-3</v>
      </c>
      <c r="S196" s="65">
        <f>Table1[[#This Row],[Percent Infected]]*Table1[[#This Row],[% Active]]</f>
        <v>4.2519967376680088E-7</v>
      </c>
      <c r="T196" s="66">
        <f>1/Table1[[#This Row],[Percent Actively Infected]]</f>
        <v>2351836.2352941176</v>
      </c>
    </row>
    <row r="197" spans="1:20" ht="16.5" thickBot="1" x14ac:dyDescent="0.3">
      <c r="A197" s="1">
        <v>196</v>
      </c>
      <c r="B197" s="47">
        <v>134</v>
      </c>
      <c r="C197" s="40" t="s">
        <v>229</v>
      </c>
      <c r="D197" s="43">
        <v>1935</v>
      </c>
      <c r="E197" s="44">
        <v>88</v>
      </c>
      <c r="F197" s="44">
        <v>632</v>
      </c>
      <c r="G197" s="43">
        <v>1215</v>
      </c>
      <c r="H197" s="44">
        <v>24</v>
      </c>
      <c r="I197" s="40">
        <v>32984365</v>
      </c>
      <c r="J197" s="15">
        <f>Table1[[#This Row],[Population]]/Table1[[#This Row],[Cases]]</f>
        <v>17046.183462532299</v>
      </c>
      <c r="K197" s="8">
        <f>Table1[[#This Row],[Population]]/Table1[[#This Row],[Deaths]]</f>
        <v>374822.32954545453</v>
      </c>
      <c r="L197" s="9">
        <f>Table1[[#This Row],[Deaths]]+Table1[[#This Row],[Active]]*Table1[[#This Row],[Death Rate]]</f>
        <v>143.25581395348837</v>
      </c>
      <c r="M197" s="10">
        <f>Table1[[#This Row],[Deaths]]/Table1[[#This Row],[Cases]]</f>
        <v>4.5478036175710591E-2</v>
      </c>
      <c r="N197" s="15">
        <f>Table1[[#This Row],[Cases]]/Table1[[#This Row],[Deaths]]</f>
        <v>21.988636363636363</v>
      </c>
      <c r="O197" s="12">
        <f>Table1[[#This Row],[Cases]]/Table1[[#This Row],[Population]]</f>
        <v>5.8664158003344918E-5</v>
      </c>
      <c r="P197" s="12">
        <f>Table1[[#This Row],[Deaths]]/Table1[[#This Row],[Population]]</f>
        <v>2.6679306998937222E-6</v>
      </c>
      <c r="Q197" s="13">
        <f>1-Table1[[#This Row],[Deaths]]/Table1[[#This Row],[Ex(Deaths)]]</f>
        <v>0.38571428571428568</v>
      </c>
      <c r="R197" s="14">
        <f>Table1[[#This Row],[Active]]/Table1[[#This Row],[Cases]]</f>
        <v>0.62790697674418605</v>
      </c>
      <c r="S197" s="65">
        <f>Table1[[#This Row],[Percent Infected]]*Table1[[#This Row],[% Active]]</f>
        <v>3.6835634095123551E-5</v>
      </c>
      <c r="T197" s="66">
        <f>1/Table1[[#This Row],[Percent Actively Infected]]</f>
        <v>27147.625514403295</v>
      </c>
    </row>
    <row r="198" spans="1:20" ht="16.5" thickBot="1" x14ac:dyDescent="0.3">
      <c r="A198" s="1">
        <v>197</v>
      </c>
      <c r="B198" s="47">
        <v>156</v>
      </c>
      <c r="C198" s="40" t="s">
        <v>194</v>
      </c>
      <c r="D198" s="44">
        <v>959</v>
      </c>
      <c r="E198" s="44">
        <v>76</v>
      </c>
      <c r="F198" s="44">
        <v>865</v>
      </c>
      <c r="G198" s="44">
        <v>18</v>
      </c>
      <c r="H198" s="44"/>
      <c r="I198" s="40">
        <v>16480896</v>
      </c>
      <c r="J198" s="15">
        <f>Table1[[#This Row],[Population]]/Table1[[#This Row],[Cases]]</f>
        <v>17185.501564129303</v>
      </c>
      <c r="K198" s="8">
        <f>Table1[[#This Row],[Population]]/Table1[[#This Row],[Deaths]]</f>
        <v>216853.89473684211</v>
      </c>
      <c r="L198" s="9">
        <f>Table1[[#This Row],[Deaths]]+Table1[[#This Row],[Active]]*Table1[[#This Row],[Death Rate]]</f>
        <v>77.426485922836292</v>
      </c>
      <c r="M198" s="10">
        <f>Table1[[#This Row],[Deaths]]/Table1[[#This Row],[Cases]]</f>
        <v>7.9249217935349323E-2</v>
      </c>
      <c r="N198" s="15">
        <f>Table1[[#This Row],[Cases]]/Table1[[#This Row],[Deaths]]</f>
        <v>12.618421052631579</v>
      </c>
      <c r="O198" s="12">
        <f>Table1[[#This Row],[Cases]]/Table1[[#This Row],[Population]]</f>
        <v>5.8188583921650859E-5</v>
      </c>
      <c r="P198" s="12">
        <f>Table1[[#This Row],[Deaths]]/Table1[[#This Row],[Population]]</f>
        <v>4.6113997685562724E-6</v>
      </c>
      <c r="Q198" s="13">
        <f>1-Table1[[#This Row],[Deaths]]/Table1[[#This Row],[Ex(Deaths)]]</f>
        <v>1.8423746161719601E-2</v>
      </c>
      <c r="R198" s="14">
        <f>Table1[[#This Row],[Active]]/Table1[[#This Row],[Cases]]</f>
        <v>1.8769551616266946E-2</v>
      </c>
      <c r="S198" s="65">
        <f>Table1[[#This Row],[Percent Infected]]*Table1[[#This Row],[% Active]]</f>
        <v>1.0921736293949067E-6</v>
      </c>
      <c r="T198" s="66">
        <f>1/Table1[[#This Row],[Percent Actively Infected]]</f>
        <v>915605.33333333326</v>
      </c>
    </row>
    <row r="199" spans="1:20" ht="16.5" thickBot="1" x14ac:dyDescent="0.3">
      <c r="A199" s="1">
        <v>198</v>
      </c>
      <c r="B199" s="47">
        <v>114</v>
      </c>
      <c r="C199" s="40" t="s">
        <v>191</v>
      </c>
      <c r="D199" s="43">
        <v>3378</v>
      </c>
      <c r="E199" s="44">
        <v>58</v>
      </c>
      <c r="F199" s="43">
        <v>3194</v>
      </c>
      <c r="G199" s="44">
        <v>126</v>
      </c>
      <c r="H199" s="44">
        <v>1</v>
      </c>
      <c r="I199" s="40">
        <v>69822666</v>
      </c>
      <c r="J199" s="15">
        <f>Table1[[#This Row],[Population]]/Table1[[#This Row],[Cases]]</f>
        <v>20669.824156305505</v>
      </c>
      <c r="K199" s="8">
        <f>Table1[[#This Row],[Population]]/Table1[[#This Row],[Deaths]]</f>
        <v>1203839.0689655172</v>
      </c>
      <c r="L199" s="9">
        <f>Table1[[#This Row],[Deaths]]+Table1[[#This Row],[Active]]*Table1[[#This Row],[Death Rate]]</f>
        <v>60.163410301953817</v>
      </c>
      <c r="M199" s="10">
        <f>Table1[[#This Row],[Deaths]]/Table1[[#This Row],[Cases]]</f>
        <v>1.7169923031379514E-2</v>
      </c>
      <c r="N199" s="15">
        <f>Table1[[#This Row],[Cases]]/Table1[[#This Row],[Deaths]]</f>
        <v>58.241379310344826</v>
      </c>
      <c r="O199" s="12">
        <f>Table1[[#This Row],[Cases]]/Table1[[#This Row],[Population]]</f>
        <v>4.8379705237837813E-5</v>
      </c>
      <c r="P199" s="12">
        <f>Table1[[#This Row],[Deaths]]/Table1[[#This Row],[Population]]</f>
        <v>8.3067581521450356E-7</v>
      </c>
      <c r="Q199" s="13">
        <f>1-Table1[[#This Row],[Deaths]]/Table1[[#This Row],[Ex(Deaths)]]</f>
        <v>3.5958904109589018E-2</v>
      </c>
      <c r="R199" s="14">
        <f>Table1[[#This Row],[Active]]/Table1[[#This Row],[Cases]]</f>
        <v>3.7300177619893425E-2</v>
      </c>
      <c r="S199" s="65">
        <f>Table1[[#This Row],[Percent Infected]]*Table1[[#This Row],[% Active]]</f>
        <v>1.8045715985694388E-6</v>
      </c>
      <c r="T199" s="66">
        <f>1/Table1[[#This Row],[Percent Actively Infected]]</f>
        <v>554148.14285714284</v>
      </c>
    </row>
    <row r="200" spans="1:20" ht="16.5" thickBot="1" x14ac:dyDescent="0.3">
      <c r="A200" s="1">
        <v>199</v>
      </c>
      <c r="B200" s="47">
        <v>150</v>
      </c>
      <c r="C200" s="40" t="s">
        <v>196</v>
      </c>
      <c r="D200" s="43">
        <v>1167</v>
      </c>
      <c r="E200" s="44">
        <v>69</v>
      </c>
      <c r="F200" s="43">
        <v>1078</v>
      </c>
      <c r="G200" s="44">
        <v>20</v>
      </c>
      <c r="H200" s="44"/>
      <c r="I200" s="40">
        <v>24305520</v>
      </c>
      <c r="J200" s="15">
        <f>Table1[[#This Row],[Population]]/Table1[[#This Row],[Cases]]</f>
        <v>20827.352185089974</v>
      </c>
      <c r="K200" s="8">
        <f>Table1[[#This Row],[Population]]/Table1[[#This Row],[Deaths]]</f>
        <v>352253.91304347827</v>
      </c>
      <c r="L200" s="9">
        <f>Table1[[#This Row],[Deaths]]+Table1[[#This Row],[Active]]*Table1[[#This Row],[Death Rate]]</f>
        <v>70.182519280205653</v>
      </c>
      <c r="M200" s="10">
        <f>Table1[[#This Row],[Deaths]]/Table1[[#This Row],[Cases]]</f>
        <v>5.9125964010282778E-2</v>
      </c>
      <c r="N200" s="15">
        <f>Table1[[#This Row],[Cases]]/Table1[[#This Row],[Deaths]]</f>
        <v>16.913043478260871</v>
      </c>
      <c r="O200" s="12">
        <f>Table1[[#This Row],[Cases]]/Table1[[#This Row],[Population]]</f>
        <v>4.8013784523021934E-5</v>
      </c>
      <c r="P200" s="12">
        <f>Table1[[#This Row],[Deaths]]/Table1[[#This Row],[Population]]</f>
        <v>2.8388612957056669E-6</v>
      </c>
      <c r="Q200" s="13">
        <f>1-Table1[[#This Row],[Deaths]]/Table1[[#This Row],[Ex(Deaths)]]</f>
        <v>1.6849199663016012E-2</v>
      </c>
      <c r="R200" s="14">
        <f>Table1[[#This Row],[Active]]/Table1[[#This Row],[Cases]]</f>
        <v>1.713796058269066E-2</v>
      </c>
      <c r="S200" s="65">
        <f>Table1[[#This Row],[Percent Infected]]*Table1[[#This Row],[% Active]]</f>
        <v>8.2285834658135278E-7</v>
      </c>
      <c r="T200" s="66">
        <f>1/Table1[[#This Row],[Percent Actively Infected]]</f>
        <v>1215276</v>
      </c>
    </row>
    <row r="201" spans="1:20" ht="16.5" thickBot="1" x14ac:dyDescent="0.3">
      <c r="A201" s="1">
        <v>200</v>
      </c>
      <c r="B201" s="47">
        <v>176</v>
      </c>
      <c r="C201" s="40" t="s">
        <v>230</v>
      </c>
      <c r="D201" s="44">
        <v>333</v>
      </c>
      <c r="E201" s="44">
        <v>3</v>
      </c>
      <c r="F201" s="44">
        <v>110</v>
      </c>
      <c r="G201" s="44">
        <v>220</v>
      </c>
      <c r="H201" s="44"/>
      <c r="I201" s="40">
        <v>8967646</v>
      </c>
      <c r="J201" s="15">
        <f>Table1[[#This Row],[Population]]/Table1[[#This Row],[Cases]]</f>
        <v>26929.867867867866</v>
      </c>
      <c r="K201" s="8">
        <f>Table1[[#This Row],[Population]]/Table1[[#This Row],[Deaths]]</f>
        <v>2989215.3333333335</v>
      </c>
      <c r="L201" s="9">
        <f>Table1[[#This Row],[Deaths]]+Table1[[#This Row],[Active]]*Table1[[#This Row],[Death Rate]]</f>
        <v>4.9819819819819822</v>
      </c>
      <c r="M201" s="10">
        <f>Table1[[#This Row],[Deaths]]/Table1[[#This Row],[Cases]]</f>
        <v>9.0090090090090089E-3</v>
      </c>
      <c r="N201" s="15">
        <f>Table1[[#This Row],[Cases]]/Table1[[#This Row],[Deaths]]</f>
        <v>111</v>
      </c>
      <c r="O201" s="12">
        <f>Table1[[#This Row],[Cases]]/Table1[[#This Row],[Population]]</f>
        <v>3.7133490773386907E-5</v>
      </c>
      <c r="P201" s="12">
        <f>Table1[[#This Row],[Deaths]]/Table1[[#This Row],[Population]]</f>
        <v>3.3453595291339555E-7</v>
      </c>
      <c r="Q201" s="13">
        <f>1-Table1[[#This Row],[Deaths]]/Table1[[#This Row],[Ex(Deaths)]]</f>
        <v>0.39783001808318263</v>
      </c>
      <c r="R201" s="14">
        <f>Table1[[#This Row],[Active]]/Table1[[#This Row],[Cases]]</f>
        <v>0.66066066066066065</v>
      </c>
      <c r="S201" s="65">
        <f>Table1[[#This Row],[Percent Infected]]*Table1[[#This Row],[% Active]]</f>
        <v>2.4532636546982342E-5</v>
      </c>
      <c r="T201" s="66">
        <f>1/Table1[[#This Row],[Percent Actively Infected]]</f>
        <v>40762.027272727268</v>
      </c>
    </row>
    <row r="202" spans="1:20" ht="16.5" thickBot="1" x14ac:dyDescent="0.3">
      <c r="A202" s="1">
        <v>201</v>
      </c>
      <c r="B202" s="47">
        <v>169</v>
      </c>
      <c r="C202" s="40" t="s">
        <v>226</v>
      </c>
      <c r="D202" s="44">
        <v>413</v>
      </c>
      <c r="E202" s="44">
        <v>1</v>
      </c>
      <c r="F202" s="44">
        <v>315</v>
      </c>
      <c r="G202" s="44">
        <v>97</v>
      </c>
      <c r="H202" s="44"/>
      <c r="I202" s="40">
        <v>11931934</v>
      </c>
      <c r="J202" s="15">
        <f>Table1[[#This Row],[Population]]/Table1[[#This Row],[Cases]]</f>
        <v>28890.881355932204</v>
      </c>
      <c r="K202" s="8">
        <f>Table1[[#This Row],[Population]]/Table1[[#This Row],[Deaths]]</f>
        <v>11931934</v>
      </c>
      <c r="L202" s="9">
        <f>Table1[[#This Row],[Deaths]]+Table1[[#This Row],[Active]]*Table1[[#This Row],[Death Rate]]</f>
        <v>1.2348668280871671</v>
      </c>
      <c r="M202" s="10">
        <f>Table1[[#This Row],[Deaths]]/Table1[[#This Row],[Cases]]</f>
        <v>2.4213075060532689E-3</v>
      </c>
      <c r="N202" s="15">
        <f>Table1[[#This Row],[Cases]]/Table1[[#This Row],[Deaths]]</f>
        <v>413</v>
      </c>
      <c r="O202" s="12">
        <f>Table1[[#This Row],[Cases]]/Table1[[#This Row],[Population]]</f>
        <v>3.4612997356505658E-5</v>
      </c>
      <c r="P202" s="12">
        <f>Table1[[#This Row],[Deaths]]/Table1[[#This Row],[Population]]</f>
        <v>8.3808710306309097E-8</v>
      </c>
      <c r="Q202" s="13">
        <f>1-Table1[[#This Row],[Deaths]]/Table1[[#This Row],[Ex(Deaths)]]</f>
        <v>0.19019607843137254</v>
      </c>
      <c r="R202" s="14">
        <f>Table1[[#This Row],[Active]]/Table1[[#This Row],[Cases]]</f>
        <v>0.23486682808716708</v>
      </c>
      <c r="S202" s="65">
        <f>Table1[[#This Row],[Percent Infected]]*Table1[[#This Row],[% Active]]</f>
        <v>8.1294448997119837E-6</v>
      </c>
      <c r="T202" s="66">
        <f>1/Table1[[#This Row],[Percent Actively Infected]]</f>
        <v>123009.62886597936</v>
      </c>
    </row>
    <row r="203" spans="1:20" ht="16.5" thickBot="1" x14ac:dyDescent="0.3">
      <c r="A203" s="1">
        <v>202</v>
      </c>
      <c r="B203" s="47">
        <v>139</v>
      </c>
      <c r="C203" s="40" t="s">
        <v>222</v>
      </c>
      <c r="D203" s="43">
        <v>1560</v>
      </c>
      <c r="E203" s="44">
        <v>15</v>
      </c>
      <c r="F203" s="43">
        <v>1165</v>
      </c>
      <c r="G203" s="44">
        <v>380</v>
      </c>
      <c r="H203" s="44"/>
      <c r="I203" s="40">
        <v>45907511</v>
      </c>
      <c r="J203" s="15">
        <f>Table1[[#This Row],[Population]]/Table1[[#This Row],[Cases]]</f>
        <v>29427.891666666666</v>
      </c>
      <c r="K203" s="8">
        <f>Table1[[#This Row],[Population]]/Table1[[#This Row],[Deaths]]</f>
        <v>3060500.7333333334</v>
      </c>
      <c r="L203" s="9">
        <f>Table1[[#This Row],[Deaths]]+Table1[[#This Row],[Active]]*Table1[[#This Row],[Death Rate]]</f>
        <v>18.653846153846153</v>
      </c>
      <c r="M203" s="10">
        <f>Table1[[#This Row],[Deaths]]/Table1[[#This Row],[Cases]]</f>
        <v>9.6153846153846159E-3</v>
      </c>
      <c r="N203" s="15">
        <f>Table1[[#This Row],[Cases]]/Table1[[#This Row],[Deaths]]</f>
        <v>104</v>
      </c>
      <c r="O203" s="12">
        <f>Table1[[#This Row],[Cases]]/Table1[[#This Row],[Population]]</f>
        <v>3.3981367449871114E-5</v>
      </c>
      <c r="P203" s="12">
        <f>Table1[[#This Row],[Deaths]]/Table1[[#This Row],[Population]]</f>
        <v>3.2674391778722225E-7</v>
      </c>
      <c r="Q203" s="13">
        <f>1-Table1[[#This Row],[Deaths]]/Table1[[#This Row],[Ex(Deaths)]]</f>
        <v>0.19587628865979378</v>
      </c>
      <c r="R203" s="14">
        <f>Table1[[#This Row],[Active]]/Table1[[#This Row],[Cases]]</f>
        <v>0.24358974358974358</v>
      </c>
      <c r="S203" s="65">
        <f>Table1[[#This Row],[Percent Infected]]*Table1[[#This Row],[% Active]]</f>
        <v>8.2775125839429632E-6</v>
      </c>
      <c r="T203" s="66">
        <f>1/Table1[[#This Row],[Percent Actively Infected]]</f>
        <v>120809.23947368421</v>
      </c>
    </row>
    <row r="204" spans="1:20" ht="16.5" thickBot="1" x14ac:dyDescent="0.3">
      <c r="A204" s="1">
        <v>203</v>
      </c>
      <c r="B204" s="47">
        <v>197</v>
      </c>
      <c r="C204" s="40" t="s">
        <v>204</v>
      </c>
      <c r="D204" s="44">
        <v>28</v>
      </c>
      <c r="E204" s="44">
        <v>1</v>
      </c>
      <c r="F204" s="44">
        <v>20</v>
      </c>
      <c r="G204" s="44">
        <v>7</v>
      </c>
      <c r="H204" s="44"/>
      <c r="I204" s="40">
        <v>897272</v>
      </c>
      <c r="J204" s="15">
        <f>Table1[[#This Row],[Population]]/Table1[[#This Row],[Cases]]</f>
        <v>32045.428571428572</v>
      </c>
      <c r="K204" s="8">
        <f>Table1[[#This Row],[Population]]/Table1[[#This Row],[Deaths]]</f>
        <v>897272</v>
      </c>
      <c r="L204" s="9">
        <f>Table1[[#This Row],[Deaths]]+Table1[[#This Row],[Active]]*Table1[[#This Row],[Death Rate]]</f>
        <v>1.25</v>
      </c>
      <c r="M204" s="10">
        <f>Table1[[#This Row],[Deaths]]/Table1[[#This Row],[Cases]]</f>
        <v>3.5714285714285712E-2</v>
      </c>
      <c r="N204" s="15">
        <f>Table1[[#This Row],[Cases]]/Table1[[#This Row],[Deaths]]</f>
        <v>28</v>
      </c>
      <c r="O204" s="12">
        <f>Table1[[#This Row],[Cases]]/Table1[[#This Row],[Population]]</f>
        <v>3.120569905223834E-5</v>
      </c>
      <c r="P204" s="12">
        <f>Table1[[#This Row],[Deaths]]/Table1[[#This Row],[Population]]</f>
        <v>1.1144892518656549E-6</v>
      </c>
      <c r="Q204" s="13">
        <f>1-Table1[[#This Row],[Deaths]]/Table1[[#This Row],[Ex(Deaths)]]</f>
        <v>0.19999999999999996</v>
      </c>
      <c r="R204" s="14">
        <f>Table1[[#This Row],[Active]]/Table1[[#This Row],[Cases]]</f>
        <v>0.25</v>
      </c>
      <c r="S204" s="65">
        <f>Table1[[#This Row],[Percent Infected]]*Table1[[#This Row],[% Active]]</f>
        <v>7.8014247630595851E-6</v>
      </c>
      <c r="T204" s="66">
        <f>1/Table1[[#This Row],[Percent Actively Infected]]</f>
        <v>128181.71428571429</v>
      </c>
    </row>
    <row r="205" spans="1:20" ht="16.5" thickBot="1" x14ac:dyDescent="0.3">
      <c r="A205" s="1">
        <v>204</v>
      </c>
      <c r="B205" s="47">
        <v>167</v>
      </c>
      <c r="C205" s="40" t="s">
        <v>207</v>
      </c>
      <c r="D205" s="44">
        <v>485</v>
      </c>
      <c r="E205" s="44">
        <v>7</v>
      </c>
      <c r="F205" s="44">
        <v>450</v>
      </c>
      <c r="G205" s="44">
        <v>28</v>
      </c>
      <c r="H205" s="44"/>
      <c r="I205" s="40">
        <v>23822373</v>
      </c>
      <c r="J205" s="15">
        <f>Table1[[#This Row],[Population]]/Table1[[#This Row],[Cases]]</f>
        <v>49118.294845360826</v>
      </c>
      <c r="K205" s="8">
        <f>Table1[[#This Row],[Population]]/Table1[[#This Row],[Deaths]]</f>
        <v>3403196.1428571427</v>
      </c>
      <c r="L205" s="9">
        <f>Table1[[#This Row],[Deaths]]+Table1[[#This Row],[Active]]*Table1[[#This Row],[Death Rate]]</f>
        <v>7.4041237113402065</v>
      </c>
      <c r="M205" s="10">
        <f>Table1[[#This Row],[Deaths]]/Table1[[#This Row],[Cases]]</f>
        <v>1.443298969072165E-2</v>
      </c>
      <c r="N205" s="15">
        <f>Table1[[#This Row],[Cases]]/Table1[[#This Row],[Deaths]]</f>
        <v>69.285714285714292</v>
      </c>
      <c r="O205" s="12">
        <f>Table1[[#This Row],[Cases]]/Table1[[#This Row],[Population]]</f>
        <v>2.0359012932926539E-5</v>
      </c>
      <c r="P205" s="12">
        <f>Table1[[#This Row],[Deaths]]/Table1[[#This Row],[Population]]</f>
        <v>2.938414237741975E-7</v>
      </c>
      <c r="Q205" s="13">
        <f>1-Table1[[#This Row],[Deaths]]/Table1[[#This Row],[Ex(Deaths)]]</f>
        <v>5.4580896686159841E-2</v>
      </c>
      <c r="R205" s="14">
        <f>Table1[[#This Row],[Active]]/Table1[[#This Row],[Cases]]</f>
        <v>5.7731958762886601E-2</v>
      </c>
      <c r="S205" s="65">
        <f>Table1[[#This Row],[Percent Infected]]*Table1[[#This Row],[% Active]]</f>
        <v>1.17536569509679E-6</v>
      </c>
      <c r="T205" s="66">
        <f>1/Table1[[#This Row],[Percent Actively Infected]]</f>
        <v>850799.03571428568</v>
      </c>
    </row>
    <row r="206" spans="1:20" ht="16.5" thickBot="1" x14ac:dyDescent="0.3">
      <c r="A206" s="1">
        <v>205</v>
      </c>
      <c r="B206" s="47">
        <v>199</v>
      </c>
      <c r="C206" s="40" t="s">
        <v>208</v>
      </c>
      <c r="D206" s="44">
        <v>25</v>
      </c>
      <c r="E206" s="44"/>
      <c r="F206" s="44">
        <v>24</v>
      </c>
      <c r="G206" s="44">
        <v>1</v>
      </c>
      <c r="H206" s="44"/>
      <c r="I206" s="40">
        <v>1321499</v>
      </c>
      <c r="J206" s="15">
        <f>Table1[[#This Row],[Population]]/Table1[[#This Row],[Cases]]</f>
        <v>52859.96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1.8917910645411006E-5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4">
        <f>Table1[[#This Row],[Active]]/Table1[[#This Row],[Cases]]</f>
        <v>0.04</v>
      </c>
      <c r="S206" s="65">
        <f>Table1[[#This Row],[Percent Infected]]*Table1[[#This Row],[% Active]]</f>
        <v>7.5671642581644031E-7</v>
      </c>
      <c r="T206" s="66">
        <f>1/Table1[[#This Row],[Percent Actively Infected]]</f>
        <v>1321499</v>
      </c>
    </row>
    <row r="207" spans="1:20" ht="16.5" thickBot="1" x14ac:dyDescent="0.3">
      <c r="A207" s="1">
        <v>206</v>
      </c>
      <c r="B207" s="47">
        <v>211</v>
      </c>
      <c r="C207" s="40" t="s">
        <v>210</v>
      </c>
      <c r="D207" s="44">
        <v>10</v>
      </c>
      <c r="E207" s="44">
        <v>1</v>
      </c>
      <c r="F207" s="44">
        <v>8</v>
      </c>
      <c r="G207" s="44">
        <v>1</v>
      </c>
      <c r="H207" s="44"/>
      <c r="I207" s="40">
        <v>599085</v>
      </c>
      <c r="J207" s="15">
        <f>Table1[[#This Row],[Population]]/Table1[[#This Row],[Cases]]</f>
        <v>59908.5</v>
      </c>
      <c r="K207" s="8">
        <f>Table1[[#This Row],[Population]]/Table1[[#This Row],[Deaths]]</f>
        <v>599085</v>
      </c>
      <c r="L207" s="9">
        <f>Table1[[#This Row],[Deaths]]+Table1[[#This Row],[Active]]*Table1[[#This Row],[Death Rate]]</f>
        <v>1.1000000000000001</v>
      </c>
      <c r="M207" s="10">
        <f>Table1[[#This Row],[Deaths]]/Table1[[#This Row],[Cases]]</f>
        <v>0.1</v>
      </c>
      <c r="N207" s="15">
        <f>Table1[[#This Row],[Cases]]/Table1[[#This Row],[Deaths]]</f>
        <v>10</v>
      </c>
      <c r="O207" s="12">
        <f>Table1[[#This Row],[Cases]]/Table1[[#This Row],[Population]]</f>
        <v>1.6692122152949914E-5</v>
      </c>
      <c r="P207" s="12">
        <f>Table1[[#This Row],[Deaths]]/Table1[[#This Row],[Population]]</f>
        <v>1.6692122152949915E-6</v>
      </c>
      <c r="Q207" s="16">
        <f>1-Table1[[#This Row],[Deaths]]/Table1[[#This Row],[Ex(Deaths)]]</f>
        <v>9.0909090909090939E-2</v>
      </c>
      <c r="R207" s="14">
        <f>Table1[[#This Row],[Active]]/Table1[[#This Row],[Cases]]</f>
        <v>0.1</v>
      </c>
      <c r="S207" s="65">
        <f>Table1[[#This Row],[Percent Infected]]*Table1[[#This Row],[% Active]]</f>
        <v>1.6692122152949915E-6</v>
      </c>
      <c r="T207" s="66">
        <f>1/Table1[[#This Row],[Percent Actively Infected]]</f>
        <v>599085</v>
      </c>
    </row>
    <row r="208" spans="1:20" ht="16.5" thickBot="1" x14ac:dyDescent="0.3">
      <c r="A208" s="1">
        <v>207</v>
      </c>
      <c r="B208" s="47">
        <v>181</v>
      </c>
      <c r="C208" s="40" t="s">
        <v>218</v>
      </c>
      <c r="D208" s="44">
        <v>273</v>
      </c>
      <c r="E208" s="44"/>
      <c r="F208" s="44">
        <v>238</v>
      </c>
      <c r="G208" s="44">
        <v>35</v>
      </c>
      <c r="H208" s="44">
        <v>1</v>
      </c>
      <c r="I208" s="40">
        <v>16747699</v>
      </c>
      <c r="J208" s="15">
        <f>Table1[[#This Row],[Population]]/Table1[[#This Row],[Cases]]</f>
        <v>61346.882783882786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1.6300746747359145E-5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4">
        <f>Table1[[#This Row],[Active]]/Table1[[#This Row],[Cases]]</f>
        <v>0.12820512820512819</v>
      </c>
      <c r="S208" s="65">
        <f>Table1[[#This Row],[Percent Infected]]*Table1[[#This Row],[% Active]]</f>
        <v>2.0898393265845057E-6</v>
      </c>
      <c r="T208" s="66">
        <f>1/Table1[[#This Row],[Percent Actively Infected]]</f>
        <v>478505.6857142857</v>
      </c>
    </row>
    <row r="209" spans="1:20" ht="16.5" thickBot="1" x14ac:dyDescent="0.3">
      <c r="A209" s="1">
        <v>208</v>
      </c>
      <c r="B209" s="47">
        <v>155</v>
      </c>
      <c r="C209" s="40" t="s">
        <v>227</v>
      </c>
      <c r="D209" s="44">
        <v>976</v>
      </c>
      <c r="E209" s="44">
        <v>24</v>
      </c>
      <c r="F209" s="44">
        <v>467</v>
      </c>
      <c r="G209" s="44">
        <v>485</v>
      </c>
      <c r="H209" s="44"/>
      <c r="I209" s="40">
        <v>97449375</v>
      </c>
      <c r="J209" s="15">
        <f>Table1[[#This Row],[Population]]/Table1[[#This Row],[Cases]]</f>
        <v>99845.671106557376</v>
      </c>
      <c r="K209" s="8">
        <f>Table1[[#This Row],[Population]]/Table1[[#This Row],[Deaths]]</f>
        <v>4060390.625</v>
      </c>
      <c r="L209" s="9">
        <f>Table1[[#This Row],[Deaths]]+Table1[[#This Row],[Active]]*Table1[[#This Row],[Death Rate]]</f>
        <v>35.92622950819672</v>
      </c>
      <c r="M209" s="10">
        <f>Table1[[#This Row],[Deaths]]/Table1[[#This Row],[Cases]]</f>
        <v>2.4590163934426229E-2</v>
      </c>
      <c r="N209" s="15">
        <f>Table1[[#This Row],[Cases]]/Table1[[#This Row],[Deaths]]</f>
        <v>40.666666666666664</v>
      </c>
      <c r="O209" s="12">
        <f>Table1[[#This Row],[Cases]]/Table1[[#This Row],[Population]]</f>
        <v>1.0015456743565569E-5</v>
      </c>
      <c r="P209" s="12">
        <f>Table1[[#This Row],[Deaths]]/Table1[[#This Row],[Population]]</f>
        <v>2.4628172320243204E-7</v>
      </c>
      <c r="Q209" s="13">
        <f>1-Table1[[#This Row],[Deaths]]/Table1[[#This Row],[Ex(Deaths)]]</f>
        <v>0.33196440793976723</v>
      </c>
      <c r="R209" s="14">
        <f>Table1[[#This Row],[Active]]/Table1[[#This Row],[Cases]]</f>
        <v>0.4969262295081967</v>
      </c>
      <c r="S209" s="65">
        <f>Table1[[#This Row],[Percent Infected]]*Table1[[#This Row],[% Active]]</f>
        <v>4.9769431563824803E-6</v>
      </c>
      <c r="T209" s="66">
        <f>1/Table1[[#This Row],[Percent Actively Infected]]</f>
        <v>200926.54639175261</v>
      </c>
    </row>
    <row r="210" spans="1:20" ht="16.5" thickBot="1" x14ac:dyDescent="0.3">
      <c r="A210" s="1">
        <v>209</v>
      </c>
      <c r="B210" s="47">
        <v>166</v>
      </c>
      <c r="C210" s="40" t="s">
        <v>215</v>
      </c>
      <c r="D210" s="44">
        <v>509</v>
      </c>
      <c r="E210" s="44">
        <v>21</v>
      </c>
      <c r="F210" s="44">
        <v>183</v>
      </c>
      <c r="G210" s="44">
        <v>305</v>
      </c>
      <c r="H210" s="44">
        <v>7</v>
      </c>
      <c r="I210" s="40">
        <v>59933056</v>
      </c>
      <c r="J210" s="15">
        <f>Table1[[#This Row],[Population]]/Table1[[#This Row],[Cases]]</f>
        <v>117746.67190569744</v>
      </c>
      <c r="K210" s="8">
        <f>Table1[[#This Row],[Population]]/Table1[[#This Row],[Deaths]]</f>
        <v>2853955.0476190476</v>
      </c>
      <c r="L210" s="9">
        <f>Table1[[#This Row],[Deaths]]+Table1[[#This Row],[Active]]*Table1[[#This Row],[Death Rate]]</f>
        <v>33.583497053045186</v>
      </c>
      <c r="M210" s="10">
        <f>Table1[[#This Row],[Deaths]]/Table1[[#This Row],[Cases]]</f>
        <v>4.1257367387033402E-2</v>
      </c>
      <c r="N210" s="15">
        <f>Table1[[#This Row],[Cases]]/Table1[[#This Row],[Deaths]]</f>
        <v>24.238095238095237</v>
      </c>
      <c r="O210" s="12">
        <f>Table1[[#This Row],[Cases]]/Table1[[#This Row],[Population]]</f>
        <v>8.4928090434767755E-6</v>
      </c>
      <c r="P210" s="12">
        <f>Table1[[#This Row],[Deaths]]/Table1[[#This Row],[Population]]</f>
        <v>3.5039094285464103E-7</v>
      </c>
      <c r="Q210" s="13">
        <f>1-Table1[[#This Row],[Deaths]]/Table1[[#This Row],[Ex(Deaths)]]</f>
        <v>0.37469287469287471</v>
      </c>
      <c r="R210" s="14">
        <f>Table1[[#This Row],[Active]]/Table1[[#This Row],[Cases]]</f>
        <v>0.59921414538310414</v>
      </c>
      <c r="S210" s="65">
        <f>Table1[[#This Row],[Percent Infected]]*Table1[[#This Row],[% Active]]</f>
        <v>5.0890113128888343E-6</v>
      </c>
      <c r="T210" s="66">
        <f>1/Table1[[#This Row],[Percent Actively Infected]]</f>
        <v>196501.82295081965</v>
      </c>
    </row>
    <row r="211" spans="1:20" ht="16.5" thickBot="1" x14ac:dyDescent="0.3">
      <c r="A211" s="1">
        <v>210</v>
      </c>
      <c r="B211" s="47">
        <v>171</v>
      </c>
      <c r="C211" s="40" t="s">
        <v>225</v>
      </c>
      <c r="D211" s="44">
        <v>376</v>
      </c>
      <c r="E211" s="44">
        <v>6</v>
      </c>
      <c r="F211" s="44">
        <v>331</v>
      </c>
      <c r="G211" s="44">
        <v>39</v>
      </c>
      <c r="H211" s="44"/>
      <c r="I211" s="40">
        <v>54456339</v>
      </c>
      <c r="J211" s="15">
        <f>Table1[[#This Row],[Population]]/Table1[[#This Row],[Cases]]</f>
        <v>144830.68882978722</v>
      </c>
      <c r="K211" s="8">
        <f>Table1[[#This Row],[Population]]/Table1[[#This Row],[Deaths]]</f>
        <v>9076056.5</v>
      </c>
      <c r="L211" s="9">
        <f>Table1[[#This Row],[Deaths]]+Table1[[#This Row],[Active]]*Table1[[#This Row],[Death Rate]]</f>
        <v>6.6223404255319149</v>
      </c>
      <c r="M211" s="10">
        <f>Table1[[#This Row],[Deaths]]/Table1[[#This Row],[Cases]]</f>
        <v>1.5957446808510637E-2</v>
      </c>
      <c r="N211" s="15">
        <f>Table1[[#This Row],[Cases]]/Table1[[#This Row],[Deaths]]</f>
        <v>62.666666666666664</v>
      </c>
      <c r="O211" s="12">
        <f>Table1[[#This Row],[Cases]]/Table1[[#This Row],[Population]]</f>
        <v>6.9046139880978775E-6</v>
      </c>
      <c r="P211" s="12">
        <f>Table1[[#This Row],[Deaths]]/Table1[[#This Row],[Population]]</f>
        <v>1.1018001044837039E-7</v>
      </c>
      <c r="Q211" s="13">
        <f>1-Table1[[#This Row],[Deaths]]/Table1[[#This Row],[Ex(Deaths)]]</f>
        <v>9.3975903614457845E-2</v>
      </c>
      <c r="R211" s="14">
        <f>Table1[[#This Row],[Active]]/Table1[[#This Row],[Cases]]</f>
        <v>0.10372340425531915</v>
      </c>
      <c r="S211" s="65">
        <f>Table1[[#This Row],[Percent Infected]]*Table1[[#This Row],[% Active]]</f>
        <v>7.161700679144075E-7</v>
      </c>
      <c r="T211" s="66">
        <f>1/Table1[[#This Row],[Percent Actively Infected]]</f>
        <v>1396316.3846153847</v>
      </c>
    </row>
    <row r="212" spans="1:20" ht="16.5" thickBot="1" x14ac:dyDescent="0.3">
      <c r="A212" s="1">
        <v>211</v>
      </c>
      <c r="B212" s="47">
        <v>202</v>
      </c>
      <c r="C212" s="40" t="s">
        <v>228</v>
      </c>
      <c r="D212" s="44">
        <v>22</v>
      </c>
      <c r="E212" s="44"/>
      <c r="F212" s="44">
        <v>19</v>
      </c>
      <c r="G212" s="44">
        <v>3</v>
      </c>
      <c r="H212" s="44"/>
      <c r="I212" s="40">
        <v>7288636</v>
      </c>
      <c r="J212" s="15">
        <f>Table1[[#This Row],[Population]]/Table1[[#This Row],[Cases]]</f>
        <v>331301.63636363635</v>
      </c>
      <c r="K212" s="8" t="e">
        <f>Table1[[#This Row],[Population]]/Table1[[#This Row],[Deaths]]</f>
        <v>#DIV/0!</v>
      </c>
      <c r="L212" s="9">
        <f>Table1[[#This Row],[Deaths]]+Table1[[#This Row],[Active]]*Table1[[#This Row],[Death Rate]]</f>
        <v>0</v>
      </c>
      <c r="M212" s="10">
        <f>Table1[[#This Row],[Deaths]]/Table1[[#This Row],[Cases]]</f>
        <v>0</v>
      </c>
      <c r="N212" s="15" t="e">
        <f>Table1[[#This Row],[Cases]]/Table1[[#This Row],[Deaths]]</f>
        <v>#DIV/0!</v>
      </c>
      <c r="O212" s="12">
        <f>Table1[[#This Row],[Cases]]/Table1[[#This Row],[Population]]</f>
        <v>3.0183974065929484E-6</v>
      </c>
      <c r="P212" s="12">
        <f>Table1[[#This Row],[Deaths]]/Table1[[#This Row],[Population]]</f>
        <v>0</v>
      </c>
      <c r="Q212" s="13" t="e">
        <f>1-Table1[[#This Row],[Deaths]]/Table1[[#This Row],[Ex(Deaths)]]</f>
        <v>#DIV/0!</v>
      </c>
      <c r="R212" s="14">
        <f>Table1[[#This Row],[Active]]/Table1[[#This Row],[Cases]]</f>
        <v>0.13636363636363635</v>
      </c>
      <c r="S212" s="65">
        <f>Table1[[#This Row],[Percent Infected]]*Table1[[#This Row],[% Active]]</f>
        <v>4.1159964635358384E-7</v>
      </c>
      <c r="T212" s="66">
        <f>1/Table1[[#This Row],[Percent Actively Infected]]</f>
        <v>2429545.3333333335</v>
      </c>
    </row>
    <row r="213" spans="1:20" ht="16.5" thickBot="1" x14ac:dyDescent="0.3">
      <c r="A213" s="1">
        <v>212</v>
      </c>
      <c r="B213" s="47">
        <v>214</v>
      </c>
      <c r="C213" s="40" t="s">
        <v>235</v>
      </c>
      <c r="D213" s="44">
        <v>4</v>
      </c>
      <c r="E213" s="44"/>
      <c r="F213" s="44">
        <v>1</v>
      </c>
      <c r="G213" s="44">
        <v>3</v>
      </c>
      <c r="H213" s="44"/>
      <c r="I213" s="40">
        <v>5790</v>
      </c>
      <c r="J213" s="15">
        <f>Table1[[#This Row],[Population]]/Table1[[#This Row],[Cases]]</f>
        <v>1447.5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6.9084628670120895E-4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4">
        <f>Table1[[#This Row],[Active]]/Table1[[#This Row],[Cases]]</f>
        <v>0.75</v>
      </c>
      <c r="S213" s="65">
        <f>Table1[[#This Row],[Percent Infected]]*Table1[[#This Row],[% Active]]</f>
        <v>5.1813471502590671E-4</v>
      </c>
      <c r="T213" s="66">
        <f>1/Table1[[#This Row],[Percent Actively Infected]]</f>
        <v>1930</v>
      </c>
    </row>
    <row r="214" spans="1:20" ht="16.5" thickBot="1" x14ac:dyDescent="0.3">
      <c r="A214" s="1">
        <v>213</v>
      </c>
      <c r="B214" s="67">
        <v>215</v>
      </c>
      <c r="C214" s="68" t="s">
        <v>234</v>
      </c>
      <c r="D214" s="69">
        <v>3</v>
      </c>
      <c r="E214" s="69"/>
      <c r="F214" s="69">
        <v>3</v>
      </c>
      <c r="G214" s="69">
        <v>0</v>
      </c>
      <c r="H214" s="69"/>
      <c r="I214" s="68">
        <v>15020</v>
      </c>
      <c r="J214" s="15">
        <f>Table1[[#This Row],[Population]]/Table1[[#This Row],[Cases]]</f>
        <v>5006.666666666667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1.9973368841544607E-4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4">
        <f>Table1[[#This Row],[Active]]/Table1[[#This Row],[Cases]]</f>
        <v>0</v>
      </c>
      <c r="S214" s="65">
        <f>Table1[[#This Row],[Percent Infected]]*Table1[[#This Row],[% Active]]</f>
        <v>0</v>
      </c>
      <c r="T214" s="66" t="e">
        <f>1/Table1[[#This Row],[Percent Actively Infected]]</f>
        <v>#DIV/0!</v>
      </c>
    </row>
    <row r="215" spans="1:20" x14ac:dyDescent="0.25">
      <c r="S215" s="61"/>
      <c r="T215" s="62"/>
    </row>
    <row r="216" spans="1:20" x14ac:dyDescent="0.25">
      <c r="S216" s="61"/>
      <c r="T216" s="62"/>
    </row>
    <row r="217" spans="1:20" ht="15.75" thickBot="1" x14ac:dyDescent="0.3">
      <c r="B217" s="63"/>
      <c r="C217" s="64"/>
      <c r="D217" s="64"/>
      <c r="E217" s="64"/>
      <c r="F217" s="64"/>
      <c r="G217" s="64"/>
      <c r="H217" s="64"/>
      <c r="I217" s="41"/>
      <c r="S217" s="61"/>
      <c r="T217" s="62"/>
    </row>
    <row r="218" spans="1:20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</sheetData>
  <phoneticPr fontId="9" type="noConversion"/>
  <conditionalFormatting sqref="N188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14 R21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14 M21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 L21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 K21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 J21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 O21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 P21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 Q21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 S21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 T21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9" r:id="rId1" display="https://www.worldometers.info/coronavirus/country/us/" xr:uid="{DF773ED9-BFCD-4649-9DE5-908711569D8F}"/>
    <hyperlink ref="I9" r:id="rId2" display="https://www.worldometers.info/world-population/us-population/" xr:uid="{BE43CD9B-248B-459C-96B8-6213AAE7D647}"/>
    <hyperlink ref="C12" r:id="rId3" display="https://www.worldometers.info/coronavirus/country/brazil/" xr:uid="{F7508787-B082-4354-8508-FD82FDAFEBCF}"/>
    <hyperlink ref="I12" r:id="rId4" display="https://www.worldometers.info/world-population/brazil-population/" xr:uid="{DCFA2D7B-2F66-4B57-BF2D-3DA53C3F6F5D}"/>
    <hyperlink ref="C90" r:id="rId5" display="https://www.worldometers.info/coronavirus/country/india/" xr:uid="{6F62961F-5C4D-4048-A85C-0C00AB8EE10D}"/>
    <hyperlink ref="I90" r:id="rId6" display="https://www.worldometers.info/world-population/india-population/" xr:uid="{A248299E-B625-41C3-95EC-E2B685B8DF38}"/>
    <hyperlink ref="C40" r:id="rId7" display="https://www.worldometers.info/coronavirus/country/russia/" xr:uid="{38EE5FA5-CF4D-4C11-B4C9-C933B3A7217A}"/>
    <hyperlink ref="I40" r:id="rId8" display="https://www.worldometers.info/world-population/russia-population/" xr:uid="{6EDD093A-E372-4893-8A67-CE20B5BBD9F7}"/>
    <hyperlink ref="C21" r:id="rId9" display="https://www.worldometers.info/coronavirus/country/south-africa/" xr:uid="{D34C0D73-50D9-41B5-9FC1-CC65B095EC75}"/>
    <hyperlink ref="I21" r:id="rId10" display="https://www.worldometers.info/world-population/south-africa-population/" xr:uid="{337CADF6-C3A6-4FC1-889A-A04283192DB8}"/>
    <hyperlink ref="C11" r:id="rId11" display="https://www.worldometers.info/coronavirus/country/peru/" xr:uid="{A8D2F226-2A84-4881-9147-7131974F0F3F}"/>
    <hyperlink ref="I11" r:id="rId12" display="https://www.worldometers.info/world-population/peru-population/" xr:uid="{9363B47D-2AF0-495E-9561-879E13C131AC}"/>
    <hyperlink ref="C58" r:id="rId13" display="https://www.worldometers.info/coronavirus/country/mexico/" xr:uid="{879E9C78-99DD-412D-B99F-CFFD78E1171A}"/>
    <hyperlink ref="I58" r:id="rId14" display="https://www.worldometers.info/world-population/mexico-population/" xr:uid="{01B133BC-3E2E-4132-9E24-B941F2624330}"/>
    <hyperlink ref="C23" r:id="rId15" display="https://www.worldometers.info/coronavirus/country/colombia/" xr:uid="{93403DBA-662C-4C1E-B980-C9B300DCD22B}"/>
    <hyperlink ref="I23" r:id="rId16" display="https://www.worldometers.info/world-population/colombia-population/" xr:uid="{B9FCF6D2-CE99-49A7-A3B4-7FEBA904B936}"/>
    <hyperlink ref="C6" r:id="rId17" display="https://www.worldometers.info/coronavirus/country/chile/" xr:uid="{F3061494-D66E-4F5B-9919-2B0F9B52438D}"/>
    <hyperlink ref="I6" r:id="rId18" display="https://www.worldometers.info/world-population/chile-population/" xr:uid="{C8B28155-516B-4213-81B7-5E5B110A7D58}"/>
    <hyperlink ref="C29" r:id="rId19" display="https://www.worldometers.info/coronavirus/country/spain/" xr:uid="{C209F2B8-4DE0-4C94-9689-B3107FF52B35}"/>
    <hyperlink ref="I29" r:id="rId20" display="https://www.worldometers.info/world-population/spain-population/" xr:uid="{E4CFD701-B38D-4FF2-BA85-38DCA998F652}"/>
    <hyperlink ref="C57" r:id="rId21" display="https://www.worldometers.info/coronavirus/country/iran/" xr:uid="{5CE788ED-DCD3-458D-BBA6-A86FC63C4AD9}"/>
    <hyperlink ref="I57" r:id="rId22" display="https://www.worldometers.info/world-population/iran-population/" xr:uid="{5355488C-D241-4CA6-8467-BFC4C141792E}"/>
    <hyperlink ref="C53" r:id="rId23" display="https://www.worldometers.info/coronavirus/country/uk/" xr:uid="{EE7FB34D-3B6B-4FE4-BA2E-AFCA4882DDA8}"/>
    <hyperlink ref="I53" r:id="rId24" display="https://www.worldometers.info/world-population/uk-population/" xr:uid="{A2146DDE-FF2E-47DE-A946-54C734D32F1E}"/>
    <hyperlink ref="C24" r:id="rId25" display="https://www.worldometers.info/coronavirus/country/saudi-arabia/" xr:uid="{F2EF677F-99B7-4C61-9ECE-99CC1E597D4B}"/>
    <hyperlink ref="I24" r:id="rId26" display="https://www.worldometers.info/world-population/saudi-arabia-population/" xr:uid="{6EF5FAD6-07B6-4D7C-9B1D-688E564507FA}"/>
    <hyperlink ref="C36" r:id="rId27" display="https://www.worldometers.info/coronavirus/country/argentina/" xr:uid="{E39BF876-178F-4868-841E-6BD709F6AE0B}"/>
    <hyperlink ref="I36" r:id="rId28" display="https://www.worldometers.info/world-population/argentina-population/" xr:uid="{715FB8B7-115E-4395-BF6B-00FB8EC098F5}"/>
    <hyperlink ref="C105" r:id="rId29" display="https://www.worldometers.info/coronavirus/country/pakistan/" xr:uid="{519816DF-5137-4C26-BFD5-8851CC8078F4}"/>
    <hyperlink ref="I105" r:id="rId30" display="https://www.worldometers.info/world-population/pakistan-population/" xr:uid="{E1834A93-F6B4-49C9-9846-DB56F2ABCB9C}"/>
    <hyperlink ref="C94" r:id="rId31" display="https://www.worldometers.info/coronavirus/country/bangladesh/" xr:uid="{0F2D05AC-7C17-497D-9004-F1C01A62BDC3}"/>
    <hyperlink ref="I94" r:id="rId32" display="https://www.worldometers.info/world-population/bangladesh-population/" xr:uid="{8F8C79CD-E8D7-465E-BEC5-AE1642C02CB2}"/>
    <hyperlink ref="C56" r:id="rId33" display="https://www.worldometers.info/coronavirus/country/italy/" xr:uid="{EE7290B5-5D78-4500-B3F7-00477D380457}"/>
    <hyperlink ref="I56" r:id="rId34" display="https://www.worldometers.info/world-population/italy-population/" xr:uid="{53994DEA-8DD8-4236-8525-0E48D4A22AB6}"/>
    <hyperlink ref="C79" r:id="rId35" display="https://www.worldometers.info/coronavirus/country/turkey/" xr:uid="{E0775826-D888-4E39-BBA0-DC77E13C4B27}"/>
    <hyperlink ref="I79" r:id="rId36" display="https://www.worldometers.info/world-population/turkey-population/" xr:uid="{F08C64E1-A548-451F-AFC5-A26345A28F8F}"/>
    <hyperlink ref="C82" r:id="rId37" display="https://www.worldometers.info/coronavirus/country/germany/" xr:uid="{63B72755-506F-4928-85C6-493344BE3CB8}"/>
    <hyperlink ref="I82" r:id="rId38" display="https://www.worldometers.info/world-population/germany-population/" xr:uid="{C87646CB-2F49-470C-97F4-787979B4E26C}"/>
    <hyperlink ref="C72" r:id="rId39" display="https://www.worldometers.info/coronavirus/country/france/" xr:uid="{676071BE-4825-41F7-ABA5-EA650E73F0AC}"/>
    <hyperlink ref="I72" r:id="rId40" display="https://www.worldometers.info/world-population/france-population/" xr:uid="{1F93ABD9-AC05-47B6-91F9-9AFF74F297F0}"/>
    <hyperlink ref="C54" r:id="rId41" display="https://www.worldometers.info/coronavirus/country/iraq/" xr:uid="{FED95D22-46DD-4604-883C-7453E16728DA}"/>
    <hyperlink ref="I54" r:id="rId42" display="https://www.worldometers.info/world-population/iraq-population/" xr:uid="{C3844EFE-E14B-48D2-BEDE-5719FB943A3A}"/>
    <hyperlink ref="C98" r:id="rId43" display="https://www.worldometers.info/coronavirus/country/philippines/" xr:uid="{B8E4379E-557B-46DA-A513-9B9F4BD04255}"/>
    <hyperlink ref="I98" r:id="rId44" display="https://www.worldometers.info/world-population/philippines-population/" xr:uid="{E5B5A369-1B82-4536-BF1C-37AF79F5C4D3}"/>
    <hyperlink ref="C145" r:id="rId45" display="https://www.worldometers.info/coronavirus/country/indonesia/" xr:uid="{E9DDCF4A-5A7F-44EF-B2AE-793D937534F6}"/>
    <hyperlink ref="I145" r:id="rId46" display="https://www.worldometers.info/world-population/indonesia-population/" xr:uid="{7944934D-5EE0-4CF8-A2F8-04C674AB0FA5}"/>
    <hyperlink ref="C76" r:id="rId47" display="https://www.worldometers.info/coronavirus/country/canada/" xr:uid="{8C9616A4-92F6-4C2E-946D-5F85C4703BC5}"/>
    <hyperlink ref="I76" r:id="rId48" display="https://www.worldometers.info/world-population/canada-population/" xr:uid="{F73BF383-9E51-4B0E-87A8-3356C60D4C44}"/>
    <hyperlink ref="C2" r:id="rId49" display="https://www.worldometers.info/coronavirus/country/qatar/" xr:uid="{1B588AC5-F68A-43FF-9751-BCBE189205C5}"/>
    <hyperlink ref="C47" r:id="rId50" display="https://www.worldometers.info/coronavirus/country/kazakhstan/" xr:uid="{F38F09C8-967B-449C-BB15-28F0D9575144}"/>
    <hyperlink ref="I47" r:id="rId51" display="https://www.worldometers.info/world-population/kazakhstan-population/" xr:uid="{894FE3F0-18E5-4CD1-B977-330D82B4526D}"/>
    <hyperlink ref="C43" r:id="rId52" display="https://www.worldometers.info/coronavirus/country/ecuador/" xr:uid="{2CC7E936-BBE0-47BC-B440-3B645E718C96}"/>
    <hyperlink ref="I43" r:id="rId53" display="https://www.worldometers.info/world-population/ecuador-population/" xr:uid="{016C2B5D-ED07-4394-9065-ED9753B8CAE3}"/>
    <hyperlink ref="C25" r:id="rId54" display="https://www.worldometers.info/coronavirus/country/bolivia/" xr:uid="{68481B57-74C0-42AA-85C8-2F5F198A1158}"/>
    <hyperlink ref="I25" r:id="rId55" display="https://www.worldometers.info/world-population/bolivia-population/" xr:uid="{9A6AC87D-D65E-491E-881A-A55BBC1A412C}"/>
    <hyperlink ref="C120" r:id="rId56" display="https://www.worldometers.info/coronavirus/country/egypt/" xr:uid="{DBDD9358-3011-4E42-9173-2854C3AEBFDB}"/>
    <hyperlink ref="I120" r:id="rId57" display="https://www.worldometers.info/world-population/egypt-population/" xr:uid="{39208A62-3271-4BB8-9F2D-B588A3D7B3BC}"/>
    <hyperlink ref="C20" r:id="rId58" display="https://www.worldometers.info/coronavirus/country/israel/" xr:uid="{AE22CEA4-509A-4898-85B9-9BD75924D35F}"/>
    <hyperlink ref="C88" r:id="rId59" display="https://www.worldometers.info/coronavirus/country/ukraine/" xr:uid="{9556F10A-CEC4-4C29-BD9D-9B3DCC870210}"/>
    <hyperlink ref="I88" r:id="rId60" display="https://www.worldometers.info/world-population/ukraine-population/" xr:uid="{9AB1A713-1E3C-497F-B44C-FA00587F1C6D}"/>
    <hyperlink ref="C27" r:id="rId61" display="https://www.worldometers.info/coronavirus/country/dominican-republic/" xr:uid="{87220FDA-8967-44A2-AE92-315294BCA477}"/>
    <hyperlink ref="I27" r:id="rId62" display="https://www.worldometers.info/world-population/dominican-republic-population/" xr:uid="{8CFC2A3B-CEE1-4178-9116-2247D93A67D9}"/>
    <hyperlink ref="C26" r:id="rId63" display="https://www.worldometers.info/coronavirus/country/sweden/" xr:uid="{CAC1271F-16B4-428C-9D83-AD2EBF9DD821}"/>
    <hyperlink ref="I26" r:id="rId64" display="https://www.worldometers.info/world-population/sweden-population/" xr:uid="{C5AB9C80-8185-412D-B08C-22040354EEE2}"/>
    <hyperlink ref="C196" r:id="rId65" display="https://www.worldometers.info/coronavirus/country/china/" xr:uid="{DDC1E71D-2E14-4DD1-8505-CF05504D75F8}"/>
    <hyperlink ref="C10" r:id="rId66" display="https://www.worldometers.info/coronavirus/country/oman/" xr:uid="{B86454D2-371C-4093-B798-3A6BE6A74EA8}"/>
    <hyperlink ref="I10" r:id="rId67" display="https://www.worldometers.info/world-population/oman-population/" xr:uid="{896F2359-212F-474D-A924-576F5121925A}"/>
    <hyperlink ref="C7" r:id="rId68" display="https://www.worldometers.info/coronavirus/country/panama/" xr:uid="{2F213B47-003E-493C-98C5-11DB944770B3}"/>
    <hyperlink ref="I7" r:id="rId69" display="https://www.worldometers.info/world-population/panama-population/" xr:uid="{C8B98C31-F00F-49C3-A244-CF0575F700D3}"/>
    <hyperlink ref="C34" r:id="rId70" display="https://www.worldometers.info/coronavirus/country/belgium/" xr:uid="{808F7DE9-A726-442C-AC71-4B3C4E2AD987}"/>
    <hyperlink ref="I34" r:id="rId71" display="https://www.worldometers.info/world-population/belgium-population/" xr:uid="{B9AAA48A-1147-4AEF-8974-6D68016AFFE6}"/>
    <hyperlink ref="C8" r:id="rId72" display="https://www.worldometers.info/coronavirus/country/kuwait/" xr:uid="{2B10FDA9-009C-4EE3-8E54-8E1BE6085A34}"/>
    <hyperlink ref="I8" r:id="rId73" display="https://www.worldometers.info/world-population/kuwait-population/" xr:uid="{4E9A6570-1043-4012-8AAB-9D7CFBB9F2AE}"/>
    <hyperlink ref="C63" r:id="rId74" display="https://www.worldometers.info/coronavirus/country/romania/" xr:uid="{DF88D0DE-46F9-4A32-B5F0-0719DD7CDBB8}"/>
    <hyperlink ref="I63" r:id="rId75" display="https://www.worldometers.info/world-population/romania-population/" xr:uid="{67A49BA7-FF34-4FE4-B3B0-F2867AC754AA}"/>
    <hyperlink ref="C33" r:id="rId76" display="https://www.worldometers.info/coronavirus/country/belarus/" xr:uid="{EA3C3C71-3431-410B-AB4B-81E42A03BBE8}"/>
    <hyperlink ref="I33" r:id="rId77" display="https://www.worldometers.info/world-population/belarus-population/" xr:uid="{9E1D8235-0411-43E1-AB67-52B8B99182DE}"/>
    <hyperlink ref="C35" r:id="rId78" display="https://www.worldometers.info/coronavirus/country/united-arab-emirates/" xr:uid="{2D3B0C06-3495-4E68-9894-AF9ED4EF1A58}"/>
    <hyperlink ref="I35" r:id="rId79" display="https://www.worldometers.info/world-population/united-arab-emirates-population/" xr:uid="{A241CAC5-16D5-4DAE-B192-69804035154A}"/>
    <hyperlink ref="C64" r:id="rId80" display="https://www.worldometers.info/coronavirus/country/netherlands/" xr:uid="{4B6B9317-9BCB-43A6-9F43-2D3F0D2FFC1B}"/>
    <hyperlink ref="I64" r:id="rId81" display="https://www.worldometers.info/world-population/netherlands-population/" xr:uid="{46564257-CA94-484D-9DF0-0ED2670F8268}"/>
    <hyperlink ref="C67" r:id="rId82" display="https://www.worldometers.info/coronavirus/country/guatemala/" xr:uid="{7FD0660E-30C2-41DE-AFE8-DC01DF657527}"/>
    <hyperlink ref="I67" r:id="rId83" display="https://www.worldometers.info/world-population/guatemala-population/" xr:uid="{9F48670E-E5D0-47E9-83DD-C9998C119798}"/>
    <hyperlink ref="C97" r:id="rId84" display="https://www.worldometers.info/coronavirus/country/poland/" xr:uid="{21969CEB-D87B-4231-B109-EA951FF34A2D}"/>
    <hyperlink ref="I97" r:id="rId85" display="https://www.worldometers.info/world-population/poland-population/" xr:uid="{F0882EDE-AF02-4634-A2CD-B2060B6BB5A4}"/>
    <hyperlink ref="C22" r:id="rId86" display="https://www.worldometers.info/coronavirus/country/singapore/" xr:uid="{66C64B3C-E778-4F60-B439-6E9838832B70}"/>
    <hyperlink ref="I22" r:id="rId87" display="https://www.worldometers.info/world-population/singapore-population/" xr:uid="{92203C31-B604-4C5A-9C8B-D03788E9E356}"/>
    <hyperlink ref="C152" r:id="rId88" display="https://www.worldometers.info/coronavirus/country/japan/" xr:uid="{2D624A9B-200E-48D1-8DB8-97FA49623A78}"/>
    <hyperlink ref="I152" r:id="rId89" display="https://www.worldometers.info/world-population/japan-population/" xr:uid="{DFF8794A-35E0-4F37-8579-356E80ED5FE2}"/>
    <hyperlink ref="C49" r:id="rId90" display="https://www.worldometers.info/coronavirus/country/portugal/" xr:uid="{E3D3E2B4-A1A2-4E60-8E94-3FC5B5B574B6}"/>
    <hyperlink ref="I49" r:id="rId91" display="https://www.worldometers.info/world-population/portugal-population/" xr:uid="{67342061-FD7C-40BC-B6CF-7A299CEF3B14}"/>
    <hyperlink ref="C51" r:id="rId92" display="https://www.worldometers.info/coronavirus/country/honduras/" xr:uid="{DB4B3559-4290-4A05-BCD7-CD6C03F094E4}"/>
    <hyperlink ref="I51" r:id="rId93" display="https://www.worldometers.info/world-population/honduras-population/" xr:uid="{E864B1EE-3EBB-4D56-A2D0-F4661228E785}"/>
    <hyperlink ref="C173" r:id="rId94" display="https://www.worldometers.info/coronavirus/country/nigeria/" xr:uid="{3C53C832-183A-413F-B865-0D6A120F237E}"/>
    <hyperlink ref="I173" r:id="rId95" display="https://www.worldometers.info/world-population/nigeria-population/" xr:uid="{DE283CCA-B9AB-44FF-A4C8-5BBD677EEA92}"/>
    <hyperlink ref="C4" r:id="rId96" display="https://www.worldometers.info/coronavirus/country/bahrain/" xr:uid="{8E442138-11B2-4BF4-BEBD-142367F6DA5C}"/>
    <hyperlink ref="I4" r:id="rId97" display="https://www.worldometers.info/world-population/bahrain-population/" xr:uid="{7B1D481F-3240-4B53-BF65-C7DA822510C3}"/>
    <hyperlink ref="C110" r:id="rId98" display="https://www.worldometers.info/coronavirus/country/morocco/" xr:uid="{3DCDF311-108E-48E3-90C1-5233106C2F45}"/>
    <hyperlink ref="I110" r:id="rId99" display="https://www.worldometers.info/world-population/morocco-population/" xr:uid="{274E5F12-C484-417E-B8CC-3981B6248A58}"/>
    <hyperlink ref="C102" r:id="rId100" display="https://www.worldometers.info/coronavirus/country/ghana/" xr:uid="{4AD1F6EF-6BD0-4C83-B648-5237997117D1}"/>
    <hyperlink ref="I102" r:id="rId101" display="https://www.worldometers.info/world-population/ghana-population/" xr:uid="{37CBEF9D-4E69-45F1-ADE3-4D0529BA1855}"/>
    <hyperlink ref="C39" r:id="rId102" display="https://www.worldometers.info/coronavirus/country/kyrgyzstan/" xr:uid="{5907793D-7A8A-4BA0-9166-1C8E8E8F1526}"/>
    <hyperlink ref="I39" r:id="rId103" display="https://www.worldometers.info/world-population/kyrgyzstan-population/" xr:uid="{27E8C5D0-6A8E-446B-B98F-E89AB0549905}"/>
    <hyperlink ref="C14" r:id="rId104" display="https://www.worldometers.info/coronavirus/country/armenia/" xr:uid="{EB2245C3-06C0-4D62-8E00-97A5CAF79151}"/>
    <hyperlink ref="I14" r:id="rId105" display="https://www.worldometers.info/world-population/armenia-population/" xr:uid="{4D0313EE-BF68-46DF-9547-DDFD47276E05}"/>
    <hyperlink ref="C126" r:id="rId106" display="https://www.worldometers.info/coronavirus/country/algeria/" xr:uid="{464358CE-06D1-41A2-969B-40271C32150E}"/>
    <hyperlink ref="I126" r:id="rId107" display="https://www.worldometers.info/world-population/algeria-population/" xr:uid="{224B2009-222D-4A25-9FF7-79335D0084C5}"/>
    <hyperlink ref="C55" r:id="rId108" display="https://www.worldometers.info/coronavirus/country/switzerland/" xr:uid="{AE637950-4687-4B74-98D6-7A2C39C6F58D}"/>
    <hyperlink ref="I55" r:id="rId109" display="https://www.worldometers.info/world-population/switzerland-population/" xr:uid="{98F31886-5957-4C2B-A708-D6EE4475CD49}"/>
    <hyperlink ref="C118" r:id="rId110" display="https://www.worldometers.info/coronavirus/country/afghanistan/" xr:uid="{8343A4B3-B04F-4310-A79D-F5C7874A8355}"/>
    <hyperlink ref="I118" r:id="rId111" display="https://www.worldometers.info/world-population/afghanistan-population/" xr:uid="{233DF9A0-5F7E-48CF-99EF-3B0ED8C65A31}"/>
    <hyperlink ref="C115" r:id="rId112" display="https://www.worldometers.info/coronavirus/country/uzbekistan/" xr:uid="{A8B986FC-3CF2-4C1B-8220-C348C4FFF86B}"/>
    <hyperlink ref="I115" r:id="rId113" display="https://www.worldometers.info/world-population/uzbekistan-population/" xr:uid="{E58489FA-8FB8-4533-84CB-E5B25F89C730}"/>
    <hyperlink ref="C71" r:id="rId114" display="https://www.worldometers.info/coronavirus/country/azerbaijan/" xr:uid="{DB90C7A6-20B6-4C4D-BB41-71C9C9301A4D}"/>
    <hyperlink ref="I71" r:id="rId115" display="https://www.worldometers.info/world-population/azerbaijan-population/" xr:uid="{93FF00E7-1E35-4DEC-A864-11A30B006ADA}"/>
    <hyperlink ref="C108" r:id="rId116" display="https://www.worldometers.info/coronavirus/country/venezuela/" xr:uid="{A3ECE7AD-376A-4933-BF22-8B70EA8F3184}"/>
    <hyperlink ref="I108" r:id="rId117" display="https://www.worldometers.info/world-population/venezuela-population/" xr:uid="{91F00F22-D857-4CB6-A671-630841DCEDE5}"/>
    <hyperlink ref="C167" r:id="rId118" display="https://www.worldometers.info/coronavirus/country/ethiopia/" xr:uid="{5038F88D-FACD-427E-9847-6BFC00741634}"/>
    <hyperlink ref="I167" r:id="rId119" display="https://www.worldometers.info/world-population/ethiopia-population/" xr:uid="{A5A970E2-CDFC-42A3-B685-153C306DF53E}"/>
    <hyperlink ref="C31" r:id="rId120" display="https://www.worldometers.info/coronavirus/country/moldova/" xr:uid="{6D9BB31F-3EB1-4D6B-BF49-BD775231DB08}"/>
    <hyperlink ref="I31" r:id="rId121" display="https://www.worldometers.info/world-population/moldova-population/" xr:uid="{2B643E98-4410-47A7-BD32-34C9CB3B3425}"/>
    <hyperlink ref="C140" r:id="rId122" display="https://www.worldometers.info/coronavirus/country/kenya/" xr:uid="{01252084-AD23-4469-AD73-C3558A0C4225}"/>
    <hyperlink ref="I140" r:id="rId123" display="https://www.worldometers.info/world-population/kenya-population/" xr:uid="{FC6C09D8-566A-4941-86A1-3B162FF0C6A5}"/>
    <hyperlink ref="C70" r:id="rId124" display="https://www.worldometers.info/coronavirus/country/serbia/" xr:uid="{BA9EE9AE-4BFA-4E25-8898-222C7CF7C59E}"/>
    <hyperlink ref="I70" r:id="rId125" display="https://www.worldometers.info/world-population/serbia-population/" xr:uid="{3FF8DC14-80E1-4B69-8170-0A7BD6B385B7}"/>
    <hyperlink ref="C45" r:id="rId126" display="https://www.worldometers.info/coronavirus/country/costa-rica/" xr:uid="{D8D2F05C-7090-42D7-885F-AA182792954A}"/>
    <hyperlink ref="I45" r:id="rId127" display="https://www.worldometers.info/world-population/costa-rica-population/" xr:uid="{7193323C-2654-4E76-940E-E66AA0F0209D}"/>
    <hyperlink ref="C46" r:id="rId128" display="https://www.worldometers.info/coronavirus/country/ireland/" xr:uid="{5D70DCD8-AF30-41C1-95A6-22DAE3048554}"/>
    <hyperlink ref="I46" r:id="rId129" display="https://www.worldometers.info/world-population/ireland-population/" xr:uid="{66007705-33C1-4D94-AF1A-1C3A0E07CD0B}"/>
    <hyperlink ref="C121" r:id="rId130" display="https://www.worldometers.info/coronavirus/country/nepal/" xr:uid="{26096956-6B26-406E-BED1-EF1371DA0557}"/>
    <hyperlink ref="I121" r:id="rId131" display="https://www.worldometers.info/world-population/nepal-population/" xr:uid="{68A04A2F-A2F5-4116-8848-7C33C0CB3E35}"/>
    <hyperlink ref="C122" r:id="rId132" display="https://www.worldometers.info/coronavirus/country/australia/" xr:uid="{DEB18C5C-C5D1-4E47-8DC0-02EA0C25D8A4}"/>
    <hyperlink ref="I122" r:id="rId133" display="https://www.worldometers.info/world-population/australia-population/" xr:uid="{4A450F60-E88E-417B-AD4D-F84B081C6317}"/>
    <hyperlink ref="C83" r:id="rId134" display="https://www.worldometers.info/coronavirus/country/austria/" xr:uid="{FC56030B-7999-41D8-BDC7-68DD810762B6}"/>
    <hyperlink ref="I83" r:id="rId135" display="https://www.worldometers.info/world-population/austria-population/" xr:uid="{71F8692E-48F2-403B-A072-E71640A46CBC}"/>
    <hyperlink ref="C66" r:id="rId136" display="https://www.worldometers.info/coronavirus/country/el-salvador/" xr:uid="{BEE44F06-2D10-417A-806A-006109B780F5}"/>
    <hyperlink ref="I66" r:id="rId137" display="https://www.worldometers.info/world-population/el-salvador-population/" xr:uid="{48BD277A-5F40-40DC-8B1D-308F865DF528}"/>
    <hyperlink ref="C91" r:id="rId138" display="https://www.worldometers.info/coronavirus/country/czech-republic/" xr:uid="{29F9B48A-6537-46D9-8C85-F32115FBA2F2}"/>
    <hyperlink ref="I91" r:id="rId139" display="https://www.worldometers.info/world-population/czech-republic-population/" xr:uid="{C42F556A-1713-4AEB-962D-8B85EF6D7978}"/>
    <hyperlink ref="C131" r:id="rId140" display="https://www.worldometers.info/coronavirus/country/cameroon/" xr:uid="{9C84C7C2-E319-4A1A-A0F9-0169E4F4FD3F}"/>
    <hyperlink ref="I131" r:id="rId141" display="https://www.worldometers.info/world-population/cameroon-population/" xr:uid="{943F2839-407D-4AEA-9D4D-8777AA497001}"/>
    <hyperlink ref="C136" r:id="rId142" display="https://www.worldometers.info/coronavirus/country/cote-d-ivoire/" xr:uid="{0DD882FC-F0B2-4C19-AD4C-4A82FC33E6FD}"/>
    <hyperlink ref="I136" r:id="rId143" display="https://www.worldometers.info/world-population/cote-d-ivoire-population/" xr:uid="{D397DB79-B721-4299-8036-8B16137F29A6}"/>
    <hyperlink ref="C75" r:id="rId144" display="https://www.worldometers.info/coronavirus/country/state-of-palestine/" xr:uid="{FD0B7290-9E17-4C06-8ED3-91AC5D6E4A1E}"/>
    <hyperlink ref="I75" r:id="rId145" display="https://www.worldometers.info/world-population/state-of-palestine-population/" xr:uid="{48A3B865-4194-41BD-A78D-24D32807B74A}"/>
    <hyperlink ref="C52" r:id="rId146" display="https://www.worldometers.info/coronavirus/country/bosnia-and-herzegovina/" xr:uid="{7875A2EB-317E-4A6F-9692-36D55F7DAD51}"/>
    <hyperlink ref="I52" r:id="rId147" display="https://www.worldometers.info/world-population/bosnia-and-herzegovina-population/" xr:uid="{4AFF834C-112A-461F-89BB-BF3DC4D0B980}"/>
    <hyperlink ref="C81" r:id="rId148" display="https://www.worldometers.info/coronavirus/country/denmark/" xr:uid="{9490C9F9-07AC-471C-B75F-14C70B63220C}"/>
    <hyperlink ref="I81" r:id="rId149" display="https://www.worldometers.info/world-population/denmark-population/" xr:uid="{EBD8088E-EE8D-4050-9391-E0D7548A3AC0}"/>
    <hyperlink ref="C161" r:id="rId150" display="https://www.worldometers.info/coronavirus/country/south-korea/" xr:uid="{688742DB-A180-4854-ACB8-D07F257F62F8}"/>
    <hyperlink ref="I161" r:id="rId151" display="https://www.worldometers.info/world-population/south-korea-population/" xr:uid="{CD6ADB44-2279-42C6-BB59-93DC6249DCBF}"/>
    <hyperlink ref="C89" r:id="rId152" display="https://www.worldometers.info/coronavirus/country/bulgaria/" xr:uid="{4CBA19CB-F013-479F-AFFB-1C920851E6C4}"/>
    <hyperlink ref="I89" r:id="rId153" display="https://www.worldometers.info/world-population/bulgaria-population/" xr:uid="{6DB08FAD-5178-4A24-A511-C469A86D9ACB}"/>
    <hyperlink ref="C148" r:id="rId154" display="https://www.worldometers.info/coronavirus/country/madagascar/" xr:uid="{29255E36-0D0C-4F73-8E7D-C895C8D35ACB}"/>
    <hyperlink ref="I148" r:id="rId155" display="https://www.worldometers.info/world-population/madagascar-population/" xr:uid="{AD6BCE04-FB64-487E-A7F3-C80C3D4B9E9B}"/>
    <hyperlink ref="C41" r:id="rId156" display="https://www.worldometers.info/coronavirus/country/macedonia/" xr:uid="{1DF1B1DF-19FB-4EA4-A0AE-03122AA55E99}"/>
    <hyperlink ref="I41" r:id="rId157" display="https://www.worldometers.info/world-population/macedonia-population/" xr:uid="{AFA2DBCC-5687-422C-8E48-F77245F4BDF1}"/>
    <hyperlink ref="C165" r:id="rId158" display="https://www.worldometers.info/coronavirus/country/sudan/" xr:uid="{6311BE09-28C6-4E76-A207-28C8E50988CC}"/>
    <hyperlink ref="I165" r:id="rId159" display="https://www.worldometers.info/world-population/sudan-population/" xr:uid="{B2988920-EED5-4486-A557-1550CD865E1A}"/>
    <hyperlink ref="C129" r:id="rId160" display="https://www.worldometers.info/coronavirus/country/senegal/" xr:uid="{7D8522E2-8E93-4F0C-9E8F-3DDDAE499469}"/>
    <hyperlink ref="I129" r:id="rId161" display="https://www.worldometers.info/world-population/senegal-population/" xr:uid="{AC6B7AFF-4962-439D-A8BD-75C7112E50B1}"/>
    <hyperlink ref="C92" r:id="rId162" display="https://www.worldometers.info/coronavirus/country/norway/" xr:uid="{36802206-13A1-4D8B-91DB-06BD2B86BEFF}"/>
    <hyperlink ref="I92" r:id="rId163" display="https://www.worldometers.info/world-population/norway-population/" xr:uid="{B6326604-82A0-4D96-B0A2-98FEED0B99A9}"/>
    <hyperlink ref="C142" r:id="rId164" display="https://www.worldometers.info/coronavirus/country/zambia/" xr:uid="{6828859C-64E7-4955-BA8F-29061A71EE88}"/>
    <hyperlink ref="I142" r:id="rId165" display="https://www.worldometers.info/world-population/zambia-population/" xr:uid="{445E211F-F491-49D3-A0BF-D7F0124C6CF4}"/>
    <hyperlink ref="C101" r:id="rId166" display="https://www.worldometers.info/coronavirus/country/paraguay/" xr:uid="{7E7CE1A4-8BE2-45CC-BCD1-E9490D4FD75C}"/>
    <hyperlink ref="I101" r:id="rId167" display="https://www.worldometers.info/world-population/paraguay-population/" xr:uid="{057CEBF7-3FB9-4081-AA7F-0DBBD24AA624}"/>
    <hyperlink ref="C187" r:id="rId168" display="https://www.worldometers.info/coronavirus/country/democratic-republic-of-the-congo/" xr:uid="{1C15B235-27F3-454D-96BB-5C78117E15F7}"/>
    <hyperlink ref="I187" r:id="rId169" display="https://www.worldometers.info/world-population/democratic-republic-of-the-congo-population/" xr:uid="{B993A905-BF2F-4254-BBF1-5BFBF0FBC147}"/>
    <hyperlink ref="C103" r:id="rId170" display="https://www.worldometers.info/coronavirus/country/lebanon/" xr:uid="{DF84F754-B69D-4714-A37D-7302AD415029}"/>
    <hyperlink ref="I103" r:id="rId171" display="https://www.worldometers.info/world-population/lebanon-population/" xr:uid="{760651CD-EEE4-425C-A08F-B21C9F1B0BF7}"/>
    <hyperlink ref="C164" r:id="rId172" display="https://www.worldometers.info/coronavirus/country/malaysia/" xr:uid="{4B1FD4B9-047C-407E-857E-7679CB4A2B5E}"/>
    <hyperlink ref="I164" r:id="rId173" display="https://www.worldometers.info/world-population/malaysia-population/" xr:uid="{D4753BEC-5403-42C3-B916-759B5C223AC1}"/>
    <hyperlink ref="C3" r:id="rId174" display="https://www.worldometers.info/coronavirus/country/french-guiana/" xr:uid="{78B4AA85-7CD4-408B-B752-6EDCDC649578}"/>
    <hyperlink ref="I3" r:id="rId175" display="https://www.worldometers.info/world-population/french-guiana-population/" xr:uid="{A0BFCA83-2262-4B9B-A5C5-5B1A2688AB38}"/>
    <hyperlink ref="C135" r:id="rId176" display="https://www.worldometers.info/coronavirus/country/guinea/" xr:uid="{80BC6063-7770-455A-B8A6-9FFB1D815C25}"/>
    <hyperlink ref="I135" r:id="rId177" display="https://www.worldometers.info/world-population/guinea-population/" xr:uid="{6BA94E5C-A38C-4864-A175-5F7439BCB2B7}"/>
    <hyperlink ref="C65" r:id="rId178" display="https://www.worldometers.info/coronavirus/country/gabon/" xr:uid="{D5F149A9-5D70-4D17-A0A4-1230DDF354D0}"/>
    <hyperlink ref="I65" r:id="rId179" display="https://www.worldometers.info/world-population/gabon-population/" xr:uid="{84936C57-E655-492A-840F-E1567B211740}"/>
    <hyperlink ref="C109" r:id="rId180" display="https://www.worldometers.info/coronavirus/country/libya/" xr:uid="{94800701-A9EE-45CE-B5C3-8900998D15B2}"/>
    <hyperlink ref="I109" r:id="rId181" display="https://www.worldometers.info/world-population/libya-population/" xr:uid="{F0C1F7B7-E26D-4DAD-886B-46BD3D8C76A3}"/>
    <hyperlink ref="C127" r:id="rId182" display="https://www.worldometers.info/coronavirus/country/tajikistan/" xr:uid="{662393B4-9320-486C-93DD-765EA2D8F477}"/>
    <hyperlink ref="I127" r:id="rId183" display="https://www.worldometers.info/world-population/tajikistan-population/" xr:uid="{5483274D-6BB3-4FE1-A113-65A1CEAB7F98}"/>
    <hyperlink ref="C134" r:id="rId184" display="https://www.worldometers.info/coronavirus/country/haiti/" xr:uid="{723FD2F5-3BDA-4312-9138-A6394392018B}"/>
    <hyperlink ref="I134" r:id="rId185" display="https://www.worldometers.info/world-population/haiti-population/" xr:uid="{ACE99D33-CB16-444C-9FE7-D558F6245283}"/>
    <hyperlink ref="C100" r:id="rId186" display="https://www.worldometers.info/coronavirus/country/finland/" xr:uid="{FD40280E-5EDD-4139-8213-CD99355F7CE6}"/>
    <hyperlink ref="I100" r:id="rId187" display="https://www.worldometers.info/world-population/finland-population/" xr:uid="{BA904865-84F4-42AB-B073-5B99B8428B0E}"/>
    <hyperlink ref="C84" r:id="rId188" display="https://www.worldometers.info/coronavirus/country/albania/" xr:uid="{CE42C514-DD5D-4CB0-BEE2-A6BEA45A6483}"/>
    <hyperlink ref="I84" r:id="rId189" display="https://www.worldometers.info/world-population/albania-population/" xr:uid="{06570E33-D6C0-4320-9B48-8D68E6BECFA9}"/>
    <hyperlink ref="C16" r:id="rId190" display="https://www.worldometers.info/coronavirus/country/luxembourg/" xr:uid="{231FDD00-A03E-4320-8D8C-0202DF6F06D8}"/>
    <hyperlink ref="I16" r:id="rId191" display="https://www.worldometers.info/world-population/luxembourg-population/" xr:uid="{124CAFCF-4508-4DB9-9E9F-16E6DA0B722A}"/>
    <hyperlink ref="C132" r:id="rId192" display="https://www.worldometers.info/coronavirus/country/greece/" xr:uid="{9F32B782-C1BB-41EA-B877-4C9708F1C6E0}"/>
    <hyperlink ref="I132" r:id="rId193" display="https://www.worldometers.info/world-population/greece-population/" xr:uid="{B8B80938-20CD-403D-BBDA-F2CEC39A2B0C}"/>
    <hyperlink ref="C99" r:id="rId194" display="https://www.worldometers.info/coronavirus/country/mauritania/" xr:uid="{65A4BBF3-6780-4009-8051-D8179E6A22B1}"/>
    <hyperlink ref="I99" r:id="rId195" display="https://www.worldometers.info/world-population/mauritania-population/" xr:uid="{20D7FBA9-4028-4BFC-B322-99B6F555EA3E}"/>
    <hyperlink ref="C96" r:id="rId196" display="https://www.worldometers.info/coronavirus/country/croatia/" xr:uid="{72692A39-602D-4A83-8E21-6CAE0570767E}"/>
    <hyperlink ref="I96" r:id="rId197" display="https://www.worldometers.info/world-population/croatia-population/" xr:uid="{3636DCFD-4B53-492F-BE5D-31E6A53826F5}"/>
    <hyperlink ref="C18" r:id="rId198" display="https://www.worldometers.info/coronavirus/country/maldives/" xr:uid="{C4EF48D5-1E11-452E-866E-BC85C862C57F}"/>
    <hyperlink ref="I18" r:id="rId199" display="https://www.worldometers.info/world-population/maldives-population/" xr:uid="{6F2B82A0-4638-470A-80F4-5983E47D2D13}"/>
    <hyperlink ref="C48" r:id="rId200" display="https://www.worldometers.info/coronavirus/country/djibouti/" xr:uid="{D64BB4B6-DECB-4D02-9280-FF70D557C727}"/>
    <hyperlink ref="I48" r:id="rId201" display="https://www.worldometers.info/world-population/djibouti-population/" xr:uid="{2C374EEB-1EBF-4DD7-9790-71175010A670}"/>
    <hyperlink ref="C156" r:id="rId202" display="https://www.worldometers.info/coronavirus/country/zimbabwe/" xr:uid="{0E919FCD-D076-457E-AD60-1C98BDD16460}"/>
    <hyperlink ref="I156" r:id="rId203" display="https://www.worldometers.info/world-population/zimbabwe-population/" xr:uid="{1FEDC747-4B8D-4633-91A4-F338FA22273E}"/>
    <hyperlink ref="C168" r:id="rId204" display="https://www.worldometers.info/coronavirus/country/malawi/" xr:uid="{B1EA89AE-CAB2-4B0A-8170-E0913DD6376E}"/>
    <hyperlink ref="I168" r:id="rId205" display="https://www.worldometers.info/world-population/malawi-population/" xr:uid="{605EB3BB-E2ED-4F60-8CC3-4015BF2942BB}"/>
    <hyperlink ref="C147" r:id="rId206" display="https://www.worldometers.info/coronavirus/country/hungary/" xr:uid="{D73B818A-A631-432F-82DB-C23E8745EB15}"/>
    <hyperlink ref="I147" r:id="rId207" display="https://www.worldometers.info/world-population/hungary-population/" xr:uid="{BC1E8261-8C13-4560-87EA-8F9090D23EC8}"/>
    <hyperlink ref="C69" r:id="rId208" display="https://www.worldometers.info/coronavirus/country/equatorial-guinea/" xr:uid="{DA30D7C7-3136-4A54-8880-9BC01A5BA40D}"/>
    <hyperlink ref="I69" r:id="rId209" display="https://www.worldometers.info/world-population/equatorial-guinea-population/" xr:uid="{F5CC34C7-492C-4C9B-8E45-D18B7CA44BC4}"/>
    <hyperlink ref="C117" r:id="rId210" display="https://www.worldometers.info/coronavirus/country/central-african-republic/" xr:uid="{4950F9E6-7F55-43B4-8494-B9AE0243B052}"/>
    <hyperlink ref="I117" r:id="rId211" display="https://www.worldometers.info/world-population/central-african-republic-population/" xr:uid="{6E718989-E612-4F33-B6DB-C4A0B10445E7}"/>
    <hyperlink ref="C138" r:id="rId212" display="https://www.worldometers.info/coronavirus/country/china-hong-kong-sar/" xr:uid="{D613B77C-86CE-4BE5-87F3-36A0398484F0}"/>
    <hyperlink ref="I138" r:id="rId213" display="https://www.worldometers.info/world-population/china-hong-kong-sar-population/" xr:uid="{08FB87FE-BC4F-4FC9-BE3E-91A4DAAF153F}"/>
    <hyperlink ref="C93" r:id="rId214" display="https://www.worldometers.info/coronavirus/country/namibia/" xr:uid="{92AA9DCA-63CC-4063-856F-8A9D59259FF0}"/>
    <hyperlink ref="I93" r:id="rId215" display="https://www.worldometers.info/world-population/namibia-population/" xr:uid="{E0D8F795-6A6D-4117-85FD-1F0C68B8E611}"/>
    <hyperlink ref="C137" r:id="rId216" display="https://www.worldometers.info/coronavirus/country/nicaragua/" xr:uid="{06B17D83-B14B-4BF4-AD76-08A32958BA73}"/>
    <hyperlink ref="I137" r:id="rId217" display="https://www.worldometers.info/world-population/nicaragua-population/" xr:uid="{06C57CF5-54B1-4EEB-A121-B8E83A9A12BA}"/>
    <hyperlink ref="C38" r:id="rId218" display="https://www.worldometers.info/coronavirus/country/montenegro/" xr:uid="{2CB78CD1-209D-427F-972C-227F3CBF1F3B}"/>
    <hyperlink ref="I38" r:id="rId219" display="https://www.worldometers.info/world-population/montenegro-population/" xr:uid="{36ABF144-1C0B-48D7-AA39-E4AA8D58C317}"/>
    <hyperlink ref="C73" r:id="rId220" display="https://www.worldometers.info/coronavirus/country/swaziland/" xr:uid="{8AE61FD1-0ED7-498E-B096-D23CA53753EC}"/>
    <hyperlink ref="I73" r:id="rId221" display="https://www.worldometers.info/world-population/swaziland-population/" xr:uid="{2B6A7610-36CE-4EF4-9A28-863FFC78AD05}"/>
    <hyperlink ref="C133" r:id="rId222" display="https://www.worldometers.info/coronavirus/country/congo/" xr:uid="{C81C83CC-0600-4C0F-86CE-5EF4975997FC}"/>
    <hyperlink ref="I133" r:id="rId223" display="https://www.worldometers.info/world-population/congo-population/" xr:uid="{8099B948-218E-4C53-A3B9-545094EB1AF6}"/>
    <hyperlink ref="C199" r:id="rId224" display="https://www.worldometers.info/coronavirus/country/thailand/" xr:uid="{7DB93919-6B99-4CD5-8830-93649D5216E8}"/>
    <hyperlink ref="I199" r:id="rId225" display="https://www.worldometers.info/world-population/thailand-population/" xr:uid="{6EE41495-57C0-4CFB-B96E-57D91DEEBCBE}"/>
    <hyperlink ref="C163" r:id="rId226" display="https://www.worldometers.info/coronavirus/country/cuba/" xr:uid="{D77A01E9-87FC-4B30-9A1B-5D81E9F6490D}"/>
    <hyperlink ref="I163" r:id="rId227" display="https://www.worldometers.info/world-population/cuba-population/" xr:uid="{39239BED-6CE7-4425-AF9C-49C399D969BA}"/>
    <hyperlink ref="C177" r:id="rId228" display="https://www.worldometers.info/coronavirus/country/somalia/" xr:uid="{557E5B9D-F1D5-4464-A90B-37D2457EEC03}"/>
    <hyperlink ref="I177" r:id="rId229" display="https://www.worldometers.info/world-population/somalia-population/" xr:uid="{2ED8BAB7-7B28-4569-9AB4-2F5C96EB5C4F}"/>
    <hyperlink ref="C44" r:id="rId230" display="https://www.worldometers.info/coronavirus/country/cabo-verde/" xr:uid="{8769667F-9B3E-4BE3-8E68-BA9EEF05552B}"/>
    <hyperlink ref="I44" r:id="rId231" display="https://www.worldometers.info/world-population/cabo-verde-population/" xr:uid="{8DFD4367-5D5C-4F31-9E96-BD18C93C2CC0}"/>
    <hyperlink ref="C17" r:id="rId232" display="https://www.worldometers.info/coronavirus/country/mayotte/" xr:uid="{DCAFA1F1-5EC0-4C76-B37C-35DE2455372D}"/>
    <hyperlink ref="I17" r:id="rId233" display="https://www.worldometers.info/world-population/mayotte-population/" xr:uid="{35E23B40-B842-4392-8E83-520913ED49C5}"/>
    <hyperlink ref="C50" r:id="rId234" display="https://www.worldometers.info/coronavirus/country/suriname/" xr:uid="{0C46D4EE-D5C4-4570-9C65-9FFA4C266C1F}"/>
    <hyperlink ref="I50" r:id="rId235" display="https://www.worldometers.info/world-population/suriname-population/" xr:uid="{9AF8DFFC-6F88-4C8F-B73B-21B96D5CBCFC}"/>
    <hyperlink ref="C189" r:id="rId236" display="https://www.worldometers.info/coronavirus/country/mozambique/" xr:uid="{32CAA2DA-7257-491F-845C-65C1545B116F}"/>
    <hyperlink ref="I189" r:id="rId237" display="https://www.worldometers.info/world-population/mozambique-population/" xr:uid="{5AA548C1-5521-4014-8014-1E7CB1984956}"/>
    <hyperlink ref="C143" r:id="rId238" display="https://www.worldometers.info/coronavirus/country/slovakia/" xr:uid="{2E5FCC86-C6BC-4971-889D-9E7C48A6913A}"/>
    <hyperlink ref="I143" r:id="rId239" display="https://www.worldometers.info/world-population/slovakia-population/" xr:uid="{DC812565-86D3-4D83-AAB9-9A95796C0C26}"/>
    <hyperlink ref="C185" r:id="rId240" display="https://www.worldometers.info/coronavirus/country/sri-lanka/" xr:uid="{953CD6BF-0265-411C-9AE4-694834D2F3F7}"/>
    <hyperlink ref="I185" r:id="rId241" display="https://www.worldometers.info/world-population/sri-lanka-population/" xr:uid="{B9B492B1-2C61-49D9-ACCB-E0B68C6C1CA5}"/>
    <hyperlink ref="C186" r:id="rId242" display="https://www.worldometers.info/coronavirus/country/mali/" xr:uid="{0EE3106B-3DC7-4796-9018-67CE902F2537}"/>
    <hyperlink ref="I186" r:id="rId243" display="https://www.worldometers.info/world-population/mali-population/" xr:uid="{16409761-07D5-42C3-ABDD-BF483EC10068}"/>
    <hyperlink ref="C174" r:id="rId244" display="https://www.worldometers.info/coronavirus/country/south-sudan/" xr:uid="{B8635EA2-7992-4EC4-A0D4-F1069CE19987}"/>
    <hyperlink ref="I174" r:id="rId245" display="https://www.worldometers.info/world-population/south-sudan-population/" xr:uid="{FEE63E15-9144-4D5F-BC95-5B391A8BF6C9}"/>
    <hyperlink ref="C178" r:id="rId246" display="https://www.worldometers.info/coronavirus/country/rwanda/" xr:uid="{5E56ECEE-B638-4163-A667-A9219266B2F3}"/>
    <hyperlink ref="I178" r:id="rId247" display="https://www.worldometers.info/world-population/rwanda-population/" xr:uid="{48D222FC-D428-4DEB-B86D-A60DEB8B76B5}"/>
    <hyperlink ref="C124" r:id="rId248" display="https://www.worldometers.info/coronavirus/country/lithuania/" xr:uid="{5F45AFB2-6FD4-4C36-B690-A1DF2D437328}"/>
    <hyperlink ref="I124" r:id="rId249" display="https://www.worldometers.info/world-population/lithuania-population/" xr:uid="{27B6CCB6-D098-4FCF-B61F-51D5B59A3B8C}"/>
    <hyperlink ref="C111" r:id="rId250" display="https://www.worldometers.info/coronavirus/country/slovenia/" xr:uid="{2F720B39-B623-4CCE-BAD2-42A8DCD4219F}"/>
    <hyperlink ref="I111" r:id="rId251" display="https://www.worldometers.info/world-population/slovenia-population/" xr:uid="{5D0A0318-BEA8-4304-892C-92DD644BDA4B}"/>
    <hyperlink ref="C95" r:id="rId252" display="https://www.worldometers.info/coronavirus/country/estonia/" xr:uid="{7B42F5CC-768E-4C77-9933-C471CAAA5605}"/>
    <hyperlink ref="I95" r:id="rId253" display="https://www.worldometers.info/world-population/estonia-population/" xr:uid="{CBDB0D8A-7C61-460A-9F74-70C990A3E63B}"/>
    <hyperlink ref="C179" r:id="rId254" display="https://www.worldometers.info/coronavirus/country/tunisia/" xr:uid="{46C57161-19EF-4C6D-8D7B-5D10560BBAC3}"/>
    <hyperlink ref="I179" r:id="rId255" display="https://www.worldometers.info/world-population/tunisia-population/" xr:uid="{28559AF9-805A-4DAA-850C-51E8866C1889}"/>
    <hyperlink ref="C114" r:id="rId256" display="https://www.worldometers.info/coronavirus/country/guinea-bissau/" xr:uid="{B29E7B51-378E-4F15-80F4-80AEB2DB4456}"/>
    <hyperlink ref="I114" r:id="rId257" display="https://www.worldometers.info/world-population/guinea-bissau-population/" xr:uid="{0C3B79C9-D6A6-4DB1-BC57-53A42AA224C8}"/>
    <hyperlink ref="C181" r:id="rId258" display="https://www.worldometers.info/coronavirus/country/benin/" xr:uid="{A1A91299-F8F5-4F2A-A328-A0F641EF38FB}"/>
    <hyperlink ref="I181" r:id="rId259" display="https://www.worldometers.info/world-population/benin-population/" xr:uid="{408A52BF-BAD5-40FB-B0BE-E12694EA7A6C}"/>
    <hyperlink ref="C42" r:id="rId260" display="https://www.worldometers.info/coronavirus/country/iceland/" xr:uid="{B9A93458-2667-4ABD-A11B-D924D1BD244D}"/>
    <hyperlink ref="I42" r:id="rId261" display="https://www.worldometers.info/world-population/iceland-population/" xr:uid="{1FAD868D-6CE2-4632-BE7B-2FF2A8F1C457}"/>
    <hyperlink ref="C172" r:id="rId262" display="https://www.worldometers.info/coronavirus/country/sierra-leone/" xr:uid="{5C33B717-32C6-47C8-89B0-AE582D1BEBC1}"/>
    <hyperlink ref="I172" r:id="rId263" display="https://www.worldometers.info/world-population/sierra-leone-population/" xr:uid="{9F0A4924-4CD6-4512-AFD5-274B9179E32C}"/>
    <hyperlink ref="C197" r:id="rId264" display="https://www.worldometers.info/coronavirus/country/angola/" xr:uid="{F2A17225-0B60-4A10-9EB8-8742FD1CF9AA}"/>
    <hyperlink ref="I197" r:id="rId265" display="https://www.worldometers.info/world-population/angola-population/" xr:uid="{3EA63371-CA68-4A69-9275-9C50CC10F746}"/>
    <hyperlink ref="C128" r:id="rId266" display="https://www.worldometers.info/coronavirus/country/gambia/" xr:uid="{13652119-273A-43FC-956C-440C93A165A3}"/>
    <hyperlink ref="I128" r:id="rId267" display="https://www.worldometers.info/world-population/gambia-population/" xr:uid="{E3C6C095-655E-423B-92DC-DC4567E02044}"/>
    <hyperlink ref="C194" r:id="rId268" display="https://www.worldometers.info/coronavirus/country/yemen/" xr:uid="{F7E52105-4F92-4C82-A3CE-0B2620A8C770}"/>
    <hyperlink ref="I194" r:id="rId269" display="https://www.worldometers.info/world-population/yemen-population/" xr:uid="{B9151AB2-8B61-4AF6-85DD-B952546B2362}"/>
    <hyperlink ref="C188" r:id="rId270" display="https://www.worldometers.info/coronavirus/country/syria/" xr:uid="{E4679E4A-F808-4587-AE32-CB559AC01533}"/>
    <hyperlink ref="I188" r:id="rId271" display="https://www.worldometers.info/world-population/syria-population/" xr:uid="{07D8F290-9662-4EFF-9E1F-EA81CE4E9E46}"/>
    <hyperlink ref="C158" r:id="rId272" display="https://www.worldometers.info/coronavirus/country/new-zealand/" xr:uid="{B36E6A46-1F62-47B0-B854-01E7051173C1}"/>
    <hyperlink ref="C203" r:id="rId273" display="https://www.worldometers.info/coronavirus/country/uganda/" xr:uid="{28287242-F138-42A6-B2B3-D7E7BBA48B6B}"/>
    <hyperlink ref="I203" r:id="rId274" display="https://www.worldometers.info/world-population/uganda-population/" xr:uid="{9CD171B2-9D5D-4107-A41A-4D41DB9FB221}"/>
    <hyperlink ref="C153" r:id="rId275" display="https://www.worldometers.info/coronavirus/country/uruguay/" xr:uid="{E1EA31EB-D4C2-41C1-8960-1BB20ABF440B}"/>
    <hyperlink ref="I153" r:id="rId276" display="https://www.worldometers.info/world-population/uruguay-population/" xr:uid="{A17062AA-D750-4543-9C57-1B2ED0158F61}"/>
    <hyperlink ref="C183" r:id="rId277" display="https://www.worldometers.info/coronavirus/country/jordan/" xr:uid="{A61CF6AE-A49F-4573-A3E5-ACAD8ACEAF88}"/>
    <hyperlink ref="I183" r:id="rId278" display="https://www.worldometers.info/world-population/jordan-population/" xr:uid="{14B26472-96B7-463A-A01E-AF8730200E89}"/>
    <hyperlink ref="C77" r:id="rId279" display="https://www.worldometers.info/coronavirus/country/malta/" xr:uid="{0F0DBEB8-8307-41FB-81D8-AFE96F7C9E86}"/>
    <hyperlink ref="I77" r:id="rId280" display="https://www.worldometers.info/world-population/malta-population/" xr:uid="{5F1D995A-7360-4271-A341-7B5A770EE0D5}"/>
    <hyperlink ref="C113" r:id="rId281" display="https://www.worldometers.info/coronavirus/country/cyprus/" xr:uid="{549CEABB-E1D8-4062-A646-F5B8E428B1B6}"/>
    <hyperlink ref="I113" r:id="rId282" display="https://www.worldometers.info/world-population/cyprus-population/" xr:uid="{958E2D97-8943-4EB1-B32A-396FF56CA6CB}"/>
    <hyperlink ref="C157" r:id="rId283" display="https://www.worldometers.info/coronavirus/country/georgia/" xr:uid="{9EDC2A17-227C-427A-A852-51712B708847}"/>
    <hyperlink ref="I157" r:id="rId284" display="https://www.worldometers.info/world-population/georgia-population/" xr:uid="{BC1A8DE6-3551-4E25-9EB9-73914A544EE6}"/>
    <hyperlink ref="C130" r:id="rId285" display="https://www.worldometers.info/coronavirus/country/latvia/" xr:uid="{64805F07-1368-4954-A36D-6F96BBE19309}"/>
    <hyperlink ref="I130" r:id="rId286" display="https://www.worldometers.info/world-population/latvia-population/" xr:uid="{FB1BD21B-EB98-4B3B-AD1F-F1C6B877FF17}"/>
    <hyperlink ref="C74" r:id="rId287" display="https://www.worldometers.info/coronavirus/country/bahamas/" xr:uid="{A00A6CB9-4AFE-4A18-86A5-EF9C0D708686}"/>
    <hyperlink ref="I74" r:id="rId288" display="https://www.worldometers.info/world-population/bahamas-population/" xr:uid="{41E2556E-F20A-41E7-9176-6F354BA92049}"/>
    <hyperlink ref="C141" r:id="rId289" display="https://www.worldometers.info/coronavirus/country/botswana/" xr:uid="{4974D5A4-C604-45CD-A5EA-B3062A9EDB08}"/>
    <hyperlink ref="I141" r:id="rId290" display="https://www.worldometers.info/world-population/botswana-population/" xr:uid="{3CD2499C-E258-457C-8388-73CC6E602105}"/>
    <hyperlink ref="C195" r:id="rId291" display="https://www.worldometers.info/coronavirus/country/burkina-faso/" xr:uid="{77EA76A3-DE41-4AB7-AC69-BE9149885DEC}"/>
    <hyperlink ref="I195" r:id="rId292" display="https://www.worldometers.info/world-population/burkina-faso-population/" xr:uid="{33B9BBEF-F36F-4554-A892-2BD98B711E71}"/>
    <hyperlink ref="C169" r:id="rId293" display="https://www.worldometers.info/coronavirus/country/liberia/" xr:uid="{BB8DC9AD-0A31-4482-9FC3-48FBB31E5D75}"/>
    <hyperlink ref="I169" r:id="rId294" display="https://www.worldometers.info/world-population/liberia-population/" xr:uid="{6652D315-4650-424F-9450-BD16C8F8906F}"/>
    <hyperlink ref="C200" r:id="rId295" display="https://www.worldometers.info/coronavirus/country/niger/" xr:uid="{8D4F7494-57DE-4158-B2DB-12F38B7AB2EC}"/>
    <hyperlink ref="I200" r:id="rId296" display="https://www.worldometers.info/world-population/niger-population/" xr:uid="{62EC39B9-2500-4F0D-8168-4139FBA86499}"/>
    <hyperlink ref="C182" r:id="rId297" display="https://www.worldometers.info/coronavirus/country/togo/" xr:uid="{3226C4CF-A62E-4FB2-8929-471D100BFD06}"/>
    <hyperlink ref="I182" r:id="rId298" display="https://www.worldometers.info/world-population/togo-population/" xr:uid="{22CBFEA4-0FC2-428E-BF79-CF200AA957BE}"/>
    <hyperlink ref="C19" r:id="rId299" display="https://www.worldometers.info/coronavirus/country/aruba/" xr:uid="{EFA98E4E-C25F-46EF-98FD-ABD5041DF635}"/>
    <hyperlink ref="I19" r:id="rId300" display="https://www.worldometers.info/world-population/aruba-population/" xr:uid="{DB479F89-CB9C-45FF-93CE-44923AA4ADEB}"/>
    <hyperlink ref="C155" r:id="rId301" display="https://www.worldometers.info/coronavirus/country/jamaica/" xr:uid="{419C2054-E7B5-41A1-B2B7-FB7B2DDC4B72}"/>
    <hyperlink ref="I155" r:id="rId302" display="https://www.worldometers.info/world-population/jamaica-population/" xr:uid="{D8F8928F-F1A6-4EE5-A922-6DE99983196A}"/>
    <hyperlink ref="C15" r:id="rId303" display="https://www.worldometers.info/coronavirus/country/andorra/" xr:uid="{15B5349E-67D8-459A-A38A-B2FAC8BCAA5C}"/>
    <hyperlink ref="I15" r:id="rId304" display="https://www.worldometers.info/world-population/andorra-population/" xr:uid="{20D8D2C7-E195-490F-8812-5B645B296F71}"/>
    <hyperlink ref="C209" r:id="rId305" display="https://www.worldometers.info/coronavirus/country/viet-nam/" xr:uid="{71D46CC7-D594-4248-9E4E-D06142F21124}"/>
    <hyperlink ref="I209" r:id="rId306" display="https://www.worldometers.info/world-population/viet-nam-population/" xr:uid="{DBF9B8C8-7A7E-4591-9AE6-F2186852215E}"/>
    <hyperlink ref="C198" r:id="rId307" display="https://www.worldometers.info/coronavirus/country/chad/" xr:uid="{42605E28-A969-4311-8F31-B2255D44B93F}"/>
    <hyperlink ref="I198" r:id="rId308" display="https://www.worldometers.info/world-population/chad-population/" xr:uid="{6FB2F713-9DFE-43F7-BA65-4BF5755C4C69}"/>
    <hyperlink ref="C151" r:id="rId309" display="https://www.worldometers.info/coronavirus/country/lesotho/" xr:uid="{EE9FA70B-8EB8-4FF4-BC68-33B2A0D7A23B}"/>
    <hyperlink ref="I151" r:id="rId310" display="https://www.worldometers.info/world-population/lesotho-population/" xr:uid="{CE89DC03-9F71-483C-AEA9-028DC6770EA4}"/>
    <hyperlink ref="C59" r:id="rId311" display="https://www.worldometers.info/coronavirus/country/sao-tome-and-principe/" xr:uid="{773482FE-085B-4154-9140-62B7A3C94372}"/>
    <hyperlink ref="I59" r:id="rId312" display="https://www.worldometers.info/world-population/sao-tome-and-principe-population/" xr:uid="{96C4B2AF-824F-4652-A00A-F4B8F9BFEC38}"/>
    <hyperlink ref="C116" r:id="rId313" display="https://www.worldometers.info/coronavirus/country/reunion/" xr:uid="{94BB585A-333E-4A43-A922-16F435CB2276}"/>
    <hyperlink ref="I116" r:id="rId314" display="https://www.worldometers.info/world-population/reunion-population/" xr:uid="{6049DCFE-DF42-4F92-AEAE-ABC4297DC230}"/>
    <hyperlink ref="C123" r:id="rId315" display="https://www.worldometers.info/coronavirus/country/guyana/" xr:uid="{DA8F192A-D996-4CD7-883F-FF75D3913820}"/>
    <hyperlink ref="I123" r:id="rId316" display="https://www.worldometers.info/world-population/guyana-population/" xr:uid="{8C5D5241-8D80-40A2-8AE2-92FDDF9FD1C4}"/>
    <hyperlink ref="C5" r:id="rId317" display="https://www.worldometers.info/coronavirus/country/san-marino/" xr:uid="{107B07E6-36B6-4214-AD5B-F3A78EBD11C6}"/>
    <hyperlink ref="I5" r:id="rId318" display="https://www.worldometers.info/world-population/san-marino-population/" xr:uid="{FCAF1899-CD26-4402-AE71-569FD76F7559}"/>
    <hyperlink ref="C68" r:id="rId319" display="https://www.worldometers.info/coronavirus/country/channel-islands/" xr:uid="{DA10458E-980E-4622-A9A1-F4220C537B53}"/>
    <hyperlink ref="I68" r:id="rId320" display="https://www.worldometers.info/world-population/channel-islands-population/" xr:uid="{8EBD84A0-08E0-4FEC-BB1F-CA0AEA886CEE}"/>
    <hyperlink ref="C154" r:id="rId321" display="https://www.worldometers.info/coronavirus/country/trinidad-and-tobago/" xr:uid="{B81002E1-0823-45D1-B4C9-7A7D55A15E9C}"/>
    <hyperlink ref="I154" r:id="rId322" display="https://www.worldometers.info/world-population/trinidad-and-tobago-population/" xr:uid="{078CCCDC-3E90-45F2-8D99-82DF276614CA}"/>
    <hyperlink ref="C107" r:id="rId323" display="https://www.worldometers.info/coronavirus/country/guadeloupe/" xr:uid="{CE32FABC-2DC0-4DA1-BF55-1F5C8832F142}"/>
    <hyperlink ref="I107" r:id="rId324" display="https://www.worldometers.info/world-population/guadeloupe-population/" xr:uid="{12B90B6B-EA86-4D74-A224-9DF296690985}"/>
    <hyperlink ref="C210" r:id="rId325" display="https://www.worldometers.info/coronavirus/country/tanzania/" xr:uid="{A4351ABD-DB25-417F-B713-0BDD7F911147}"/>
    <hyperlink ref="I210" r:id="rId326" display="https://www.worldometers.info/world-population/tanzania-population/" xr:uid="{7CB69660-079D-43C2-812D-6899EB37B685}"/>
    <hyperlink ref="C205" r:id="rId327" display="https://www.worldometers.info/coronavirus/country/taiwan/" xr:uid="{1317E354-609D-48F1-A71D-896D0DC8253A}"/>
    <hyperlink ref="I205" r:id="rId328" display="https://www.worldometers.info/world-population/taiwan-population/" xr:uid="{3858E9A2-B8A4-43B9-9202-E4CFC8573CBD}"/>
    <hyperlink ref="C112" r:id="rId329" display="https://www.worldometers.info/coronavirus/country/belize/" xr:uid="{0BDE0C35-5770-4590-8B92-ED154BEACDFC}"/>
    <hyperlink ref="I112" r:id="rId330" display="https://www.worldometers.info/world-population/belize-population/" xr:uid="{D14D396F-C4FC-486A-8319-3DF18F0BCA53}"/>
    <hyperlink ref="C202" r:id="rId331" display="https://www.worldometers.info/coronavirus/country/burundi/" xr:uid="{8157F141-DD9E-47A9-A74E-B8FCCAF0E896}"/>
    <hyperlink ref="I202" r:id="rId332" display="https://www.worldometers.info/world-population/burundi-population/" xr:uid="{41615CE4-AE97-45C5-8636-C0603EF94398}"/>
    <hyperlink ref="C150" r:id="rId333" display="https://www.worldometers.info/coronavirus/country/comoros/" xr:uid="{FB8039A4-A05E-4B10-848C-B65EF82D913C}"/>
    <hyperlink ref="I150" r:id="rId334" display="https://www.worldometers.info/world-population/comoros-population/" xr:uid="{DB05F4A7-C687-4540-AA8E-BBBD75C54656}"/>
    <hyperlink ref="C211" r:id="rId335" display="https://www.worldometers.info/coronavirus/country/myanmar/" xr:uid="{0391290F-E77D-450C-A327-F4FD179F39D4}"/>
    <hyperlink ref="I211" r:id="rId336" display="https://www.worldometers.info/world-population/myanmar-population/" xr:uid="{669755A1-45CD-4334-BB2B-BEAA66F6CBE3}"/>
    <hyperlink ref="C30" r:id="rId337" display="https://www.worldometers.info/coronavirus/country/faeroe-islands/" xr:uid="{6E054686-97C0-4062-B289-DC524ADDCBCC}"/>
    <hyperlink ref="I30" r:id="rId338" display="https://www.worldometers.info/world-population/faeroe-islands-population/" xr:uid="{1FC3129A-C3AC-4EEE-822C-1A72543B30EE}"/>
    <hyperlink ref="C166" r:id="rId339" display="https://www.worldometers.info/coronavirus/country/mauritius/" xr:uid="{44319A4C-4962-41E2-987B-DC1DD952EFA7}"/>
    <hyperlink ref="I166" r:id="rId340" display="https://www.worldometers.info/world-population/mauritius-population/" xr:uid="{20AAB7AE-7BDC-4AE0-A4E6-5CF0E2AAB933}"/>
    <hyperlink ref="C60" r:id="rId341" display="https://www.worldometers.info/coronavirus/country/isle-of-man/" xr:uid="{0362C5A4-9349-44C7-9B36-F8C7606A28C1}"/>
    <hyperlink ref="I60" r:id="rId342" display="https://www.worldometers.info/world-population/isle-of-man-population/" xr:uid="{FC9BA34C-8BE9-4842-AE67-C19C3FBA4EDD}"/>
    <hyperlink ref="C125" r:id="rId343" display="https://www.worldometers.info/coronavirus/country/martinique/" xr:uid="{4351DB75-CE2F-48F9-A9EF-91F78A5498EA}"/>
    <hyperlink ref="I125" r:id="rId344" display="https://www.worldometers.info/world-population/martinique-population/" xr:uid="{DD02A988-F9D3-4902-AF0A-BE8A2BFC79CD}"/>
    <hyperlink ref="C201" r:id="rId345" display="https://www.worldometers.info/coronavirus/country/papua-new-guinea/" xr:uid="{68BF37DB-9474-4F70-8B3B-3614FB7AC4C0}"/>
    <hyperlink ref="I201" r:id="rId346" display="https://www.worldometers.info/world-population/papua-new-guinea-population/" xr:uid="{18E8A341-CC46-4099-A538-3DD208FC229D}"/>
    <hyperlink ref="C32" r:id="rId347" display="https://www.worldometers.info/coronavirus/country/sint-maarten/" xr:uid="{539A16A7-FE5A-4DE6-996A-A7F4364B1DE1}"/>
    <hyperlink ref="I32" r:id="rId348" display="https://www.worldometers.info/world-population/sint-maarten-population/" xr:uid="{E6FE1349-E646-4C6C-A899-A0ADE11B504F}"/>
    <hyperlink ref="C28" r:id="rId349" display="https://www.worldometers.info/coronavirus/country/turks-and-caicos-islands/" xr:uid="{5DB187EE-EC2C-47CF-B03D-4BCC16330F46}"/>
    <hyperlink ref="I28" r:id="rId350" display="https://www.worldometers.info/world-population/turks-and-caicos-islands-population/" xr:uid="{36363729-458B-481E-BE52-5A90809A2DDB}"/>
    <hyperlink ref="C190" r:id="rId351" display="https://www.worldometers.info/coronavirus/country/mongolia/" xr:uid="{318A8B43-14FA-4B2D-A727-63C5A522BC8F}"/>
    <hyperlink ref="I190" r:id="rId352" display="https://www.worldometers.info/world-population/mongolia-population/" xr:uid="{B47364C4-6A43-4CAE-B73E-1284C1C38E95}"/>
    <hyperlink ref="C192" r:id="rId353" display="https://www.worldometers.info/coronavirus/country/eritrea/" xr:uid="{4B9030E7-929D-45F5-9ACF-E1CB24AACF6E}"/>
    <hyperlink ref="I192" r:id="rId354" display="https://www.worldometers.info/world-population/eritrea-population/" xr:uid="{18E474BB-A617-495E-A9FB-0F3607E72DCA}"/>
    <hyperlink ref="C208" r:id="rId355" display="https://www.worldometers.info/coronavirus/country/cambodia/" xr:uid="{491F01D0-7F88-4BA3-B844-1F35496CC388}"/>
    <hyperlink ref="I208" r:id="rId356" display="https://www.worldometers.info/world-population/cambodia-population/" xr:uid="{420C433B-7DCA-43DC-A30F-CB8E36445C76}"/>
    <hyperlink ref="C37" r:id="rId357" display="https://www.worldometers.info/coronavirus/country/gibraltar/" xr:uid="{1280BA3F-7BA6-4BE2-B00E-9E95E0CCBE21}"/>
    <hyperlink ref="I37" r:id="rId358" display="https://www.worldometers.info/world-population/gibraltar-population/" xr:uid="{F7F5B989-66CC-440B-A26D-77E6FC577C86}"/>
    <hyperlink ref="C78" r:id="rId359" display="https://www.worldometers.info/coronavirus/country/cayman-islands/" xr:uid="{10378AB0-B8C3-46EC-81D9-348CBEC86F49}"/>
    <hyperlink ref="I78" r:id="rId360" display="https://www.worldometers.info/world-population/cayman-islands-population/" xr:uid="{50525286-FBD1-47C2-97BC-05EE3AB0BC8E}"/>
    <hyperlink ref="C139" r:id="rId361" display="https://www.worldometers.info/coronavirus/country/french-polynesia/" xr:uid="{C9570336-18A9-4F59-98FD-13D5BD16FAA5}"/>
    <hyperlink ref="I139" r:id="rId362" display="https://www.worldometers.info/world-population/french-polynesia-population/" xr:uid="{FD169116-69BF-4E10-92F2-0DFEFD33B69D}"/>
    <hyperlink ref="C86" r:id="rId363" display="https://www.worldometers.info/coronavirus/country/bermuda/" xr:uid="{BBB4C5A4-CDA0-4B20-BB2C-7606FE5F9049}"/>
    <hyperlink ref="I86" r:id="rId364" display="https://www.worldometers.info/world-population/bermuda-population/" xr:uid="{F0BFEB9F-7C47-486C-A146-9A69A59F8890}"/>
    <hyperlink ref="C144" r:id="rId365" display="https://www.worldometers.info/coronavirus/country/barbados/" xr:uid="{F5D8BBC8-5CE9-4ACD-BF0B-811D3532CE55}"/>
    <hyperlink ref="I144" r:id="rId366" display="https://www.worldometers.info/world-population/barbados-population/" xr:uid="{09C6EC0E-DF2A-46C4-8E85-5EEADFAD2454}"/>
    <hyperlink ref="C62" r:id="rId367" display="https://www.worldometers.info/coronavirus/country/monaco/" xr:uid="{972EDA4D-2DC5-4EC5-869F-DD1EDF353D66}"/>
    <hyperlink ref="I62" r:id="rId368" display="https://www.worldometers.info/world-population/monaco-population/" xr:uid="{295497FD-A7B9-4EFB-BCAB-7A5E6589B714}"/>
    <hyperlink ref="C159" r:id="rId369" display="https://www.worldometers.info/coronavirus/country/brunei-darussalam/" xr:uid="{45113E59-7104-4F4E-AEF3-3D48B1DF6C3A}"/>
    <hyperlink ref="I159" r:id="rId370" display="https://www.worldometers.info/world-population/brunei-darussalam-population/" xr:uid="{2262B29E-2A45-4DDE-93C5-05AEA84026F8}"/>
    <hyperlink ref="C180" r:id="rId371" display="https://www.worldometers.info/coronavirus/country/bhutan/" xr:uid="{8D569A5B-96EC-4ABD-BEE1-47A716F8D434}"/>
    <hyperlink ref="I180" r:id="rId372" display="https://www.worldometers.info/world-population/bhutan-population/" xr:uid="{14EED37E-AD2C-46DA-A7CF-CE3F92A246E8}"/>
    <hyperlink ref="C106" r:id="rId373" display="https://www.worldometers.info/coronavirus/country/seychelles/" xr:uid="{DEB0DD15-0D52-4A02-A08F-BF274C6072A1}"/>
    <hyperlink ref="I106" r:id="rId374" display="https://www.worldometers.info/world-population/seychelles-population/" xr:uid="{FC3F0ED3-7E5F-4B01-9AA7-6C38F6CF457F}"/>
    <hyperlink ref="C80" r:id="rId375" display="https://www.worldometers.info/coronavirus/country/saint-martin/" xr:uid="{E98D764D-F73A-4A44-BA9E-5C0933EB8A99}"/>
    <hyperlink ref="I80" r:id="rId376" display="https://www.worldometers.info/world-population/saint-martin-population/" xr:uid="{42BCF731-D7A4-43A2-9BDF-C1F44DF7EF11}"/>
    <hyperlink ref="C87" r:id="rId377" display="https://www.worldometers.info/coronavirus/country/liechtenstein/" xr:uid="{0171995F-37D6-438B-A883-F84D913F72CE}"/>
    <hyperlink ref="I87" r:id="rId378" display="https://www.worldometers.info/world-population/liechtenstein-population/" xr:uid="{D76EF163-E485-4298-BBDD-9230594AB875}"/>
    <hyperlink ref="C119" r:id="rId379" display="https://www.worldometers.info/coronavirus/country/antigua-and-barbuda/" xr:uid="{7BEA5D9D-9961-4226-A7D7-C556E934EB8B}"/>
    <hyperlink ref="I119" r:id="rId380" display="https://www.worldometers.info/world-population/antigua-and-barbuda-population/" xr:uid="{D71DE0C3-C0F7-45A2-A5C1-AF73868574D1}"/>
    <hyperlink ref="C146" r:id="rId381" display="https://www.worldometers.info/coronavirus/country/saint-vincent-and-the-grenadines/" xr:uid="{2B4388EB-8D8F-462B-BD0C-A230B92CBC84}"/>
    <hyperlink ref="I146" r:id="rId382" display="https://www.worldometers.info/world-population/saint-vincent-and-the-grenadines-population/" xr:uid="{C783174E-B527-4707-94EA-B4C63147BD25}"/>
    <hyperlink ref="C193" r:id="rId383" display="https://www.worldometers.info/coronavirus/country/china-macao-sar/" xr:uid="{8F2E91A9-B483-4287-AEB6-34A06400DD79}"/>
    <hyperlink ref="I193" r:id="rId384" display="https://www.worldometers.info/world-population/china-macao-sar-population/" xr:uid="{4CA7AB8F-E467-46E5-A78B-EB4574373477}"/>
    <hyperlink ref="C176" r:id="rId385" display="https://www.worldometers.info/coronavirus/country/curacao/" xr:uid="{4970FDB8-1BFC-43CA-90D6-86969B2DCDA1}"/>
    <hyperlink ref="I176" r:id="rId386" display="https://www.worldometers.info/world-population/curacao-population/" xr:uid="{0B421B36-7DB8-4E01-A470-AA7B4613BF0A}"/>
    <hyperlink ref="C204" r:id="rId387" display="https://www.worldometers.info/coronavirus/country/fiji/" xr:uid="{834B12F4-F132-46AA-A038-8FB3225F770F}"/>
    <hyperlink ref="I204" r:id="rId388" display="https://www.worldometers.info/world-population/fiji-population/" xr:uid="{985E3D7B-04D5-4D7B-80FD-9A0A48D468D6}"/>
    <hyperlink ref="C184" r:id="rId389" display="https://www.worldometers.info/coronavirus/country/saint-lucia/" xr:uid="{7C958E90-2731-47D2-9401-B4E81210277B}"/>
    <hyperlink ref="I184" r:id="rId390" display="https://www.worldometers.info/world-population/saint-lucia-population/" xr:uid="{E71D8ED4-AA5B-490A-8A45-941A2E4828A2}"/>
    <hyperlink ref="C206" r:id="rId391" display="https://www.worldometers.info/coronavirus/country/timor-leste/" xr:uid="{39677F2A-DFF1-4033-8274-B609DE091D02}"/>
    <hyperlink ref="I206" r:id="rId392" display="https://www.worldometers.info/world-population/timor-leste-population/" xr:uid="{8FE42B1E-B161-4BF7-B7DD-A84D2DBF4824}"/>
    <hyperlink ref="C175" r:id="rId393" display="https://www.worldometers.info/coronavirus/country/grenada/" xr:uid="{848A0AE3-612F-45CB-9B1F-92C96652D123}"/>
    <hyperlink ref="I175" r:id="rId394" display="https://www.worldometers.info/world-population/grenada-population/" xr:uid="{79A32153-EE15-4150-AB32-282D207184E1}"/>
    <hyperlink ref="C191" r:id="rId395" display="https://www.worldometers.info/coronavirus/country/new-caledonia/" xr:uid="{B8971E4D-8199-4D9B-B0BA-8543C611B9A5}"/>
    <hyperlink ref="I191" r:id="rId396" display="https://www.worldometers.info/world-population/new-caledonia-population/" xr:uid="{84A2604C-2CC8-4171-93E7-B3E9C92B551E}"/>
    <hyperlink ref="C212" r:id="rId397" display="https://www.worldometers.info/coronavirus/country/laos/" xr:uid="{875E7C2F-00E2-4738-BAB2-1A5D27622271}"/>
    <hyperlink ref="I212" r:id="rId398" display="https://www.worldometers.info/world-population/laos-population/" xr:uid="{FAB029C5-1A3A-44A1-8E0E-3E6C70110F0B}"/>
    <hyperlink ref="C170" r:id="rId399" display="https://www.worldometers.info/coronavirus/country/dominica/" xr:uid="{C14638BE-4388-4C8B-A055-411D0E295B95}"/>
    <hyperlink ref="I170" r:id="rId400" display="https://www.worldometers.info/world-population/dominica-population/" xr:uid="{E17CAB30-186B-48A3-8A2E-0399257B57DA}"/>
    <hyperlink ref="C160" r:id="rId401" display="https://www.worldometers.info/coronavirus/country/saint-kitts-and-nevis/" xr:uid="{40C1E745-655D-4F7E-9FFB-989383E4E1EA}"/>
    <hyperlink ref="I160" r:id="rId402" display="https://www.worldometers.info/world-population/saint-kitts-and-nevis-population/" xr:uid="{0B7BCDBE-2C87-42ED-B240-55D89FC7EF58}"/>
    <hyperlink ref="C171" r:id="rId403" display="https://www.worldometers.info/coronavirus/country/greenland/" xr:uid="{29601AA4-DE54-4F82-BA76-C7A5DEFE4C53}"/>
    <hyperlink ref="I171" r:id="rId404" display="https://www.worldometers.info/world-population/greenland-population/" xr:uid="{19F24A71-7826-47BE-8412-4ABB66445A76}"/>
    <hyperlink ref="C85" r:id="rId405" display="https://www.worldometers.info/coronavirus/country/montserrat/" xr:uid="{2E5EBBBF-932A-4612-8E4E-45FFB8F0E43B}"/>
    <hyperlink ref="I85" r:id="rId406" display="https://www.worldometers.info/world-population/montserrat-population/" xr:uid="{B69173E1-C45D-410E-86CC-E93F48BBDA87}"/>
    <hyperlink ref="C149" r:id="rId407" display="https://www.worldometers.info/coronavirus/country/caribbean-netherlands/" xr:uid="{041136C3-1532-4535-BF7C-24A858DA5018}"/>
    <hyperlink ref="I149" r:id="rId408" display="https://www.worldometers.info/world-population/caribbean-netherlands-population/" xr:uid="{77C76C03-D722-4A75-B6F7-6D9D17E3CB8F}"/>
    <hyperlink ref="C61" r:id="rId409" display="https://www.worldometers.info/coronavirus/country/falkland-islands-malvinas/" xr:uid="{0F0A27C5-2C85-439F-B367-6DF40DB23FD5}"/>
    <hyperlink ref="I61" r:id="rId410" display="https://www.worldometers.info/world-population/falkland-islands-malvinas-population/" xr:uid="{11492A49-AD67-4139-B32E-EBBE4733D901}"/>
    <hyperlink ref="C104" r:id="rId411" display="https://www.worldometers.info/coronavirus/country/saint-barthelemy/" xr:uid="{ED58E368-3F40-452F-A19C-84808726A865}"/>
    <hyperlink ref="I104" r:id="rId412" display="https://www.worldometers.info/world-population/saint-barthelemy-population/" xr:uid="{55096BA1-F89A-4712-854E-C526A9D4CAFD}"/>
    <hyperlink ref="C13" r:id="rId413" display="https://www.worldometers.info/coronavirus/country/holy-see/" xr:uid="{7F64831B-CC67-4CB1-9601-CFEBB3F2806A}"/>
    <hyperlink ref="I13" r:id="rId414" display="https://www.worldometers.info/world-population/holy-see-population/" xr:uid="{C5C20702-D8BB-48F2-BD76-DA7D371EF03A}"/>
    <hyperlink ref="C207" r:id="rId415" display="https://www.worldometers.info/coronavirus/country/western-sahara/" xr:uid="{AE783827-CB32-4260-992B-0B88149CF020}"/>
    <hyperlink ref="I207" r:id="rId416" display="https://www.worldometers.info/world-population/western-sahara-population/" xr:uid="{B5B37624-DEE2-460D-AB2E-96E18F4596D9}"/>
    <hyperlink ref="C162" r:id="rId417" display="https://www.worldometers.info/coronavirus/country/british-virgin-islands/" xr:uid="{6303AC70-AB8D-4D4C-ABC0-DA93DC53C844}"/>
    <hyperlink ref="I162" r:id="rId418" display="https://www.worldometers.info/world-population/british-virgin-islands-population/" xr:uid="{2BA47DC8-F987-46AB-B70C-51E19AAC8BD2}"/>
    <hyperlink ref="C213" r:id="rId419" display="https://www.worldometers.info/coronavirus/country/saint-pierre-and-miquelon/" xr:uid="{24FEF55A-0554-47B7-95E8-22E7E9680599}"/>
    <hyperlink ref="I213" r:id="rId420" display="https://www.worldometers.info/world-population/saint-pierre-and-miquelon-population/" xr:uid="{3E445B64-3BF6-46C6-94E9-94AB9D3810AF}"/>
    <hyperlink ref="C214" r:id="rId421" display="https://www.worldometers.info/coronavirus/country/anguilla/" xr:uid="{DEFD3369-9D31-4C82-970E-1A557C3AAD68}"/>
    <hyperlink ref="I214" r:id="rId422" display="https://www.worldometers.info/world-population/anguilla-population/" xr:uid="{C1A41B4D-BD0A-41A7-8B9E-4829D61BFD41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91"/>
  <sheetViews>
    <sheetView tabSelected="1" zoomScaleNormal="100" workbookViewId="0">
      <pane xSplit="16" ySplit="17" topLeftCell="Q18" activePane="bottomRight" state="frozen"/>
      <selection pane="topRight" activeCell="N1" sqref="N1"/>
      <selection pane="bottomLeft" activeCell="A20" sqref="A20"/>
      <selection pane="bottomRight" activeCell="H28" sqref="H28"/>
    </sheetView>
  </sheetViews>
  <sheetFormatPr defaultColWidth="9.140625" defaultRowHeight="15" x14ac:dyDescent="0.25"/>
  <cols>
    <col min="1" max="1" width="9.140625" style="32"/>
    <col min="2" max="2" width="27" style="7" customWidth="1"/>
    <col min="3" max="3" width="11.42578125" style="1" customWidth="1"/>
    <col min="4" max="4" width="12.85546875" style="1" hidden="1" customWidth="1"/>
    <col min="5" max="5" width="9.42578125" style="1" customWidth="1"/>
    <col min="6" max="6" width="14" style="1" hidden="1" customWidth="1"/>
    <col min="7" max="7" width="14" style="1" customWidth="1"/>
    <col min="8" max="8" width="11.42578125" style="1" customWidth="1"/>
    <col min="9" max="9" width="12" style="1" customWidth="1"/>
    <col min="10" max="10" width="13.140625" style="1" customWidth="1"/>
    <col min="11" max="11" width="12.7109375" style="1" hidden="1" customWidth="1"/>
    <col min="12" max="12" width="10.7109375" style="1" hidden="1" customWidth="1"/>
    <col min="13" max="13" width="13" style="1" bestFit="1" customWidth="1"/>
    <col min="14" max="14" width="10.7109375" style="1" hidden="1" customWidth="1"/>
    <col min="15" max="15" width="39.7109375" style="1" hidden="1" customWidth="1"/>
    <col min="16" max="16" width="10.85546875" style="1" customWidth="1"/>
    <col min="17" max="17" width="8.85546875" style="1" customWidth="1"/>
    <col min="18" max="18" width="12.7109375" style="1" customWidth="1"/>
    <col min="19" max="19" width="12.85546875" style="1" customWidth="1"/>
    <col min="20" max="20" width="9.28515625" style="1" customWidth="1"/>
    <col min="21" max="21" width="11.7109375" style="1" customWidth="1"/>
    <col min="22" max="22" width="10.7109375" style="1" customWidth="1"/>
    <col min="23" max="23" width="11.28515625" style="1" customWidth="1"/>
    <col min="24" max="24" width="12" style="1" customWidth="1"/>
    <col min="25" max="25" width="11.7109375" style="1" customWidth="1"/>
    <col min="26" max="26" width="13.28515625" style="1" customWidth="1"/>
    <col min="27" max="27" width="12" style="1" bestFit="1" customWidth="1"/>
    <col min="28" max="56" width="9.140625" style="1"/>
    <col min="57" max="57" width="16.85546875" style="1" bestFit="1" customWidth="1"/>
    <col min="58" max="1026" width="9.140625" style="1"/>
  </cols>
  <sheetData>
    <row r="1" spans="1:57" s="7" customFormat="1" ht="31.5" customHeight="1" thickBot="1" x14ac:dyDescent="0.3">
      <c r="A1" s="7" t="s">
        <v>345</v>
      </c>
      <c r="B1" s="17" t="s">
        <v>236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9</v>
      </c>
      <c r="J1" s="18" t="s">
        <v>10</v>
      </c>
      <c r="K1" s="18" t="s">
        <v>11</v>
      </c>
      <c r="L1" s="18" t="s">
        <v>237</v>
      </c>
      <c r="M1" s="18" t="s">
        <v>12</v>
      </c>
      <c r="N1" s="18" t="s">
        <v>238</v>
      </c>
      <c r="O1" s="18" t="s">
        <v>239</v>
      </c>
      <c r="P1" s="18" t="s">
        <v>21</v>
      </c>
      <c r="Q1" s="19" t="s">
        <v>13</v>
      </c>
      <c r="R1" s="19" t="s">
        <v>14</v>
      </c>
      <c r="S1" s="19" t="s">
        <v>15</v>
      </c>
      <c r="T1" s="20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240</v>
      </c>
      <c r="Z1" s="7" t="s">
        <v>331</v>
      </c>
      <c r="AA1" s="7" t="s">
        <v>329</v>
      </c>
    </row>
    <row r="2" spans="1:57" ht="15.95" customHeight="1" thickBot="1" x14ac:dyDescent="0.3">
      <c r="A2" s="21"/>
      <c r="B2" s="73" t="s">
        <v>295</v>
      </c>
      <c r="C2" s="44">
        <v>558</v>
      </c>
      <c r="D2" s="54">
        <v>56</v>
      </c>
      <c r="E2" s="44">
        <v>5</v>
      </c>
      <c r="F2" s="44"/>
      <c r="G2" s="44">
        <v>346</v>
      </c>
      <c r="H2" s="44">
        <v>207</v>
      </c>
      <c r="I2" s="44"/>
      <c r="J2" s="44"/>
      <c r="K2" s="43">
        <v>27239</v>
      </c>
      <c r="L2" s="44"/>
      <c r="M2" s="44"/>
      <c r="N2" s="81" t="s">
        <v>330</v>
      </c>
      <c r="O2" s="40" t="s">
        <v>242</v>
      </c>
      <c r="P2" s="10">
        <f>Table2[[#This Row],[Active]]/Table2[[#This Row],[Cases]]</f>
        <v>0.37096774193548387</v>
      </c>
      <c r="Q2" s="9">
        <f>Table2[[#This Row],[Population]]/Table2[[#This Row],[Cases]]</f>
        <v>0</v>
      </c>
      <c r="R2" s="9">
        <f>Table2[[#This Row],[Population]]/Table2[[#This Row],[Deaths]]</f>
        <v>0</v>
      </c>
      <c r="S2" s="9">
        <f>Table2[[#This Row],[Deaths]]+Table2[[#This Row],[Active]]*Table2[[#This Row],[Death Rate]]</f>
        <v>6.854838709677419</v>
      </c>
      <c r="T2" s="10">
        <f>Table2[[#This Row],[Deaths]]/Table2[[#This Row],[Cases]]</f>
        <v>8.9605734767025085E-3</v>
      </c>
      <c r="U2" s="9">
        <f>Table2[[#This Row],[Cases]]/Table2[[#This Row],[Deaths]]</f>
        <v>111.6</v>
      </c>
      <c r="V2" s="12" t="e">
        <f>Table2[[#This Row],[Cases]]/Table2[[#This Row],[Population]]</f>
        <v>#DIV/0!</v>
      </c>
      <c r="W2" s="12" t="e">
        <f>Table2[[#This Row],[Deaths]]/Table2[[#This Row],[Population]]</f>
        <v>#DIV/0!</v>
      </c>
      <c r="X2" s="13">
        <f>1-Table2[[#This Row],[Deaths]]/Table2[[#This Row],[Ex(Deaths)]]</f>
        <v>0.27058823529411757</v>
      </c>
      <c r="Y2" s="13">
        <f>Table2[[#This Row],[Cases]]/Table2[[#This Row],[Tests]]</f>
        <v>2.0485333529131025E-2</v>
      </c>
      <c r="Z2" s="12" t="e">
        <f>Table2[[#This Row],[Percent Infected]]*Table2[[#This Row],[% Active]]</f>
        <v>#DIV/0!</v>
      </c>
      <c r="AA2" s="9" t="e">
        <f>1/Table2[[#This Row],[Percent Active Infected]]</f>
        <v>#DIV/0!</v>
      </c>
    </row>
    <row r="3" spans="1:57" s="21" customFormat="1" ht="15.95" customHeight="1" thickBot="1" x14ac:dyDescent="0.3">
      <c r="A3" s="47">
        <v>1</v>
      </c>
      <c r="B3" s="70" t="s">
        <v>293</v>
      </c>
      <c r="C3" s="44">
        <v>53</v>
      </c>
      <c r="D3" s="54">
        <v>3</v>
      </c>
      <c r="E3" s="44">
        <v>2</v>
      </c>
      <c r="F3" s="44"/>
      <c r="G3" s="44">
        <v>19</v>
      </c>
      <c r="H3" s="44">
        <v>32</v>
      </c>
      <c r="I3" s="44"/>
      <c r="J3" s="44"/>
      <c r="K3" s="43">
        <v>14419</v>
      </c>
      <c r="L3" s="44"/>
      <c r="M3" s="44"/>
      <c r="N3" s="81" t="s">
        <v>330</v>
      </c>
      <c r="O3" s="82"/>
      <c r="P3" s="10">
        <f>Table2[[#This Row],[Active]]/Table2[[#This Row],[Cases]]</f>
        <v>0.60377358490566035</v>
      </c>
      <c r="Q3" s="9">
        <f>Table2[[#This Row],[Population]]/Table2[[#This Row],[Cases]]</f>
        <v>0</v>
      </c>
      <c r="R3" s="9">
        <f>Table2[[#This Row],[Population]]/Table2[[#This Row],[Deaths]]</f>
        <v>0</v>
      </c>
      <c r="S3" s="9">
        <f>Table2[[#This Row],[Deaths]]+Table2[[#This Row],[Active]]*Table2[[#This Row],[Death Rate]]</f>
        <v>3.2075471698113205</v>
      </c>
      <c r="T3" s="10">
        <f>Table2[[#This Row],[Deaths]]/Table2[[#This Row],[Cases]]</f>
        <v>3.7735849056603772E-2</v>
      </c>
      <c r="U3" s="9">
        <f>Table2[[#This Row],[Cases]]/Table2[[#This Row],[Deaths]]</f>
        <v>26.5</v>
      </c>
      <c r="V3" s="12" t="e">
        <f>Table2[[#This Row],[Cases]]/Table2[[#This Row],[Population]]</f>
        <v>#DIV/0!</v>
      </c>
      <c r="W3" s="12" t="e">
        <f>Table2[[#This Row],[Deaths]]/Table2[[#This Row],[Population]]</f>
        <v>#DIV/0!</v>
      </c>
      <c r="X3" s="13">
        <f>1-Table2[[#This Row],[Deaths]]/Table2[[#This Row],[Ex(Deaths)]]</f>
        <v>0.37647058823529411</v>
      </c>
      <c r="Y3" s="13">
        <f>Table2[[#This Row],[Cases]]/Table2[[#This Row],[Tests]]</f>
        <v>3.675705666134961E-3</v>
      </c>
      <c r="Z3" s="12" t="e">
        <f>Table2[[#This Row],[Percent Infected]]*Table2[[#This Row],[% Active]]</f>
        <v>#DIV/0!</v>
      </c>
      <c r="AA3" s="9" t="e">
        <f>1/Table2[[#This Row],[Percent Active Infected]]</f>
        <v>#DIV/0!</v>
      </c>
      <c r="BE3" s="1"/>
    </row>
    <row r="4" spans="1:57" ht="15.95" customHeight="1" thickBot="1" x14ac:dyDescent="0.3">
      <c r="A4" s="47">
        <v>2</v>
      </c>
      <c r="B4" s="70" t="s">
        <v>296</v>
      </c>
      <c r="C4" s="44">
        <v>760</v>
      </c>
      <c r="D4" s="54">
        <v>19</v>
      </c>
      <c r="E4" s="44">
        <v>9</v>
      </c>
      <c r="F4" s="44"/>
      <c r="G4" s="44">
        <v>525</v>
      </c>
      <c r="H4" s="44">
        <v>226</v>
      </c>
      <c r="I4" s="44"/>
      <c r="J4" s="44"/>
      <c r="K4" s="43">
        <v>12429</v>
      </c>
      <c r="L4" s="44"/>
      <c r="M4" s="44"/>
      <c r="N4" s="52" t="s">
        <v>335</v>
      </c>
      <c r="O4" s="52"/>
      <c r="P4" s="10">
        <f>Table2[[#This Row],[Active]]/Table2[[#This Row],[Cases]]</f>
        <v>0.29736842105263156</v>
      </c>
      <c r="Q4" s="9">
        <f>Table2[[#This Row],[Population]]/Table2[[#This Row],[Cases]]</f>
        <v>0</v>
      </c>
      <c r="R4" s="9">
        <f>Table2[[#This Row],[Population]]/Table2[[#This Row],[Deaths]]</f>
        <v>0</v>
      </c>
      <c r="S4" s="9">
        <f>Table2[[#This Row],[Deaths]]+Table2[[#This Row],[Active]]*Table2[[#This Row],[Death Rate]]</f>
        <v>11.676315789473684</v>
      </c>
      <c r="T4" s="10">
        <f>Table2[[#This Row],[Deaths]]/Table2[[#This Row],[Cases]]</f>
        <v>1.1842105263157895E-2</v>
      </c>
      <c r="U4" s="9">
        <f>Table2[[#This Row],[Cases]]/Table2[[#This Row],[Deaths]]</f>
        <v>84.444444444444443</v>
      </c>
      <c r="V4" s="12" t="e">
        <f>Table2[[#This Row],[Cases]]/Table2[[#This Row],[Population]]</f>
        <v>#DIV/0!</v>
      </c>
      <c r="W4" s="12" t="e">
        <f>Table2[[#This Row],[Deaths]]/Table2[[#This Row],[Population]]</f>
        <v>#DIV/0!</v>
      </c>
      <c r="X4" s="13">
        <f>1-Table2[[#This Row],[Deaths]]/Table2[[#This Row],[Ex(Deaths)]]</f>
        <v>0.22920892494929002</v>
      </c>
      <c r="Y4" s="13">
        <f>Table2[[#This Row],[Cases]]/Table2[[#This Row],[Tests]]</f>
        <v>6.1147316759192209E-2</v>
      </c>
      <c r="Z4" s="12" t="e">
        <f>Table2[[#This Row],[Percent Infected]]*Table2[[#This Row],[% Active]]</f>
        <v>#DIV/0!</v>
      </c>
      <c r="AA4" s="9" t="e">
        <f>1/Table2[[#This Row],[Percent Active Infected]]</f>
        <v>#DIV/0!</v>
      </c>
      <c r="BE4" s="42"/>
    </row>
    <row r="5" spans="1:57" ht="15.95" customHeight="1" thickBot="1" x14ac:dyDescent="0.3">
      <c r="A5" s="47">
        <v>3</v>
      </c>
      <c r="B5" s="71" t="s">
        <v>292</v>
      </c>
      <c r="C5" s="43">
        <v>49068</v>
      </c>
      <c r="D5" s="55">
        <v>1555</v>
      </c>
      <c r="E5" s="44">
        <v>74</v>
      </c>
      <c r="F5" s="44"/>
      <c r="G5" s="43">
        <v>26674</v>
      </c>
      <c r="H5" s="43">
        <v>22320</v>
      </c>
      <c r="I5" s="44"/>
      <c r="J5" s="44"/>
      <c r="K5" s="44"/>
      <c r="L5" s="44"/>
      <c r="M5" s="44"/>
      <c r="N5" s="40" t="s">
        <v>330</v>
      </c>
      <c r="O5" s="52"/>
      <c r="P5" s="10">
        <f>Table2[[#This Row],[Active]]/Table2[[#This Row],[Cases]]</f>
        <v>0.45487894350696995</v>
      </c>
      <c r="Q5" s="9">
        <f>Table2[[#This Row],[Population]]/Table2[[#This Row],[Cases]]</f>
        <v>0</v>
      </c>
      <c r="R5" s="9">
        <f>Table2[[#This Row],[Population]]/Table2[[#This Row],[Deaths]]</f>
        <v>0</v>
      </c>
      <c r="S5" s="9">
        <f>Table2[[#This Row],[Deaths]]+Table2[[#This Row],[Active]]*Table2[[#This Row],[Death Rate]]</f>
        <v>107.66104181951577</v>
      </c>
      <c r="T5" s="10">
        <f>Table2[[#This Row],[Deaths]]/Table2[[#This Row],[Cases]]</f>
        <v>1.5081111926306351E-3</v>
      </c>
      <c r="U5" s="9">
        <f>Table2[[#This Row],[Cases]]/Table2[[#This Row],[Deaths]]</f>
        <v>663.08108108108104</v>
      </c>
      <c r="V5" s="12" t="e">
        <f>Table2[[#This Row],[Cases]]/Table2[[#This Row],[Population]]</f>
        <v>#DIV/0!</v>
      </c>
      <c r="W5" s="12" t="e">
        <f>Table2[[#This Row],[Deaths]]/Table2[[#This Row],[Population]]</f>
        <v>#DIV/0!</v>
      </c>
      <c r="X5" s="13">
        <f>1-Table2[[#This Row],[Deaths]]/Table2[[#This Row],[Ex(Deaths)]]</f>
        <v>0.3126575895108421</v>
      </c>
      <c r="Y5" s="13" t="e">
        <f>Table2[[#This Row],[Cases]]/Table2[[#This Row],[Tests]]</f>
        <v>#DIV/0!</v>
      </c>
      <c r="Z5" s="12" t="e">
        <f>Table2[[#This Row],[Percent Infected]]*Table2[[#This Row],[% Active]]</f>
        <v>#DIV/0!</v>
      </c>
      <c r="AA5" s="9" t="e">
        <f>1/Table2[[#This Row],[Percent Active Infected]]</f>
        <v>#DIV/0!</v>
      </c>
    </row>
    <row r="6" spans="1:57" ht="15.95" customHeight="1" thickBot="1" x14ac:dyDescent="0.3">
      <c r="A6" s="47">
        <v>4</v>
      </c>
      <c r="B6" s="71" t="s">
        <v>294</v>
      </c>
      <c r="C6" s="43">
        <v>46565</v>
      </c>
      <c r="D6" s="54">
        <v>192</v>
      </c>
      <c r="E6" s="43">
        <v>2446</v>
      </c>
      <c r="F6" s="53">
        <v>7</v>
      </c>
      <c r="G6" s="43">
        <v>40026</v>
      </c>
      <c r="H6" s="43">
        <v>4093</v>
      </c>
      <c r="I6" s="44"/>
      <c r="J6" s="44"/>
      <c r="K6" s="43">
        <v>494766</v>
      </c>
      <c r="L6" s="44"/>
      <c r="M6" s="44"/>
      <c r="N6" s="52" t="s">
        <v>337</v>
      </c>
      <c r="O6" s="52"/>
      <c r="P6" s="10">
        <f>Table2[[#This Row],[Active]]/Table2[[#This Row],[Cases]]</f>
        <v>8.7898636314828735E-2</v>
      </c>
      <c r="Q6" s="9">
        <f>Table2[[#This Row],[Population]]/Table2[[#This Row],[Cases]]</f>
        <v>0</v>
      </c>
      <c r="R6" s="9">
        <f>Table2[[#This Row],[Population]]/Table2[[#This Row],[Deaths]]</f>
        <v>0</v>
      </c>
      <c r="S6" s="9">
        <f>Table2[[#This Row],[Deaths]]+Table2[[#This Row],[Active]]*Table2[[#This Row],[Death Rate]]</f>
        <v>2661.0000644260713</v>
      </c>
      <c r="T6" s="10">
        <f>Table2[[#This Row],[Deaths]]/Table2[[#This Row],[Cases]]</f>
        <v>5.2528723290024698E-2</v>
      </c>
      <c r="U6" s="9">
        <f>Table2[[#This Row],[Cases]]/Table2[[#This Row],[Deaths]]</f>
        <v>19.037203597710548</v>
      </c>
      <c r="V6" s="12" t="e">
        <f>Table2[[#This Row],[Cases]]/Table2[[#This Row],[Population]]</f>
        <v>#DIV/0!</v>
      </c>
      <c r="W6" s="12" t="e">
        <f>Table2[[#This Row],[Deaths]]/Table2[[#This Row],[Population]]</f>
        <v>#DIV/0!</v>
      </c>
      <c r="X6" s="13">
        <f>1-Table2[[#This Row],[Deaths]]/Table2[[#This Row],[Ex(Deaths)]]</f>
        <v>8.0796715227604787E-2</v>
      </c>
      <c r="Y6" s="13">
        <f>Table2[[#This Row],[Cases]]/Table2[[#This Row],[Tests]]</f>
        <v>9.4115197891528515E-2</v>
      </c>
      <c r="Z6" s="12" t="e">
        <f>Table2[[#This Row],[Percent Infected]]*Table2[[#This Row],[% Active]]</f>
        <v>#DIV/0!</v>
      </c>
      <c r="AA6" s="9" t="e">
        <f>1/Table2[[#This Row],[Percent Active Infected]]</f>
        <v>#DIV/0!</v>
      </c>
    </row>
    <row r="7" spans="1:57" ht="15.95" customHeight="1" thickBot="1" x14ac:dyDescent="0.3">
      <c r="A7" s="47">
        <v>5</v>
      </c>
      <c r="B7" s="71" t="s">
        <v>299</v>
      </c>
      <c r="C7" s="43">
        <v>12737</v>
      </c>
      <c r="D7" s="44"/>
      <c r="E7" s="44">
        <v>114</v>
      </c>
      <c r="F7" s="44"/>
      <c r="G7" s="43">
        <v>10754</v>
      </c>
      <c r="H7" s="43">
        <v>1869</v>
      </c>
      <c r="I7" s="44"/>
      <c r="J7" s="44"/>
      <c r="K7" s="43">
        <v>43872</v>
      </c>
      <c r="L7" s="44"/>
      <c r="M7" s="44"/>
      <c r="N7" s="52" t="s">
        <v>337</v>
      </c>
      <c r="O7" s="52"/>
      <c r="P7" s="10">
        <f>Table2[[#This Row],[Active]]/Table2[[#This Row],[Cases]]</f>
        <v>0.14673785035722697</v>
      </c>
      <c r="Q7" s="9">
        <f>Table2[[#This Row],[Population]]/Table2[[#This Row],[Cases]]</f>
        <v>0</v>
      </c>
      <c r="R7" s="9">
        <f>Table2[[#This Row],[Population]]/Table2[[#This Row],[Deaths]]</f>
        <v>0</v>
      </c>
      <c r="S7" s="9">
        <f>Table2[[#This Row],[Deaths]]+Table2[[#This Row],[Active]]*Table2[[#This Row],[Death Rate]]</f>
        <v>130.72811494072388</v>
      </c>
      <c r="T7" s="10">
        <f>Table2[[#This Row],[Deaths]]/Table2[[#This Row],[Cases]]</f>
        <v>8.950302268980137E-3</v>
      </c>
      <c r="U7" s="9">
        <f>Table2[[#This Row],[Cases]]/Table2[[#This Row],[Deaths]]</f>
        <v>111.7280701754386</v>
      </c>
      <c r="V7" s="12" t="e">
        <f>Table2[[#This Row],[Cases]]/Table2[[#This Row],[Population]]</f>
        <v>#DIV/0!</v>
      </c>
      <c r="W7" s="12" t="e">
        <f>Table2[[#This Row],[Deaths]]/Table2[[#This Row],[Population]]</f>
        <v>#DIV/0!</v>
      </c>
      <c r="X7" s="13">
        <f>1-Table2[[#This Row],[Deaths]]/Table2[[#This Row],[Ex(Deaths)]]</f>
        <v>0.12796111187183357</v>
      </c>
      <c r="Y7" s="13">
        <f>Table2[[#This Row],[Cases]]/Table2[[#This Row],[Tests]]</f>
        <v>0.29032184536834427</v>
      </c>
      <c r="Z7" s="12" t="e">
        <f>Table2[[#This Row],[Percent Infected]]*Table2[[#This Row],[% Active]]</f>
        <v>#DIV/0!</v>
      </c>
      <c r="AA7" s="9" t="e">
        <f>1/Table2[[#This Row],[Percent Active Infected]]</f>
        <v>#DIV/0!</v>
      </c>
    </row>
    <row r="8" spans="1:57" ht="15.95" customHeight="1" thickBot="1" x14ac:dyDescent="0.3">
      <c r="A8" s="47">
        <v>6</v>
      </c>
      <c r="B8" s="74" t="s">
        <v>291</v>
      </c>
      <c r="C8" s="76">
        <v>9394</v>
      </c>
      <c r="D8" s="78"/>
      <c r="E8" s="78">
        <v>478</v>
      </c>
      <c r="F8" s="78"/>
      <c r="G8" s="76">
        <v>3131</v>
      </c>
      <c r="H8" s="76">
        <v>5785</v>
      </c>
      <c r="I8" s="78"/>
      <c r="J8" s="78"/>
      <c r="K8" s="76">
        <v>82541</v>
      </c>
      <c r="L8" s="78"/>
      <c r="M8" s="56"/>
      <c r="N8" s="40" t="s">
        <v>330</v>
      </c>
      <c r="O8" s="52"/>
      <c r="P8" s="10">
        <f>Table2[[#This Row],[Active]]/Table2[[#This Row],[Cases]]</f>
        <v>0.61581860762188634</v>
      </c>
      <c r="Q8" s="9">
        <f>Table2[[#This Row],[Population]]/Table2[[#This Row],[Cases]]</f>
        <v>0</v>
      </c>
      <c r="R8" s="9">
        <f>Table2[[#This Row],[Population]]/Table2[[#This Row],[Deaths]]</f>
        <v>0</v>
      </c>
      <c r="S8" s="9">
        <f>Table2[[#This Row],[Deaths]]+Table2[[#This Row],[Active]]*Table2[[#This Row],[Death Rate]]</f>
        <v>772.36129444326161</v>
      </c>
      <c r="T8" s="10">
        <f>Table2[[#This Row],[Deaths]]/Table2[[#This Row],[Cases]]</f>
        <v>5.0883542686821374E-2</v>
      </c>
      <c r="U8" s="9">
        <f>Table2[[#This Row],[Cases]]/Table2[[#This Row],[Deaths]]</f>
        <v>19.652719665271967</v>
      </c>
      <c r="V8" s="12" t="e">
        <f>Table2[[#This Row],[Cases]]/Table2[[#This Row],[Population]]</f>
        <v>#DIV/0!</v>
      </c>
      <c r="W8" s="12" t="e">
        <f>Table2[[#This Row],[Deaths]]/Table2[[#This Row],[Population]]</f>
        <v>#DIV/0!</v>
      </c>
      <c r="X8" s="13">
        <f>1-Table2[[#This Row],[Deaths]]/Table2[[#This Row],[Ex(Deaths)]]</f>
        <v>0.38111865076750773</v>
      </c>
      <c r="Y8" s="13">
        <f>Table2[[#This Row],[Cases]]/Table2[[#This Row],[Tests]]</f>
        <v>0.11381010649253098</v>
      </c>
      <c r="Z8" s="12" t="e">
        <f>Table2[[#This Row],[Percent Infected]]*Table2[[#This Row],[% Active]]</f>
        <v>#DIV/0!</v>
      </c>
      <c r="AA8" s="9" t="e">
        <f>1/Table2[[#This Row],[Percent Active Infected]]</f>
        <v>#DIV/0!</v>
      </c>
    </row>
    <row r="9" spans="1:57" ht="15.95" customHeight="1" thickBot="1" x14ac:dyDescent="0.3">
      <c r="A9" s="47">
        <v>7</v>
      </c>
      <c r="B9" s="40" t="s">
        <v>243</v>
      </c>
      <c r="C9" s="43">
        <v>193414</v>
      </c>
      <c r="D9" s="54">
        <v>194</v>
      </c>
      <c r="E9" s="43">
        <v>15994</v>
      </c>
      <c r="F9" s="53">
        <v>4</v>
      </c>
      <c r="G9" s="43">
        <v>157674</v>
      </c>
      <c r="H9" s="43">
        <v>19746</v>
      </c>
      <c r="I9" s="43">
        <v>21775</v>
      </c>
      <c r="J9" s="43">
        <v>1801</v>
      </c>
      <c r="K9" s="43">
        <v>2511070</v>
      </c>
      <c r="L9" s="43">
        <v>282708</v>
      </c>
      <c r="M9" s="43">
        <v>8882190</v>
      </c>
      <c r="N9" s="40" t="s">
        <v>330</v>
      </c>
      <c r="O9" s="40" t="s">
        <v>242</v>
      </c>
      <c r="P9" s="10">
        <f>Table2[[#This Row],[Active]]/Table2[[#This Row],[Cases]]</f>
        <v>0.10209188579937337</v>
      </c>
      <c r="Q9" s="9">
        <f>Table2[[#This Row],[Population]]/Table2[[#This Row],[Cases]]</f>
        <v>45.923201009234077</v>
      </c>
      <c r="R9" s="9">
        <f>Table2[[#This Row],[Population]]/Table2[[#This Row],[Deaths]]</f>
        <v>555.34512942353388</v>
      </c>
      <c r="S9" s="9">
        <f>Table2[[#This Row],[Deaths]]+Table2[[#This Row],[Active]]*Table2[[#This Row],[Death Rate]]</f>
        <v>17626.857621475177</v>
      </c>
      <c r="T9" s="10">
        <f>Table2[[#This Row],[Deaths]]/Table2[[#This Row],[Cases]]</f>
        <v>8.2693083230789916E-2</v>
      </c>
      <c r="U9" s="9">
        <f>Table2[[#This Row],[Cases]]/Table2[[#This Row],[Deaths]]</f>
        <v>12.092909841190446</v>
      </c>
      <c r="V9" s="12">
        <f>Table2[[#This Row],[Cases]]/Table2[[#This Row],[Population]]</f>
        <v>2.1775485550297843E-2</v>
      </c>
      <c r="W9" s="12">
        <f>Table2[[#This Row],[Deaths]]/Table2[[#This Row],[Population]]</f>
        <v>1.8006820390016427E-3</v>
      </c>
      <c r="X9" s="13">
        <f>1-Table2[[#This Row],[Deaths]]/Table2[[#This Row],[Ex(Deaths)]]</f>
        <v>9.2634640645524513E-2</v>
      </c>
      <c r="Y9" s="13">
        <f>Table2[[#This Row],[Cases]]/Table2[[#This Row],[Tests]]</f>
        <v>7.7024535357437265E-2</v>
      </c>
      <c r="Z9" s="12">
        <f>Table2[[#This Row],[Percent Infected]]*Table2[[#This Row],[% Active]]</f>
        <v>2.2231003840269123E-3</v>
      </c>
      <c r="AA9" s="9">
        <f>1/Table2[[#This Row],[Percent Active Infected]]</f>
        <v>449.82224247948955</v>
      </c>
    </row>
    <row r="10" spans="1:57" ht="15.95" customHeight="1" thickBot="1" x14ac:dyDescent="0.3">
      <c r="A10" s="47">
        <v>8</v>
      </c>
      <c r="B10" s="40" t="s">
        <v>241</v>
      </c>
      <c r="C10" s="43">
        <v>455968</v>
      </c>
      <c r="D10" s="54">
        <v>370</v>
      </c>
      <c r="E10" s="43">
        <v>32919</v>
      </c>
      <c r="F10" s="53">
        <v>9</v>
      </c>
      <c r="G10" s="43">
        <v>355500</v>
      </c>
      <c r="H10" s="43">
        <v>67549</v>
      </c>
      <c r="I10" s="43">
        <v>23439</v>
      </c>
      <c r="J10" s="43">
        <v>1692</v>
      </c>
      <c r="K10" s="43">
        <v>7125087</v>
      </c>
      <c r="L10" s="43">
        <v>366261</v>
      </c>
      <c r="M10" s="43">
        <v>19453561</v>
      </c>
      <c r="N10" s="52" t="s">
        <v>334</v>
      </c>
      <c r="O10" s="40" t="s">
        <v>242</v>
      </c>
      <c r="P10" s="22">
        <f>Table2[[#This Row],[Active]]/Table2[[#This Row],[Cases]]</f>
        <v>0.14814416801179031</v>
      </c>
      <c r="Q10" s="9">
        <f>Table2[[#This Row],[Population]]/Table2[[#This Row],[Cases]]</f>
        <v>42.664311969261</v>
      </c>
      <c r="R10" s="9">
        <f>Table2[[#This Row],[Population]]/Table2[[#This Row],[Deaths]]</f>
        <v>590.95236793341235</v>
      </c>
      <c r="S10" s="9">
        <f>Table2[[#This Row],[Deaths]]+Table2[[#This Row],[Active]]*Table2[[#This Row],[Death Rate]]</f>
        <v>37795.757866780128</v>
      </c>
      <c r="T10" s="10">
        <f>Table2[[#This Row],[Deaths]]/Table2[[#This Row],[Cases]]</f>
        <v>7.2195855849533294E-2</v>
      </c>
      <c r="U10" s="9">
        <f>Table2[[#This Row],[Cases]]/Table2[[#This Row],[Deaths]]</f>
        <v>13.851210547100459</v>
      </c>
      <c r="V10" s="12">
        <f>Table2[[#This Row],[Cases]]/Table2[[#This Row],[Population]]</f>
        <v>2.3438793545305151E-2</v>
      </c>
      <c r="W10" s="12">
        <f>Table2[[#This Row],[Deaths]]/Table2[[#This Row],[Population]]</f>
        <v>1.6921837600838222E-3</v>
      </c>
      <c r="X10" s="13">
        <f>1-Table2[[#This Row],[Deaths]]/Table2[[#This Row],[Ex(Deaths)]]</f>
        <v>0.12902923878307682</v>
      </c>
      <c r="Y10" s="13">
        <f>Table2[[#This Row],[Cases]]/Table2[[#This Row],[Tests]]</f>
        <v>6.3994727362627291E-2</v>
      </c>
      <c r="Z10" s="12">
        <f>Table2[[#This Row],[Percent Infected]]*Table2[[#This Row],[% Active]]</f>
        <v>3.4723205689693526E-3</v>
      </c>
      <c r="AA10" s="9">
        <f>1/Table2[[#This Row],[Percent Active Infected]]</f>
        <v>287.99184295844492</v>
      </c>
    </row>
    <row r="11" spans="1:57" ht="15.95" customHeight="1" thickBot="1" x14ac:dyDescent="0.3">
      <c r="A11" s="47">
        <v>9</v>
      </c>
      <c r="B11" s="40" t="s">
        <v>245</v>
      </c>
      <c r="C11" s="43">
        <v>123841</v>
      </c>
      <c r="D11" s="54">
        <v>248</v>
      </c>
      <c r="E11" s="43">
        <v>8842</v>
      </c>
      <c r="F11" s="53">
        <v>4</v>
      </c>
      <c r="G11" s="43">
        <v>100486</v>
      </c>
      <c r="H11" s="43">
        <v>14513</v>
      </c>
      <c r="I11" s="43">
        <v>17967</v>
      </c>
      <c r="J11" s="43">
        <v>1283</v>
      </c>
      <c r="K11" s="43">
        <v>1630670</v>
      </c>
      <c r="L11" s="43">
        <v>236586</v>
      </c>
      <c r="M11" s="43">
        <v>6892503</v>
      </c>
      <c r="N11" s="52" t="s">
        <v>333</v>
      </c>
      <c r="O11" s="40" t="s">
        <v>242</v>
      </c>
      <c r="P11" s="10">
        <f>Table2[[#This Row],[Active]]/Table2[[#This Row],[Cases]]</f>
        <v>0.11719059116124708</v>
      </c>
      <c r="Q11" s="9">
        <f>Table2[[#This Row],[Population]]/Table2[[#This Row],[Cases]]</f>
        <v>55.656067053722111</v>
      </c>
      <c r="R11" s="9">
        <f>Table2[[#This Row],[Population]]/Table2[[#This Row],[Deaths]]</f>
        <v>779.51854783985527</v>
      </c>
      <c r="S11" s="9">
        <f>Table2[[#This Row],[Deaths]]+Table2[[#This Row],[Active]]*Table2[[#This Row],[Death Rate]]</f>
        <v>9878.1992070477463</v>
      </c>
      <c r="T11" s="10">
        <f>Table2[[#This Row],[Deaths]]/Table2[[#This Row],[Cases]]</f>
        <v>7.139800227711339E-2</v>
      </c>
      <c r="U11" s="9">
        <f>Table2[[#This Row],[Cases]]/Table2[[#This Row],[Deaths]]</f>
        <v>14.005994118977608</v>
      </c>
      <c r="V11" s="12">
        <f>Table2[[#This Row],[Cases]]/Table2[[#This Row],[Population]]</f>
        <v>1.7967493086328726E-2</v>
      </c>
      <c r="W11" s="12">
        <f>Table2[[#This Row],[Deaths]]/Table2[[#This Row],[Population]]</f>
        <v>1.2828431122917175E-3</v>
      </c>
      <c r="X11" s="13">
        <f>1-Table2[[#This Row],[Deaths]]/Table2[[#This Row],[Ex(Deaths)]]</f>
        <v>0.10489758156612738</v>
      </c>
      <c r="Y11" s="13">
        <f>Table2[[#This Row],[Cases]]/Table2[[#This Row],[Tests]]</f>
        <v>7.5944857021960299E-2</v>
      </c>
      <c r="Z11" s="12">
        <f>Table2[[#This Row],[Percent Infected]]*Table2[[#This Row],[% Active]]</f>
        <v>2.1056211364724833E-3</v>
      </c>
      <c r="AA11" s="9">
        <f>1/Table2[[#This Row],[Percent Active Infected]]</f>
        <v>474.91924481499342</v>
      </c>
    </row>
    <row r="12" spans="1:57" ht="15.95" customHeight="1" thickBot="1" x14ac:dyDescent="0.3">
      <c r="A12" s="47">
        <v>10</v>
      </c>
      <c r="B12" s="40" t="s">
        <v>244</v>
      </c>
      <c r="C12" s="43">
        <v>50897</v>
      </c>
      <c r="D12" s="44"/>
      <c r="E12" s="43">
        <v>4453</v>
      </c>
      <c r="F12" s="44"/>
      <c r="G12" s="43">
        <v>30015</v>
      </c>
      <c r="H12" s="43">
        <v>16429</v>
      </c>
      <c r="I12" s="43">
        <v>14276</v>
      </c>
      <c r="J12" s="43">
        <v>1249</v>
      </c>
      <c r="K12" s="43">
        <v>935680</v>
      </c>
      <c r="L12" s="43">
        <v>262442</v>
      </c>
      <c r="M12" s="43">
        <v>3565287</v>
      </c>
      <c r="N12" s="52" t="s">
        <v>336</v>
      </c>
      <c r="O12" s="40" t="s">
        <v>242</v>
      </c>
      <c r="P12" s="10">
        <f>Table2[[#This Row],[Active]]/Table2[[#This Row],[Cases]]</f>
        <v>0.32278916242607619</v>
      </c>
      <c r="Q12" s="9">
        <f>Table2[[#This Row],[Population]]/Table2[[#This Row],[Cases]]</f>
        <v>70.049059866003887</v>
      </c>
      <c r="R12" s="9">
        <f>Table2[[#This Row],[Population]]/Table2[[#This Row],[Deaths]]</f>
        <v>800.64832697058159</v>
      </c>
      <c r="S12" s="9">
        <f>Table2[[#This Row],[Deaths]]+Table2[[#This Row],[Active]]*Table2[[#This Row],[Death Rate]]</f>
        <v>5890.3801402833178</v>
      </c>
      <c r="T12" s="10">
        <f>Table2[[#This Row],[Deaths]]/Table2[[#This Row],[Cases]]</f>
        <v>8.7490421832328039E-2</v>
      </c>
      <c r="U12" s="9">
        <f>Table2[[#This Row],[Cases]]/Table2[[#This Row],[Deaths]]</f>
        <v>11.429822591511341</v>
      </c>
      <c r="V12" s="12">
        <f>Table2[[#This Row],[Cases]]/Table2[[#This Row],[Population]]</f>
        <v>1.4275709080362955E-2</v>
      </c>
      <c r="W12" s="12">
        <f>Table2[[#This Row],[Deaths]]/Table2[[#This Row],[Population]]</f>
        <v>1.2489878093965507E-3</v>
      </c>
      <c r="X12" s="13">
        <f>1-Table2[[#This Row],[Deaths]]/Table2[[#This Row],[Ex(Deaths)]]</f>
        <v>0.24402162611769607</v>
      </c>
      <c r="Y12" s="13">
        <f>Table2[[#This Row],[Cases]]/Table2[[#This Row],[Tests]]</f>
        <v>5.4395733584131328E-2</v>
      </c>
      <c r="Z12" s="12">
        <f>Table2[[#This Row],[Percent Infected]]*Table2[[#This Row],[% Active]]</f>
        <v>4.6080441770886887E-3</v>
      </c>
      <c r="AA12" s="9">
        <f>1/Table2[[#This Row],[Percent Active Infected]]</f>
        <v>217.01180838760729</v>
      </c>
    </row>
    <row r="13" spans="1:57" ht="15.95" customHeight="1" thickBot="1" x14ac:dyDescent="0.3">
      <c r="A13" s="47">
        <v>11</v>
      </c>
      <c r="B13" s="40" t="s">
        <v>247</v>
      </c>
      <c r="C13" s="43">
        <v>138485</v>
      </c>
      <c r="D13" s="54">
        <v>567</v>
      </c>
      <c r="E13" s="43">
        <v>4526</v>
      </c>
      <c r="F13" s="53">
        <v>19</v>
      </c>
      <c r="G13" s="43">
        <v>103512</v>
      </c>
      <c r="H13" s="43">
        <v>30447</v>
      </c>
      <c r="I13" s="43">
        <v>29789</v>
      </c>
      <c r="J13" s="44">
        <v>974</v>
      </c>
      <c r="K13" s="43">
        <v>1674289</v>
      </c>
      <c r="L13" s="43">
        <v>360156</v>
      </c>
      <c r="M13" s="43">
        <v>4648794</v>
      </c>
      <c r="N13" s="52" t="s">
        <v>337</v>
      </c>
      <c r="O13" s="40" t="s">
        <v>242</v>
      </c>
      <c r="P13" s="10">
        <f>Table2[[#This Row],[Active]]/Table2[[#This Row],[Cases]]</f>
        <v>0.21985774632631694</v>
      </c>
      <c r="Q13" s="9">
        <f>Table2[[#This Row],[Population]]/Table2[[#This Row],[Cases]]</f>
        <v>33.56893526374698</v>
      </c>
      <c r="R13" s="9">
        <f>Table2[[#This Row],[Population]]/Table2[[#This Row],[Deaths]]</f>
        <v>1027.1307998232435</v>
      </c>
      <c r="S13" s="9">
        <f>Table2[[#This Row],[Deaths]]+Table2[[#This Row],[Active]]*Table2[[#This Row],[Death Rate]]</f>
        <v>5521.0761598729105</v>
      </c>
      <c r="T13" s="10">
        <f>Table2[[#This Row],[Deaths]]/Table2[[#This Row],[Cases]]</f>
        <v>3.2682239953785608E-2</v>
      </c>
      <c r="U13" s="9">
        <f>Table2[[#This Row],[Cases]]/Table2[[#This Row],[Deaths]]</f>
        <v>30.597657976137871</v>
      </c>
      <c r="V13" s="12">
        <f>Table2[[#This Row],[Cases]]/Table2[[#This Row],[Population]]</f>
        <v>2.9789446467191276E-2</v>
      </c>
      <c r="W13" s="12">
        <f>Table2[[#This Row],[Deaths]]/Table2[[#This Row],[Population]]</f>
        <v>9.7358583753119632E-4</v>
      </c>
      <c r="X13" s="13">
        <f>1-Table2[[#This Row],[Deaths]]/Table2[[#This Row],[Ex(Deaths)]]</f>
        <v>0.18023228281201908</v>
      </c>
      <c r="Y13" s="13">
        <f>Table2[[#This Row],[Cases]]/Table2[[#This Row],[Tests]]</f>
        <v>8.2712721638856845E-2</v>
      </c>
      <c r="Z13" s="12">
        <f>Table2[[#This Row],[Percent Infected]]*Table2[[#This Row],[% Active]]</f>
        <v>6.5494405645851374E-3</v>
      </c>
      <c r="AA13" s="9">
        <f>1/Table2[[#This Row],[Percent Active Infected]]</f>
        <v>152.68479653167799</v>
      </c>
    </row>
    <row r="14" spans="1:57" ht="15.95" customHeight="1" thickBot="1" x14ac:dyDescent="0.3">
      <c r="A14" s="47">
        <v>12</v>
      </c>
      <c r="B14" s="40" t="s">
        <v>248</v>
      </c>
      <c r="C14" s="43">
        <v>20572</v>
      </c>
      <c r="D14" s="54">
        <v>237</v>
      </c>
      <c r="E14" s="43">
        <v>1023</v>
      </c>
      <c r="F14" s="53">
        <v>2</v>
      </c>
      <c r="G14" s="43">
        <v>1953</v>
      </c>
      <c r="H14" s="43">
        <v>17596</v>
      </c>
      <c r="I14" s="43">
        <v>19419</v>
      </c>
      <c r="J14" s="44">
        <v>966</v>
      </c>
      <c r="K14" s="43">
        <v>431005</v>
      </c>
      <c r="L14" s="43">
        <v>406854</v>
      </c>
      <c r="M14" s="43">
        <v>1059361</v>
      </c>
      <c r="N14" s="52" t="s">
        <v>336</v>
      </c>
      <c r="O14" s="40" t="s">
        <v>242</v>
      </c>
      <c r="P14" s="10">
        <f>Table2[[#This Row],[Active]]/Table2[[#This Row],[Cases]]</f>
        <v>0.8553373517402294</v>
      </c>
      <c r="Q14" s="9">
        <f>Table2[[#This Row],[Population]]/Table2[[#This Row],[Cases]]</f>
        <v>51.49528485319852</v>
      </c>
      <c r="R14" s="9">
        <f>Table2[[#This Row],[Population]]/Table2[[#This Row],[Deaths]]</f>
        <v>1035.5434995112414</v>
      </c>
      <c r="S14" s="9">
        <f>Table2[[#This Row],[Deaths]]+Table2[[#This Row],[Active]]*Table2[[#This Row],[Death Rate]]</f>
        <v>1898.0101108302547</v>
      </c>
      <c r="T14" s="10">
        <f>Table2[[#This Row],[Deaths]]/Table2[[#This Row],[Cases]]</f>
        <v>4.9727785339296129E-2</v>
      </c>
      <c r="U14" s="9">
        <f>Table2[[#This Row],[Cases]]/Table2[[#This Row],[Deaths]]</f>
        <v>20.109481915933529</v>
      </c>
      <c r="V14" s="12">
        <f>Table2[[#This Row],[Cases]]/Table2[[#This Row],[Population]]</f>
        <v>1.9419253682172555E-2</v>
      </c>
      <c r="W14" s="12">
        <f>Table2[[#This Row],[Deaths]]/Table2[[#This Row],[Population]]</f>
        <v>9.6567647855641276E-4</v>
      </c>
      <c r="X14" s="13">
        <f>1-Table2[[#This Row],[Deaths]]/Table2[[#This Row],[Ex(Deaths)]]</f>
        <v>0.46101446237686017</v>
      </c>
      <c r="Y14" s="13">
        <f>Table2[[#This Row],[Cases]]/Table2[[#This Row],[Tests]]</f>
        <v>4.7730304752845093E-2</v>
      </c>
      <c r="Z14" s="12">
        <f>Table2[[#This Row],[Percent Infected]]*Table2[[#This Row],[% Active]]</f>
        <v>1.6610013017281173E-2</v>
      </c>
      <c r="AA14" s="9">
        <f>1/Table2[[#This Row],[Percent Active Infected]]</f>
        <v>60.204648783814498</v>
      </c>
    </row>
    <row r="15" spans="1:57" ht="15.95" customHeight="1" thickBot="1" x14ac:dyDescent="0.3">
      <c r="A15" s="47">
        <v>13</v>
      </c>
      <c r="B15" s="40" t="s">
        <v>246</v>
      </c>
      <c r="C15" s="43">
        <v>13273</v>
      </c>
      <c r="D15" s="54">
        <v>53</v>
      </c>
      <c r="E15" s="44">
        <v>597</v>
      </c>
      <c r="F15" s="44"/>
      <c r="G15" s="43">
        <v>10521</v>
      </c>
      <c r="H15" s="43">
        <v>2155</v>
      </c>
      <c r="I15" s="43">
        <v>18807</v>
      </c>
      <c r="J15" s="44">
        <v>846</v>
      </c>
      <c r="K15" s="43">
        <v>245255</v>
      </c>
      <c r="L15" s="43">
        <v>347510</v>
      </c>
      <c r="M15" s="43">
        <v>705749</v>
      </c>
      <c r="N15" s="40" t="s">
        <v>330</v>
      </c>
      <c r="O15" s="40" t="s">
        <v>242</v>
      </c>
      <c r="P15" s="10">
        <f>Table2[[#This Row],[Active]]/Table2[[#This Row],[Cases]]</f>
        <v>0.16235967754087244</v>
      </c>
      <c r="Q15" s="9">
        <f>Table2[[#This Row],[Population]]/Table2[[#This Row],[Cases]]</f>
        <v>53.17177729224742</v>
      </c>
      <c r="R15" s="9">
        <f>Table2[[#This Row],[Population]]/Table2[[#This Row],[Deaths]]</f>
        <v>1182.1591289782245</v>
      </c>
      <c r="S15" s="9">
        <f>Table2[[#This Row],[Deaths]]+Table2[[#This Row],[Active]]*Table2[[#This Row],[Death Rate]]</f>
        <v>693.92872749190087</v>
      </c>
      <c r="T15" s="10">
        <f>Table2[[#This Row],[Deaths]]/Table2[[#This Row],[Cases]]</f>
        <v>4.4978527838469069E-2</v>
      </c>
      <c r="U15" s="9">
        <f>Table2[[#This Row],[Cases]]/Table2[[#This Row],[Deaths]]</f>
        <v>22.23283082077052</v>
      </c>
      <c r="V15" s="12">
        <f>Table2[[#This Row],[Cases]]/Table2[[#This Row],[Population]]</f>
        <v>1.8806969616676751E-2</v>
      </c>
      <c r="W15" s="12">
        <f>Table2[[#This Row],[Deaths]]/Table2[[#This Row],[Population]]</f>
        <v>8.4590980646093725E-4</v>
      </c>
      <c r="X15" s="13">
        <f>1-Table2[[#This Row],[Deaths]]/Table2[[#This Row],[Ex(Deaths)]]</f>
        <v>0.13968109929997408</v>
      </c>
      <c r="Y15" s="13">
        <f>Table2[[#This Row],[Cases]]/Table2[[#This Row],[Tests]]</f>
        <v>5.4119182075798661E-2</v>
      </c>
      <c r="Z15" s="12">
        <f>Table2[[#This Row],[Percent Infected]]*Table2[[#This Row],[% Active]]</f>
        <v>3.0534935224846224E-3</v>
      </c>
      <c r="AA15" s="9">
        <f>1/Table2[[#This Row],[Percent Active Infected]]</f>
        <v>327.49373549883995</v>
      </c>
    </row>
    <row r="16" spans="1:57" ht="15.95" customHeight="1" thickBot="1" x14ac:dyDescent="0.3">
      <c r="A16" s="47">
        <v>14</v>
      </c>
      <c r="B16" s="40" t="s">
        <v>256</v>
      </c>
      <c r="C16" s="43">
        <v>72412</v>
      </c>
      <c r="D16" s="54">
        <v>276</v>
      </c>
      <c r="E16" s="43">
        <v>2095</v>
      </c>
      <c r="F16" s="53">
        <v>11</v>
      </c>
      <c r="G16" s="43">
        <v>49836</v>
      </c>
      <c r="H16" s="43">
        <v>20481</v>
      </c>
      <c r="I16" s="43">
        <v>24331</v>
      </c>
      <c r="J16" s="44">
        <v>704</v>
      </c>
      <c r="K16" s="43">
        <v>536310</v>
      </c>
      <c r="L16" s="43">
        <v>180203</v>
      </c>
      <c r="M16" s="43">
        <v>2976149</v>
      </c>
      <c r="N16" s="52" t="s">
        <v>336</v>
      </c>
      <c r="O16" s="40" t="s">
        <v>242</v>
      </c>
      <c r="P16" s="10">
        <f>Table2[[#This Row],[Active]]/Table2[[#This Row],[Cases]]</f>
        <v>0.28283986079655304</v>
      </c>
      <c r="Q16" s="9">
        <f>Table2[[#This Row],[Population]]/Table2[[#This Row],[Cases]]</f>
        <v>41.100218195879137</v>
      </c>
      <c r="R16" s="9">
        <f>Table2[[#This Row],[Population]]/Table2[[#This Row],[Deaths]]</f>
        <v>1420.5961813842482</v>
      </c>
      <c r="S16" s="9">
        <f>Table2[[#This Row],[Deaths]]+Table2[[#This Row],[Active]]*Table2[[#This Row],[Death Rate]]</f>
        <v>2687.5495083687788</v>
      </c>
      <c r="T16" s="10">
        <f>Table2[[#This Row],[Deaths]]/Table2[[#This Row],[Cases]]</f>
        <v>2.8931668784179417E-2</v>
      </c>
      <c r="U16" s="9">
        <f>Table2[[#This Row],[Cases]]/Table2[[#This Row],[Deaths]]</f>
        <v>34.56420047732697</v>
      </c>
      <c r="V16" s="12">
        <f>Table2[[#This Row],[Cases]]/Table2[[#This Row],[Population]]</f>
        <v>2.4330771073625683E-2</v>
      </c>
      <c r="W16" s="12">
        <f>Table2[[#This Row],[Deaths]]/Table2[[#This Row],[Population]]</f>
        <v>7.0392980996583166E-4</v>
      </c>
      <c r="X16" s="13">
        <f>1-Table2[[#This Row],[Deaths]]/Table2[[#This Row],[Ex(Deaths)]]</f>
        <v>0.22047947638681065</v>
      </c>
      <c r="Y16" s="13">
        <f>Table2[[#This Row],[Cases]]/Table2[[#This Row],[Tests]]</f>
        <v>0.13501892562137568</v>
      </c>
      <c r="Z16" s="12">
        <f>Table2[[#This Row],[Percent Infected]]*Table2[[#This Row],[% Active]]</f>
        <v>6.8817119035370876E-3</v>
      </c>
      <c r="AA16" s="9">
        <f>1/Table2[[#This Row],[Percent Active Infected]]</f>
        <v>145.31268004491969</v>
      </c>
    </row>
    <row r="17" spans="1:27" ht="15.95" customHeight="1" thickBot="1" x14ac:dyDescent="0.3">
      <c r="A17" s="47">
        <v>15</v>
      </c>
      <c r="B17" s="40" t="s">
        <v>249</v>
      </c>
      <c r="C17" s="43">
        <v>102749</v>
      </c>
      <c r="D17" s="54">
        <v>490</v>
      </c>
      <c r="E17" s="43">
        <v>6592</v>
      </c>
      <c r="F17" s="44"/>
      <c r="G17" s="43">
        <v>67778</v>
      </c>
      <c r="H17" s="43">
        <v>28379</v>
      </c>
      <c r="I17" s="43">
        <v>10288</v>
      </c>
      <c r="J17" s="44">
        <v>660</v>
      </c>
      <c r="K17" s="43">
        <v>2607728</v>
      </c>
      <c r="L17" s="43">
        <v>261116</v>
      </c>
      <c r="M17" s="43">
        <v>9986857</v>
      </c>
      <c r="N17" s="52" t="s">
        <v>336</v>
      </c>
      <c r="O17" s="40" t="s">
        <v>242</v>
      </c>
      <c r="P17" s="10">
        <f>Table2[[#This Row],[Active]]/Table2[[#This Row],[Cases]]</f>
        <v>0.27619733525387108</v>
      </c>
      <c r="Q17" s="9">
        <f>Table2[[#This Row],[Population]]/Table2[[#This Row],[Cases]]</f>
        <v>97.196634517124252</v>
      </c>
      <c r="R17" s="9">
        <f>Table2[[#This Row],[Population]]/Table2[[#This Row],[Deaths]]</f>
        <v>1514.9965109223301</v>
      </c>
      <c r="S17" s="9">
        <f>Table2[[#This Row],[Deaths]]+Table2[[#This Row],[Active]]*Table2[[#This Row],[Death Rate]]</f>
        <v>8412.6928339935184</v>
      </c>
      <c r="T17" s="10">
        <f>Table2[[#This Row],[Deaths]]/Table2[[#This Row],[Cases]]</f>
        <v>6.4156342154181548E-2</v>
      </c>
      <c r="U17" s="9">
        <f>Table2[[#This Row],[Cases]]/Table2[[#This Row],[Deaths]]</f>
        <v>15.58692354368932</v>
      </c>
      <c r="V17" s="12">
        <f>Table2[[#This Row],[Cases]]/Table2[[#This Row],[Population]]</f>
        <v>1.0288422073130715E-2</v>
      </c>
      <c r="W17" s="12">
        <f>Table2[[#This Row],[Deaths]]/Table2[[#This Row],[Population]]</f>
        <v>6.6006752675040802E-4</v>
      </c>
      <c r="X17" s="13">
        <f>1-Table2[[#This Row],[Deaths]]/Table2[[#This Row],[Ex(Deaths)]]</f>
        <v>0.2164221218961625</v>
      </c>
      <c r="Y17" s="13">
        <f>Table2[[#This Row],[Cases]]/Table2[[#This Row],[Tests]]</f>
        <v>3.940173208248713E-2</v>
      </c>
      <c r="Z17" s="12">
        <f>Table2[[#This Row],[Percent Infected]]*Table2[[#This Row],[% Active]]</f>
        <v>2.8416347605658113E-3</v>
      </c>
      <c r="AA17" s="9">
        <f>1/Table2[[#This Row],[Percent Active Infected]]</f>
        <v>351.91010958807573</v>
      </c>
    </row>
    <row r="18" spans="1:27" ht="15.95" customHeight="1" thickBot="1" x14ac:dyDescent="0.3">
      <c r="A18" s="47">
        <v>16</v>
      </c>
      <c r="B18" s="40" t="s">
        <v>251</v>
      </c>
      <c r="C18" s="43">
        <v>209186</v>
      </c>
      <c r="D18" s="55">
        <v>1773</v>
      </c>
      <c r="E18" s="43">
        <v>7967</v>
      </c>
      <c r="F18" s="53">
        <v>12</v>
      </c>
      <c r="G18" s="43">
        <v>147136</v>
      </c>
      <c r="H18" s="43">
        <v>54083</v>
      </c>
      <c r="I18" s="43">
        <v>16508</v>
      </c>
      <c r="J18" s="44">
        <v>629</v>
      </c>
      <c r="K18" s="43">
        <v>3366851</v>
      </c>
      <c r="L18" s="43">
        <v>265696</v>
      </c>
      <c r="M18" s="43">
        <v>12671821</v>
      </c>
      <c r="N18" s="40" t="s">
        <v>330</v>
      </c>
      <c r="O18" s="40" t="s">
        <v>242</v>
      </c>
      <c r="P18" s="10">
        <f>Table2[[#This Row],[Active]]/Table2[[#This Row],[Cases]]</f>
        <v>0.25854024647920987</v>
      </c>
      <c r="Q18" s="9">
        <f>Table2[[#This Row],[Population]]/Table2[[#This Row],[Cases]]</f>
        <v>60.576812023749198</v>
      </c>
      <c r="R18" s="9">
        <f>Table2[[#This Row],[Population]]/Table2[[#This Row],[Deaths]]</f>
        <v>1590.5385967114346</v>
      </c>
      <c r="S18" s="9">
        <f>Table2[[#This Row],[Deaths]]+Table2[[#This Row],[Active]]*Table2[[#This Row],[Death Rate]]</f>
        <v>10026.790143699865</v>
      </c>
      <c r="T18" s="10">
        <f>Table2[[#This Row],[Deaths]]/Table2[[#This Row],[Cases]]</f>
        <v>3.8085722753912789E-2</v>
      </c>
      <c r="U18" s="9">
        <f>Table2[[#This Row],[Cases]]/Table2[[#This Row],[Deaths]]</f>
        <v>26.256558302999874</v>
      </c>
      <c r="V18" s="12">
        <f>Table2[[#This Row],[Cases]]/Table2[[#This Row],[Population]]</f>
        <v>1.6507966771310927E-2</v>
      </c>
      <c r="W18" s="12">
        <f>Table2[[#This Row],[Deaths]]/Table2[[#This Row],[Population]]</f>
        <v>6.287178456829528E-4</v>
      </c>
      <c r="X18" s="13">
        <f>1-Table2[[#This Row],[Deaths]]/Table2[[#This Row],[Ex(Deaths)]]</f>
        <v>0.2054286680163635</v>
      </c>
      <c r="Y18" s="13">
        <f>Table2[[#This Row],[Cases]]/Table2[[#This Row],[Tests]]</f>
        <v>6.2131053616569308E-2</v>
      </c>
      <c r="Z18" s="12">
        <f>Table2[[#This Row],[Percent Infected]]*Table2[[#This Row],[% Active]]</f>
        <v>4.2679737979253339E-3</v>
      </c>
      <c r="AA18" s="9">
        <f>1/Table2[[#This Row],[Percent Active Infected]]</f>
        <v>234.30321912615793</v>
      </c>
    </row>
    <row r="19" spans="1:27" ht="15.95" customHeight="1" thickBot="1" x14ac:dyDescent="0.3">
      <c r="A19" s="47">
        <v>17</v>
      </c>
      <c r="B19" s="40" t="s">
        <v>267</v>
      </c>
      <c r="C19" s="43">
        <v>194005</v>
      </c>
      <c r="D19" s="54">
        <v>468</v>
      </c>
      <c r="E19" s="43">
        <v>4506</v>
      </c>
      <c r="F19" s="44"/>
      <c r="G19" s="43">
        <v>27582</v>
      </c>
      <c r="H19" s="43">
        <v>161917</v>
      </c>
      <c r="I19" s="43">
        <v>26654</v>
      </c>
      <c r="J19" s="44">
        <v>619</v>
      </c>
      <c r="K19" s="43">
        <v>1349757</v>
      </c>
      <c r="L19" s="43">
        <v>185439</v>
      </c>
      <c r="M19" s="43">
        <v>7278717</v>
      </c>
      <c r="N19" s="52" t="s">
        <v>335</v>
      </c>
      <c r="O19" s="40" t="s">
        <v>242</v>
      </c>
      <c r="P19" s="10">
        <f>Table2[[#This Row],[Active]]/Table2[[#This Row],[Cases]]</f>
        <v>0.83460220097420168</v>
      </c>
      <c r="Q19" s="9">
        <f>Table2[[#This Row],[Population]]/Table2[[#This Row],[Cases]]</f>
        <v>37.518192830081702</v>
      </c>
      <c r="R19" s="9">
        <f>Table2[[#This Row],[Population]]/Table2[[#This Row],[Deaths]]</f>
        <v>1615.3388814913449</v>
      </c>
      <c r="S19" s="9">
        <f>Table2[[#This Row],[Deaths]]+Table2[[#This Row],[Active]]*Table2[[#This Row],[Death Rate]]</f>
        <v>8266.7175175897537</v>
      </c>
      <c r="T19" s="10">
        <f>Table2[[#This Row],[Deaths]]/Table2[[#This Row],[Cases]]</f>
        <v>2.3226205510167262E-2</v>
      </c>
      <c r="U19" s="9">
        <f>Table2[[#This Row],[Cases]]/Table2[[#This Row],[Deaths]]</f>
        <v>43.054815801154014</v>
      </c>
      <c r="V19" s="12">
        <f>Table2[[#This Row],[Cases]]/Table2[[#This Row],[Population]]</f>
        <v>2.6653735816353351E-2</v>
      </c>
      <c r="W19" s="12">
        <f>Table2[[#This Row],[Deaths]]/Table2[[#This Row],[Population]]</f>
        <v>6.1906514568432866E-4</v>
      </c>
      <c r="X19" s="13">
        <f>1-Table2[[#This Row],[Deaths]]/Table2[[#This Row],[Ex(Deaths)]]</f>
        <v>0.45492270778428989</v>
      </c>
      <c r="Y19" s="13">
        <f>Table2[[#This Row],[Cases]]/Table2[[#This Row],[Tests]]</f>
        <v>0.143733279397699</v>
      </c>
      <c r="Z19" s="12">
        <f>Table2[[#This Row],[Percent Infected]]*Table2[[#This Row],[% Active]]</f>
        <v>2.2245266576513417E-2</v>
      </c>
      <c r="AA19" s="9">
        <f>1/Table2[[#This Row],[Percent Active Infected]]</f>
        <v>44.95338352365718</v>
      </c>
    </row>
    <row r="20" spans="1:27" ht="15.95" customHeight="1" thickBot="1" x14ac:dyDescent="0.3">
      <c r="A20" s="47">
        <v>18</v>
      </c>
      <c r="B20" s="40" t="s">
        <v>253</v>
      </c>
      <c r="C20" s="43">
        <v>16536</v>
      </c>
      <c r="D20" s="54">
        <v>85</v>
      </c>
      <c r="E20" s="44">
        <v>593</v>
      </c>
      <c r="F20" s="44"/>
      <c r="G20" s="43">
        <v>8671</v>
      </c>
      <c r="H20" s="43">
        <v>7272</v>
      </c>
      <c r="I20" s="43">
        <v>16982</v>
      </c>
      <c r="J20" s="44">
        <v>609</v>
      </c>
      <c r="K20" s="43">
        <v>210385</v>
      </c>
      <c r="L20" s="43">
        <v>216053</v>
      </c>
      <c r="M20" s="43">
        <v>973764</v>
      </c>
      <c r="N20" s="40" t="s">
        <v>330</v>
      </c>
      <c r="O20" s="40" t="s">
        <v>242</v>
      </c>
      <c r="P20" s="10">
        <f>Table2[[#This Row],[Active]]/Table2[[#This Row],[Cases]]</f>
        <v>0.43976777939042089</v>
      </c>
      <c r="Q20" s="9">
        <f>Table2[[#This Row],[Population]]/Table2[[#This Row],[Cases]]</f>
        <v>58.887518142235123</v>
      </c>
      <c r="R20" s="9">
        <f>Table2[[#This Row],[Population]]/Table2[[#This Row],[Deaths]]</f>
        <v>1642.0978077571669</v>
      </c>
      <c r="S20" s="9">
        <f>Table2[[#This Row],[Deaths]]+Table2[[#This Row],[Active]]*Table2[[#This Row],[Death Rate]]</f>
        <v>853.78229317851958</v>
      </c>
      <c r="T20" s="10">
        <f>Table2[[#This Row],[Deaths]]/Table2[[#This Row],[Cases]]</f>
        <v>3.586115142718916E-2</v>
      </c>
      <c r="U20" s="9">
        <f>Table2[[#This Row],[Cases]]/Table2[[#This Row],[Deaths]]</f>
        <v>27.885328836424957</v>
      </c>
      <c r="V20" s="12">
        <f>Table2[[#This Row],[Cases]]/Table2[[#This Row],[Population]]</f>
        <v>1.6981527351596484E-2</v>
      </c>
      <c r="W20" s="12">
        <f>Table2[[#This Row],[Deaths]]/Table2[[#This Row],[Population]]</f>
        <v>6.0897712382055615E-4</v>
      </c>
      <c r="X20" s="13">
        <f>1-Table2[[#This Row],[Deaths]]/Table2[[#This Row],[Ex(Deaths)]]</f>
        <v>0.30544354838709675</v>
      </c>
      <c r="Y20" s="13">
        <f>Table2[[#This Row],[Cases]]/Table2[[#This Row],[Tests]]</f>
        <v>7.8598759417258829E-2</v>
      </c>
      <c r="Z20" s="12">
        <f>Table2[[#This Row],[Percent Infected]]*Table2[[#This Row],[% Active]]</f>
        <v>7.4679285740692812E-3</v>
      </c>
      <c r="AA20" s="9">
        <f>1/Table2[[#This Row],[Percent Active Infected]]</f>
        <v>133.90594059405942</v>
      </c>
    </row>
    <row r="21" spans="1:27" ht="15.95" customHeight="1" thickBot="1" x14ac:dyDescent="0.3">
      <c r="A21" s="47">
        <v>19</v>
      </c>
      <c r="B21" s="40" t="s">
        <v>252</v>
      </c>
      <c r="C21" s="43">
        <v>100715</v>
      </c>
      <c r="D21" s="54">
        <v>503</v>
      </c>
      <c r="E21" s="43">
        <v>3641</v>
      </c>
      <c r="F21" s="53">
        <v>2</v>
      </c>
      <c r="G21" s="43">
        <v>6004</v>
      </c>
      <c r="H21" s="43">
        <v>91070</v>
      </c>
      <c r="I21" s="43">
        <v>16659</v>
      </c>
      <c r="J21" s="44">
        <v>602</v>
      </c>
      <c r="K21" s="43">
        <v>1616782</v>
      </c>
      <c r="L21" s="43">
        <v>267428</v>
      </c>
      <c r="M21" s="43">
        <v>6045680</v>
      </c>
      <c r="N21" s="52" t="s">
        <v>335</v>
      </c>
      <c r="O21" s="40" t="s">
        <v>242</v>
      </c>
      <c r="P21" s="10">
        <f>Table2[[#This Row],[Active]]/Table2[[#This Row],[Cases]]</f>
        <v>0.9042347217395621</v>
      </c>
      <c r="Q21" s="9">
        <f>Table2[[#This Row],[Population]]/Table2[[#This Row],[Cases]]</f>
        <v>60.027602641116019</v>
      </c>
      <c r="R21" s="9">
        <f>Table2[[#This Row],[Population]]/Table2[[#This Row],[Deaths]]</f>
        <v>1660.4449327107936</v>
      </c>
      <c r="S21" s="9">
        <f>Table2[[#This Row],[Deaths]]+Table2[[#This Row],[Active]]*Table2[[#This Row],[Death Rate]]</f>
        <v>6933.3186218537458</v>
      </c>
      <c r="T21" s="10">
        <f>Table2[[#This Row],[Deaths]]/Table2[[#This Row],[Cases]]</f>
        <v>3.6151516655910244E-2</v>
      </c>
      <c r="U21" s="9">
        <f>Table2[[#This Row],[Cases]]/Table2[[#This Row],[Deaths]]</f>
        <v>27.6613567701181</v>
      </c>
      <c r="V21" s="12">
        <f>Table2[[#This Row],[Cases]]/Table2[[#This Row],[Population]]</f>
        <v>1.6659002792076327E-2</v>
      </c>
      <c r="W21" s="12">
        <f>Table2[[#This Row],[Deaths]]/Table2[[#This Row],[Population]]</f>
        <v>6.0224821690860251E-4</v>
      </c>
      <c r="X21" s="13">
        <f>1-Table2[[#This Row],[Deaths]]/Table2[[#This Row],[Ex(Deaths)]]</f>
        <v>0.47485465495215995</v>
      </c>
      <c r="Y21" s="13">
        <f>Table2[[#This Row],[Cases]]/Table2[[#This Row],[Tests]]</f>
        <v>6.2293494113615809E-2</v>
      </c>
      <c r="Z21" s="12">
        <f>Table2[[#This Row],[Percent Infected]]*Table2[[#This Row],[% Active]]</f>
        <v>1.5063648754151726E-2</v>
      </c>
      <c r="AA21" s="9">
        <f>1/Table2[[#This Row],[Percent Active Infected]]</f>
        <v>66.384978587899411</v>
      </c>
    </row>
    <row r="22" spans="1:27" ht="15.95" customHeight="1" thickBot="1" x14ac:dyDescent="0.3">
      <c r="A22" s="47">
        <v>20</v>
      </c>
      <c r="B22" s="40" t="s">
        <v>250</v>
      </c>
      <c r="C22" s="43">
        <v>129336</v>
      </c>
      <c r="D22" s="54">
        <v>261</v>
      </c>
      <c r="E22" s="43">
        <v>7554</v>
      </c>
      <c r="F22" s="44"/>
      <c r="G22" s="43">
        <v>98323</v>
      </c>
      <c r="H22" s="43">
        <v>23459</v>
      </c>
      <c r="I22" s="43">
        <v>10103</v>
      </c>
      <c r="J22" s="44">
        <v>590</v>
      </c>
      <c r="K22" s="43">
        <v>1453389</v>
      </c>
      <c r="L22" s="43">
        <v>113528</v>
      </c>
      <c r="M22" s="43">
        <v>12801989</v>
      </c>
      <c r="N22" s="52" t="s">
        <v>337</v>
      </c>
      <c r="O22" s="40" t="s">
        <v>242</v>
      </c>
      <c r="P22" s="10">
        <f>Table2[[#This Row],[Active]]/Table2[[#This Row],[Cases]]</f>
        <v>0.18138028081895219</v>
      </c>
      <c r="Q22" s="9">
        <f>Table2[[#This Row],[Population]]/Table2[[#This Row],[Cases]]</f>
        <v>98.982410156491625</v>
      </c>
      <c r="R22" s="9">
        <f>Table2[[#This Row],[Population]]/Table2[[#This Row],[Deaths]]</f>
        <v>1694.7298120201217</v>
      </c>
      <c r="S22" s="9">
        <f>Table2[[#This Row],[Deaths]]+Table2[[#This Row],[Active]]*Table2[[#This Row],[Death Rate]]</f>
        <v>8924.1466413063645</v>
      </c>
      <c r="T22" s="10">
        <f>Table2[[#This Row],[Deaths]]/Table2[[#This Row],[Cases]]</f>
        <v>5.840601224717016E-2</v>
      </c>
      <c r="U22" s="9">
        <f>Table2[[#This Row],[Cases]]/Table2[[#This Row],[Deaths]]</f>
        <v>17.121525019857028</v>
      </c>
      <c r="V22" s="12">
        <f>Table2[[#This Row],[Cases]]/Table2[[#This Row],[Population]]</f>
        <v>1.0102805118798337E-2</v>
      </c>
      <c r="W22" s="12">
        <f>Table2[[#This Row],[Deaths]]/Table2[[#This Row],[Population]]</f>
        <v>5.9006455949930903E-4</v>
      </c>
      <c r="X22" s="13">
        <f>1-Table2[[#This Row],[Deaths]]/Table2[[#This Row],[Ex(Deaths)]]</f>
        <v>0.15353251088059161</v>
      </c>
      <c r="Y22" s="13">
        <f>Table2[[#This Row],[Cases]]/Table2[[#This Row],[Tests]]</f>
        <v>8.8989252017181913E-2</v>
      </c>
      <c r="Z22" s="12">
        <f>Table2[[#This Row],[Percent Infected]]*Table2[[#This Row],[% Active]]</f>
        <v>1.8324496295067899E-3</v>
      </c>
      <c r="AA22" s="9">
        <f>1/Table2[[#This Row],[Percent Active Infected]]</f>
        <v>545.71759239524272</v>
      </c>
    </row>
    <row r="23" spans="1:27" ht="15.95" customHeight="1" thickBot="1" x14ac:dyDescent="0.3">
      <c r="A23" s="47">
        <v>21</v>
      </c>
      <c r="B23" s="75" t="s">
        <v>33</v>
      </c>
      <c r="C23" s="50">
        <v>5594101</v>
      </c>
      <c r="D23" s="50">
        <v>28047</v>
      </c>
      <c r="E23" s="50">
        <v>173469</v>
      </c>
      <c r="F23" s="51">
        <v>342</v>
      </c>
      <c r="G23" s="50">
        <v>2937275</v>
      </c>
      <c r="H23" s="50">
        <v>2483357</v>
      </c>
      <c r="I23" s="50">
        <v>16900</v>
      </c>
      <c r="J23" s="51">
        <v>524</v>
      </c>
      <c r="K23" s="50">
        <v>71424988</v>
      </c>
      <c r="L23" s="51"/>
      <c r="M23" s="51"/>
      <c r="N23" s="56"/>
      <c r="O23" s="56"/>
      <c r="P23" s="10">
        <f>Table2[[#This Row],[Active]]/Table2[[#This Row],[Cases]]</f>
        <v>0.44392423375981233</v>
      </c>
      <c r="Q23" s="9">
        <f>1000000/Table2[[#This Row],[Cases/1M]]</f>
        <v>59.171597633136095</v>
      </c>
      <c r="R23" s="9">
        <f>1000000/Table2[[#This Row],[Deaths/1M]]</f>
        <v>1908.3969465648854</v>
      </c>
      <c r="S23" s="9">
        <f>Table2[[#This Row],[Deaths]]+Table2[[#This Row],[Active]]*Table2[[#This Row],[Death Rate]]</f>
        <v>250476.09290608088</v>
      </c>
      <c r="T23" s="10">
        <f>Table2[[#This Row],[Deaths]]/Table2[[#This Row],[Cases]]</f>
        <v>3.1009272088580453E-2</v>
      </c>
      <c r="U23" s="9">
        <f>Table2[[#This Row],[Cases]]/Table2[[#This Row],[Deaths]]</f>
        <v>32.248419025877823</v>
      </c>
      <c r="V23" s="12">
        <f>Table2[[#This Row],[Cases/1M]]/1000000</f>
        <v>1.6899999999999998E-2</v>
      </c>
      <c r="W23" s="12">
        <f>Table2[[#This Row],[Deaths/1M]]/1000000</f>
        <v>5.2400000000000005E-4</v>
      </c>
      <c r="X23" s="13">
        <f>1-Table2[[#This Row],[Deaths]]/Table2[[#This Row],[Ex(Deaths)]]</f>
        <v>0.30744288611590431</v>
      </c>
      <c r="Y23" s="13">
        <f>Table2[[#This Row],[Cases]]/Table2[[#This Row],[Tests]]</f>
        <v>7.8321343225146917E-2</v>
      </c>
      <c r="Z23" s="12">
        <f>Table2[[#This Row],[Percent Infected]]*Table2[[#This Row],[% Active]]</f>
        <v>7.5023195505408277E-3</v>
      </c>
      <c r="AA23" s="9">
        <f>1/Table2[[#This Row],[Percent Active Infected]]</f>
        <v>133.29210962866969</v>
      </c>
    </row>
    <row r="24" spans="1:27" ht="15.95" customHeight="1" thickBot="1" x14ac:dyDescent="0.3">
      <c r="A24" s="47">
        <v>22</v>
      </c>
      <c r="B24" s="40" t="s">
        <v>254</v>
      </c>
      <c r="C24" s="43">
        <v>81006</v>
      </c>
      <c r="D24" s="54">
        <v>591</v>
      </c>
      <c r="E24" s="43">
        <v>3135</v>
      </c>
      <c r="F24" s="53">
        <v>2</v>
      </c>
      <c r="G24" s="43">
        <v>60677</v>
      </c>
      <c r="H24" s="43">
        <v>17194</v>
      </c>
      <c r="I24" s="43">
        <v>12033</v>
      </c>
      <c r="J24" s="44">
        <v>466</v>
      </c>
      <c r="K24" s="43">
        <v>1175330</v>
      </c>
      <c r="L24" s="43">
        <v>174583</v>
      </c>
      <c r="M24" s="43">
        <v>6732219</v>
      </c>
      <c r="N24" s="40" t="s">
        <v>330</v>
      </c>
      <c r="O24" s="40" t="s">
        <v>242</v>
      </c>
      <c r="P24" s="10">
        <f>Table2[[#This Row],[Active]]/Table2[[#This Row],[Cases]]</f>
        <v>0.21225588228032491</v>
      </c>
      <c r="Q24" s="9">
        <f>Table2[[#This Row],[Population]]/Table2[[#This Row],[Cases]]</f>
        <v>83.107658691948743</v>
      </c>
      <c r="R24" s="9">
        <f>Table2[[#This Row],[Population]]/Table2[[#This Row],[Deaths]]</f>
        <v>2147.4382775119616</v>
      </c>
      <c r="S24" s="9">
        <f>Table2[[#This Row],[Deaths]]+Table2[[#This Row],[Active]]*Table2[[#This Row],[Death Rate]]</f>
        <v>3800.4221909488188</v>
      </c>
      <c r="T24" s="10">
        <f>Table2[[#This Row],[Deaths]]/Table2[[#This Row],[Cases]]</f>
        <v>3.8700836975038885E-2</v>
      </c>
      <c r="U24" s="9">
        <f>Table2[[#This Row],[Cases]]/Table2[[#This Row],[Deaths]]</f>
        <v>25.839234449760767</v>
      </c>
      <c r="V24" s="12">
        <f>Table2[[#This Row],[Cases]]/Table2[[#This Row],[Population]]</f>
        <v>1.2032585392721182E-2</v>
      </c>
      <c r="W24" s="12">
        <f>Table2[[#This Row],[Deaths]]/Table2[[#This Row],[Population]]</f>
        <v>4.6567112567193669E-4</v>
      </c>
      <c r="X24" s="13">
        <f>1-Table2[[#This Row],[Deaths]]/Table2[[#This Row],[Ex(Deaths)]]</f>
        <v>0.17509164969450108</v>
      </c>
      <c r="Y24" s="13">
        <f>Table2[[#This Row],[Cases]]/Table2[[#This Row],[Tests]]</f>
        <v>6.8921919801247303E-2</v>
      </c>
      <c r="Z24" s="12">
        <f>Table2[[#This Row],[Percent Infected]]*Table2[[#This Row],[% Active]]</f>
        <v>2.5539870286453844E-3</v>
      </c>
      <c r="AA24" s="9">
        <f>1/Table2[[#This Row],[Percent Active Infected]]</f>
        <v>391.54466674421309</v>
      </c>
    </row>
    <row r="25" spans="1:27" ht="15.95" customHeight="1" thickBot="1" x14ac:dyDescent="0.3">
      <c r="A25" s="47">
        <v>23</v>
      </c>
      <c r="B25" s="40" t="s">
        <v>150</v>
      </c>
      <c r="C25" s="43">
        <v>238861</v>
      </c>
      <c r="D25" s="55">
        <v>1831</v>
      </c>
      <c r="E25" s="43">
        <v>4727</v>
      </c>
      <c r="F25" s="53">
        <v>25</v>
      </c>
      <c r="G25" s="44">
        <v>40451</v>
      </c>
      <c r="H25" s="43">
        <v>193917</v>
      </c>
      <c r="I25" s="43">
        <v>22497</v>
      </c>
      <c r="J25" s="44">
        <v>445</v>
      </c>
      <c r="K25" s="43">
        <v>2285164</v>
      </c>
      <c r="L25" s="43">
        <v>215228</v>
      </c>
      <c r="M25" s="43">
        <v>10617423</v>
      </c>
      <c r="N25" s="52" t="s">
        <v>332</v>
      </c>
      <c r="O25" s="40" t="s">
        <v>242</v>
      </c>
      <c r="P25" s="10">
        <f>Table2[[#This Row],[Active]]/Table2[[#This Row],[Cases]]</f>
        <v>0.81184035903726437</v>
      </c>
      <c r="Q25" s="9">
        <f>Table2[[#This Row],[Population]]/Table2[[#This Row],[Cases]]</f>
        <v>44.450215815892925</v>
      </c>
      <c r="R25" s="9">
        <f>Table2[[#This Row],[Population]]/Table2[[#This Row],[Deaths]]</f>
        <v>2246.1229109371693</v>
      </c>
      <c r="S25" s="9">
        <f>Table2[[#This Row],[Deaths]]+Table2[[#This Row],[Active]]*Table2[[#This Row],[Death Rate]]</f>
        <v>8564.5693771691476</v>
      </c>
      <c r="T25" s="10">
        <f>Table2[[#This Row],[Deaths]]/Table2[[#This Row],[Cases]]</f>
        <v>1.9789752198977648E-2</v>
      </c>
      <c r="U25" s="9">
        <f>Table2[[#This Row],[Cases]]/Table2[[#This Row],[Deaths]]</f>
        <v>50.531203723291725</v>
      </c>
      <c r="V25" s="12">
        <f>Table2[[#This Row],[Cases]]/Table2[[#This Row],[Population]]</f>
        <v>2.2497078622562179E-2</v>
      </c>
      <c r="W25" s="12">
        <f>Table2[[#This Row],[Deaths]]/Table2[[#This Row],[Population]]</f>
        <v>4.4521161114142294E-4</v>
      </c>
      <c r="X25" s="13">
        <f>1-Table2[[#This Row],[Deaths]]/Table2[[#This Row],[Ex(Deaths)]]</f>
        <v>0.44807499456996425</v>
      </c>
      <c r="Y25" s="13">
        <f>Table2[[#This Row],[Cases]]/Table2[[#This Row],[Tests]]</f>
        <v>0.10452685233970078</v>
      </c>
      <c r="Z25" s="12">
        <f>Table2[[#This Row],[Percent Infected]]*Table2[[#This Row],[% Active]]</f>
        <v>1.8264036386230444E-2</v>
      </c>
      <c r="AA25" s="9">
        <f>1/Table2[[#This Row],[Percent Active Infected]]</f>
        <v>54.752409536038613</v>
      </c>
    </row>
    <row r="26" spans="1:27" ht="15.95" customHeight="1" thickBot="1" x14ac:dyDescent="0.3">
      <c r="A26" s="47">
        <v>24</v>
      </c>
      <c r="B26" s="40" t="s">
        <v>272</v>
      </c>
      <c r="C26" s="43">
        <v>106953</v>
      </c>
      <c r="D26" s="54">
        <v>456</v>
      </c>
      <c r="E26" s="43">
        <v>2288</v>
      </c>
      <c r="F26" s="53">
        <v>19</v>
      </c>
      <c r="G26" s="43">
        <v>42730</v>
      </c>
      <c r="H26" s="43">
        <v>61935</v>
      </c>
      <c r="I26" s="43">
        <v>20773</v>
      </c>
      <c r="J26" s="44">
        <v>444</v>
      </c>
      <c r="K26" s="43">
        <v>935969</v>
      </c>
      <c r="L26" s="43">
        <v>181787</v>
      </c>
      <c r="M26" s="43">
        <v>5148714</v>
      </c>
      <c r="N26" s="52" t="s">
        <v>336</v>
      </c>
      <c r="O26" s="40" t="s">
        <v>242</v>
      </c>
      <c r="P26" s="10">
        <f>Table2[[#This Row],[Active]]/Table2[[#This Row],[Cases]]</f>
        <v>0.57908614064121622</v>
      </c>
      <c r="Q26" s="9">
        <f>Table2[[#This Row],[Population]]/Table2[[#This Row],[Cases]]</f>
        <v>48.139968023337353</v>
      </c>
      <c r="R26" s="9">
        <f>Table2[[#This Row],[Population]]/Table2[[#This Row],[Deaths]]</f>
        <v>2250.3120629370628</v>
      </c>
      <c r="S26" s="9">
        <f>Table2[[#This Row],[Deaths]]+Table2[[#This Row],[Active]]*Table2[[#This Row],[Death Rate]]</f>
        <v>3612.9490897871028</v>
      </c>
      <c r="T26" s="10">
        <f>Table2[[#This Row],[Deaths]]/Table2[[#This Row],[Cases]]</f>
        <v>2.1392574308341048E-2</v>
      </c>
      <c r="U26" s="9">
        <f>Table2[[#This Row],[Cases]]/Table2[[#This Row],[Deaths]]</f>
        <v>46.745192307692307</v>
      </c>
      <c r="V26" s="12">
        <f>Table2[[#This Row],[Cases]]/Table2[[#This Row],[Population]]</f>
        <v>2.0772759955204348E-2</v>
      </c>
      <c r="W26" s="12">
        <f>Table2[[#This Row],[Deaths]]/Table2[[#This Row],[Population]]</f>
        <v>4.4438281093104026E-4</v>
      </c>
      <c r="X26" s="13">
        <f>1-Table2[[#This Row],[Deaths]]/Table2[[#This Row],[Ex(Deaths)]]</f>
        <v>0.36672232485434131</v>
      </c>
      <c r="Y26" s="13">
        <f>Table2[[#This Row],[Cases]]/Table2[[#This Row],[Tests]]</f>
        <v>0.11426981021807346</v>
      </c>
      <c r="Z26" s="12">
        <f>Table2[[#This Row],[Percent Infected]]*Table2[[#This Row],[% Active]]</f>
        <v>1.2029217392925689E-2</v>
      </c>
      <c r="AA26" s="9">
        <f>1/Table2[[#This Row],[Percent Active Infected]]</f>
        <v>83.130927585371765</v>
      </c>
    </row>
    <row r="27" spans="1:27" ht="15.95" customHeight="1" thickBot="1" x14ac:dyDescent="0.3">
      <c r="A27" s="47">
        <v>25</v>
      </c>
      <c r="B27" s="40" t="s">
        <v>268</v>
      </c>
      <c r="C27" s="43">
        <v>576094</v>
      </c>
      <c r="D27" s="55">
        <v>2678</v>
      </c>
      <c r="E27" s="43">
        <v>9539</v>
      </c>
      <c r="F27" s="53">
        <v>81</v>
      </c>
      <c r="G27" s="43">
        <v>55479</v>
      </c>
      <c r="H27" s="43">
        <v>511076</v>
      </c>
      <c r="I27" s="43">
        <v>26823</v>
      </c>
      <c r="J27" s="44">
        <v>444</v>
      </c>
      <c r="K27" s="43">
        <v>4240770</v>
      </c>
      <c r="L27" s="43">
        <v>197450</v>
      </c>
      <c r="M27" s="43">
        <v>21477737</v>
      </c>
      <c r="N27" s="52" t="s">
        <v>333</v>
      </c>
      <c r="O27" s="40" t="s">
        <v>242</v>
      </c>
      <c r="P27" s="23">
        <f>Table2[[#This Row],[Active]]/Table2[[#This Row],[Cases]]</f>
        <v>0.88713994591160472</v>
      </c>
      <c r="Q27" s="9">
        <f>Table2[[#This Row],[Population]]/Table2[[#This Row],[Cases]]</f>
        <v>37.281653688460565</v>
      </c>
      <c r="R27" s="9">
        <f>Table2[[#This Row],[Population]]/Table2[[#This Row],[Deaths]]</f>
        <v>2251.5711290491668</v>
      </c>
      <c r="S27" s="9">
        <f>Table2[[#This Row],[Deaths]]+Table2[[#This Row],[Active]]*Table2[[#This Row],[Death Rate]]</f>
        <v>18001.427944050796</v>
      </c>
      <c r="T27" s="23">
        <f>Table2[[#This Row],[Deaths]]/Table2[[#This Row],[Cases]]</f>
        <v>1.6558061705207832E-2</v>
      </c>
      <c r="U27" s="9">
        <f>Table2[[#This Row],[Cases]]/Table2[[#This Row],[Deaths]]</f>
        <v>60.393542300031449</v>
      </c>
      <c r="V27" s="12">
        <f>Table2[[#This Row],[Cases]]/Table2[[#This Row],[Population]]</f>
        <v>2.6822844511039501E-2</v>
      </c>
      <c r="W27" s="12">
        <f>Table2[[#This Row],[Deaths]]/Table2[[#This Row],[Population]]</f>
        <v>4.4413431452298724E-4</v>
      </c>
      <c r="X27" s="13">
        <f>1-Table2[[#This Row],[Deaths]]/Table2[[#This Row],[Ex(Deaths)]]</f>
        <v>0.47009759283276764</v>
      </c>
      <c r="Y27" s="13">
        <f>Table2[[#This Row],[Cases]]/Table2[[#This Row],[Tests]]</f>
        <v>0.13584655616786573</v>
      </c>
      <c r="Z27" s="12">
        <f>Table2[[#This Row],[Percent Infected]]*Table2[[#This Row],[% Active]]</f>
        <v>2.3795616828718967E-2</v>
      </c>
      <c r="AA27" s="9">
        <f>1/Table2[[#This Row],[Percent Active Infected]]</f>
        <v>42.024546251438139</v>
      </c>
    </row>
    <row r="28" spans="1:27" ht="15.95" customHeight="1" thickBot="1" x14ac:dyDescent="0.3">
      <c r="A28" s="47">
        <v>26</v>
      </c>
      <c r="B28" s="40" t="s">
        <v>265</v>
      </c>
      <c r="C28" s="43">
        <v>109004</v>
      </c>
      <c r="D28" s="54">
        <v>571</v>
      </c>
      <c r="E28" s="43">
        <v>1925</v>
      </c>
      <c r="F28" s="53">
        <v>27</v>
      </c>
      <c r="G28" s="43">
        <v>41523</v>
      </c>
      <c r="H28" s="43">
        <v>65556</v>
      </c>
      <c r="I28" s="43">
        <v>22231</v>
      </c>
      <c r="J28" s="44">
        <v>393</v>
      </c>
      <c r="K28" s="43">
        <v>842070</v>
      </c>
      <c r="L28" s="43">
        <v>171739</v>
      </c>
      <c r="M28" s="43">
        <v>4903185</v>
      </c>
      <c r="N28" s="52" t="s">
        <v>332</v>
      </c>
      <c r="O28" s="40" t="s">
        <v>242</v>
      </c>
      <c r="P28" s="10">
        <f>Table2[[#This Row],[Active]]/Table2[[#This Row],[Cases]]</f>
        <v>0.60140912260100543</v>
      </c>
      <c r="Q28" s="9">
        <f>Table2[[#This Row],[Population]]/Table2[[#This Row],[Cases]]</f>
        <v>44.981697919342409</v>
      </c>
      <c r="R28" s="9">
        <f>Table2[[#This Row],[Population]]/Table2[[#This Row],[Deaths]]</f>
        <v>2547.1090909090908</v>
      </c>
      <c r="S28" s="9">
        <f>Table2[[#This Row],[Deaths]]+Table2[[#This Row],[Active]]*Table2[[#This Row],[Death Rate]]</f>
        <v>3082.7125610069352</v>
      </c>
      <c r="T28" s="10">
        <f>Table2[[#This Row],[Deaths]]/Table2[[#This Row],[Cases]]</f>
        <v>1.7659902388903158E-2</v>
      </c>
      <c r="U28" s="9">
        <f>Table2[[#This Row],[Cases]]/Table2[[#This Row],[Deaths]]</f>
        <v>56.625454545454545</v>
      </c>
      <c r="V28" s="12">
        <f>Table2[[#This Row],[Cases]]/Table2[[#This Row],[Population]]</f>
        <v>2.2231263964137597E-2</v>
      </c>
      <c r="W28" s="12">
        <f>Table2[[#This Row],[Deaths]]/Table2[[#This Row],[Population]]</f>
        <v>3.9260195158861028E-4</v>
      </c>
      <c r="X28" s="13">
        <f>1-Table2[[#This Row],[Deaths]]/Table2[[#This Row],[Ex(Deaths)]]</f>
        <v>0.37554995417048576</v>
      </c>
      <c r="Y28" s="13">
        <f>Table2[[#This Row],[Cases]]/Table2[[#This Row],[Tests]]</f>
        <v>0.12944767062120727</v>
      </c>
      <c r="Z28" s="12">
        <f>Table2[[#This Row],[Percent Infected]]*Table2[[#This Row],[% Active]]</f>
        <v>1.3370084954983341E-2</v>
      </c>
      <c r="AA28" s="9">
        <f>1/Table2[[#This Row],[Percent Active Infected]]</f>
        <v>74.793840380743191</v>
      </c>
    </row>
    <row r="29" spans="1:27" ht="15.95" customHeight="1" thickBot="1" x14ac:dyDescent="0.3">
      <c r="A29" s="47">
        <v>27</v>
      </c>
      <c r="B29" s="40" t="s">
        <v>264</v>
      </c>
      <c r="C29" s="43">
        <v>61967</v>
      </c>
      <c r="D29" s="54">
        <v>662</v>
      </c>
      <c r="E29" s="43">
        <v>1077</v>
      </c>
      <c r="F29" s="53">
        <v>5</v>
      </c>
      <c r="G29" s="43">
        <v>26011</v>
      </c>
      <c r="H29" s="43">
        <v>34879</v>
      </c>
      <c r="I29" s="43">
        <v>20118</v>
      </c>
      <c r="J29" s="44">
        <v>350</v>
      </c>
      <c r="K29" s="43">
        <v>759112</v>
      </c>
      <c r="L29" s="43">
        <v>246452</v>
      </c>
      <c r="M29" s="43">
        <v>3080156</v>
      </c>
      <c r="N29" s="52" t="s">
        <v>336</v>
      </c>
      <c r="O29" s="40" t="s">
        <v>242</v>
      </c>
      <c r="P29" s="10">
        <f>Table2[[#This Row],[Active]]/Table2[[#This Row],[Cases]]</f>
        <v>0.56286410508819207</v>
      </c>
      <c r="Q29" s="9">
        <f>Table2[[#This Row],[Population]]/Table2[[#This Row],[Cases]]</f>
        <v>49.706392111930541</v>
      </c>
      <c r="R29" s="9">
        <f>Table2[[#This Row],[Population]]/Table2[[#This Row],[Deaths]]</f>
        <v>2859.9405756731662</v>
      </c>
      <c r="S29" s="9">
        <f>Table2[[#This Row],[Deaths]]+Table2[[#This Row],[Active]]*Table2[[#This Row],[Death Rate]]</f>
        <v>1683.2046411799829</v>
      </c>
      <c r="T29" s="10">
        <f>Table2[[#This Row],[Deaths]]/Table2[[#This Row],[Cases]]</f>
        <v>1.7380218503396969E-2</v>
      </c>
      <c r="U29" s="9">
        <f>Table2[[#This Row],[Cases]]/Table2[[#This Row],[Deaths]]</f>
        <v>57.536675951717733</v>
      </c>
      <c r="V29" s="12">
        <f>Table2[[#This Row],[Cases]]/Table2[[#This Row],[Population]]</f>
        <v>2.0118136873586923E-2</v>
      </c>
      <c r="W29" s="12">
        <f>Table2[[#This Row],[Deaths]]/Table2[[#This Row],[Population]]</f>
        <v>3.496576147441883E-4</v>
      </c>
      <c r="X29" s="13">
        <f>1-Table2[[#This Row],[Deaths]]/Table2[[#This Row],[Ex(Deaths)]]</f>
        <v>0.36014910269913059</v>
      </c>
      <c r="Y29" s="13">
        <f>Table2[[#This Row],[Cases]]/Table2[[#This Row],[Tests]]</f>
        <v>8.1630905584419697E-2</v>
      </c>
      <c r="Z29" s="12">
        <f>Table2[[#This Row],[Percent Infected]]*Table2[[#This Row],[% Active]]</f>
        <v>1.1323777107393261E-2</v>
      </c>
      <c r="AA29" s="9">
        <f>1/Table2[[#This Row],[Percent Active Infected]]</f>
        <v>88.309756587058118</v>
      </c>
    </row>
    <row r="30" spans="1:27" ht="15.95" customHeight="1" thickBot="1" x14ac:dyDescent="0.3">
      <c r="A30" s="47">
        <v>28</v>
      </c>
      <c r="B30" s="40" t="s">
        <v>279</v>
      </c>
      <c r="C30" s="43">
        <v>559810</v>
      </c>
      <c r="D30" s="44"/>
      <c r="E30" s="43">
        <v>10003</v>
      </c>
      <c r="F30" s="44"/>
      <c r="G30" s="43">
        <v>399572</v>
      </c>
      <c r="H30" s="43">
        <v>150235</v>
      </c>
      <c r="I30" s="43">
        <v>19307</v>
      </c>
      <c r="J30" s="44">
        <v>345</v>
      </c>
      <c r="K30" s="43">
        <v>4816487</v>
      </c>
      <c r="L30" s="43">
        <v>166109</v>
      </c>
      <c r="M30" s="43">
        <v>28995881</v>
      </c>
      <c r="N30" s="52" t="s">
        <v>332</v>
      </c>
      <c r="O30" s="40" t="s">
        <v>242</v>
      </c>
      <c r="P30" s="10">
        <f>Table2[[#This Row],[Active]]/Table2[[#This Row],[Cases]]</f>
        <v>0.26836783908826206</v>
      </c>
      <c r="Q30" s="9">
        <f>Table2[[#This Row],[Population]]/Table2[[#This Row],[Cases]]</f>
        <v>51.795932548543256</v>
      </c>
      <c r="R30" s="9">
        <f>Table2[[#This Row],[Population]]/Table2[[#This Row],[Deaths]]</f>
        <v>2898.7184844546637</v>
      </c>
      <c r="S30" s="9">
        <f>Table2[[#This Row],[Deaths]]+Table2[[#This Row],[Active]]*Table2[[#This Row],[Death Rate]]</f>
        <v>12687.483494399887</v>
      </c>
      <c r="T30" s="10">
        <f>Table2[[#This Row],[Deaths]]/Table2[[#This Row],[Cases]]</f>
        <v>1.7868562548007359E-2</v>
      </c>
      <c r="U30" s="9">
        <f>Table2[[#This Row],[Cases]]/Table2[[#This Row],[Deaths]]</f>
        <v>55.964210736778966</v>
      </c>
      <c r="V30" s="12">
        <f>Table2[[#This Row],[Cases]]/Table2[[#This Row],[Population]]</f>
        <v>1.9306535297203074E-2</v>
      </c>
      <c r="W30" s="12">
        <f>Table2[[#This Row],[Deaths]]/Table2[[#This Row],[Population]]</f>
        <v>3.4498003354338502E-4</v>
      </c>
      <c r="X30" s="13">
        <f>1-Table2[[#This Row],[Deaths]]/Table2[[#This Row],[Ex(Deaths)]]</f>
        <v>0.21158518122090864</v>
      </c>
      <c r="Y30" s="13">
        <f>Table2[[#This Row],[Cases]]/Table2[[#This Row],[Tests]]</f>
        <v>0.11622786483177469</v>
      </c>
      <c r="Z30" s="12">
        <f>Table2[[#This Row],[Percent Infected]]*Table2[[#This Row],[% Active]]</f>
        <v>5.1812531579916461E-3</v>
      </c>
      <c r="AA30" s="9">
        <f>1/Table2[[#This Row],[Percent Active Infected]]</f>
        <v>193.00350118148239</v>
      </c>
    </row>
    <row r="31" spans="1:27" ht="15.95" customHeight="1" thickBot="1" x14ac:dyDescent="0.3">
      <c r="A31" s="47">
        <v>29</v>
      </c>
      <c r="B31" s="40" t="s">
        <v>260</v>
      </c>
      <c r="C31" s="43">
        <v>23408</v>
      </c>
      <c r="D31" s="44"/>
      <c r="E31" s="44">
        <v>714</v>
      </c>
      <c r="F31" s="44"/>
      <c r="G31" s="43">
        <v>10481</v>
      </c>
      <c r="H31" s="43">
        <v>12213</v>
      </c>
      <c r="I31" s="43">
        <v>11164</v>
      </c>
      <c r="J31" s="44">
        <v>341</v>
      </c>
      <c r="K31" s="43">
        <v>670573</v>
      </c>
      <c r="L31" s="43">
        <v>319803</v>
      </c>
      <c r="M31" s="43">
        <v>2096829</v>
      </c>
      <c r="N31" s="52" t="s">
        <v>337</v>
      </c>
      <c r="O31" s="40" t="s">
        <v>242</v>
      </c>
      <c r="P31" s="10">
        <f>Table2[[#This Row],[Active]]/Table2[[#This Row],[Cases]]</f>
        <v>0.52174470266575534</v>
      </c>
      <c r="Q31" s="9">
        <f>Table2[[#This Row],[Population]]/Table2[[#This Row],[Cases]]</f>
        <v>89.577452153110045</v>
      </c>
      <c r="R31" s="9">
        <f>Table2[[#This Row],[Population]]/Table2[[#This Row],[Deaths]]</f>
        <v>2936.7352941176468</v>
      </c>
      <c r="S31" s="9">
        <f>Table2[[#This Row],[Deaths]]+Table2[[#This Row],[Active]]*Table2[[#This Row],[Death Rate]]</f>
        <v>1086.5257177033493</v>
      </c>
      <c r="T31" s="10">
        <f>Table2[[#This Row],[Deaths]]/Table2[[#This Row],[Cases]]</f>
        <v>3.0502392344497607E-2</v>
      </c>
      <c r="U31" s="9">
        <f>Table2[[#This Row],[Cases]]/Table2[[#This Row],[Deaths]]</f>
        <v>32.784313725490193</v>
      </c>
      <c r="V31" s="12">
        <f>Table2[[#This Row],[Cases]]/Table2[[#This Row],[Population]]</f>
        <v>1.1163523587283465E-2</v>
      </c>
      <c r="W31" s="12">
        <f>Table2[[#This Row],[Deaths]]/Table2[[#This Row],[Population]]</f>
        <v>3.405141764063736E-4</v>
      </c>
      <c r="X31" s="13">
        <f>1-Table2[[#This Row],[Deaths]]/Table2[[#This Row],[Ex(Deaths)]]</f>
        <v>0.34285954914235983</v>
      </c>
      <c r="Y31" s="13">
        <f>Table2[[#This Row],[Cases]]/Table2[[#This Row],[Tests]]</f>
        <v>3.4907459739655491E-2</v>
      </c>
      <c r="Z31" s="12">
        <f>Table2[[#This Row],[Percent Infected]]*Table2[[#This Row],[% Active]]</f>
        <v>5.824509294749358E-3</v>
      </c>
      <c r="AA31" s="9">
        <f>1/Table2[[#This Row],[Percent Active Infected]]</f>
        <v>171.68828297715547</v>
      </c>
    </row>
    <row r="32" spans="1:27" ht="15.95" customHeight="1" thickBot="1" x14ac:dyDescent="0.3">
      <c r="A32" s="47">
        <v>30</v>
      </c>
      <c r="B32" s="40" t="s">
        <v>255</v>
      </c>
      <c r="C32" s="43">
        <v>53176</v>
      </c>
      <c r="D32" s="44"/>
      <c r="E32" s="43">
        <v>1896</v>
      </c>
      <c r="F32" s="44"/>
      <c r="G32" s="43">
        <v>20728</v>
      </c>
      <c r="H32" s="43">
        <v>30552</v>
      </c>
      <c r="I32" s="43">
        <v>9234</v>
      </c>
      <c r="J32" s="44">
        <v>329</v>
      </c>
      <c r="K32" s="43">
        <v>631008</v>
      </c>
      <c r="L32" s="43">
        <v>109574</v>
      </c>
      <c r="M32" s="43">
        <v>5758736</v>
      </c>
      <c r="N32" s="52" t="s">
        <v>336</v>
      </c>
      <c r="O32" s="40" t="s">
        <v>242</v>
      </c>
      <c r="P32" s="10">
        <f>Table2[[#This Row],[Active]]/Table2[[#This Row],[Cases]]</f>
        <v>0.57454490747705733</v>
      </c>
      <c r="Q32" s="9">
        <f>Table2[[#This Row],[Population]]/Table2[[#This Row],[Cases]]</f>
        <v>108.29577252896043</v>
      </c>
      <c r="R32" s="9">
        <f>Table2[[#This Row],[Population]]/Table2[[#This Row],[Deaths]]</f>
        <v>3037.3080168776373</v>
      </c>
      <c r="S32" s="9">
        <f>Table2[[#This Row],[Deaths]]+Table2[[#This Row],[Active]]*Table2[[#This Row],[Death Rate]]</f>
        <v>2985.3371445765006</v>
      </c>
      <c r="T32" s="10">
        <f>Table2[[#This Row],[Deaths]]/Table2[[#This Row],[Cases]]</f>
        <v>3.5655182789228225E-2</v>
      </c>
      <c r="U32" s="9">
        <f>Table2[[#This Row],[Cases]]/Table2[[#This Row],[Deaths]]</f>
        <v>28.046413502109704</v>
      </c>
      <c r="V32" s="12">
        <f>Table2[[#This Row],[Cases]]/Table2[[#This Row],[Population]]</f>
        <v>9.2339707880340401E-3</v>
      </c>
      <c r="W32" s="12">
        <f>Table2[[#This Row],[Deaths]]/Table2[[#This Row],[Population]]</f>
        <v>3.2923891631774752E-4</v>
      </c>
      <c r="X32" s="13">
        <f>1-Table2[[#This Row],[Deaths]]/Table2[[#This Row],[Ex(Deaths)]]</f>
        <v>0.36489585323905982</v>
      </c>
      <c r="Y32" s="13">
        <f>Table2[[#This Row],[Cases]]/Table2[[#This Row],[Tests]]</f>
        <v>8.4271514782696885E-2</v>
      </c>
      <c r="Z32" s="12">
        <f>Table2[[#This Row],[Percent Infected]]*Table2[[#This Row],[% Active]]</f>
        <v>5.3053308920568681E-3</v>
      </c>
      <c r="AA32" s="9">
        <f>1/Table2[[#This Row],[Percent Active Infected]]</f>
        <v>188.48965697826657</v>
      </c>
    </row>
    <row r="33" spans="1:27" ht="15.95" customHeight="1" thickBot="1" x14ac:dyDescent="0.3">
      <c r="A33" s="47">
        <v>31</v>
      </c>
      <c r="B33" s="40" t="s">
        <v>257</v>
      </c>
      <c r="C33" s="43">
        <v>109081</v>
      </c>
      <c r="D33" s="54">
        <v>763</v>
      </c>
      <c r="E33" s="43">
        <v>3837</v>
      </c>
      <c r="F33" s="53">
        <v>6</v>
      </c>
      <c r="G33" s="43">
        <v>86926</v>
      </c>
      <c r="H33" s="43">
        <v>18318</v>
      </c>
      <c r="I33" s="43">
        <v>9332</v>
      </c>
      <c r="J33" s="44">
        <v>328</v>
      </c>
      <c r="K33" s="43">
        <v>1843274</v>
      </c>
      <c r="L33" s="43">
        <v>157692</v>
      </c>
      <c r="M33" s="43">
        <v>11689100</v>
      </c>
      <c r="N33" s="40" t="s">
        <v>330</v>
      </c>
      <c r="O33" s="40" t="s">
        <v>242</v>
      </c>
      <c r="P33" s="10">
        <f>Table2[[#This Row],[Active]]/Table2[[#This Row],[Cases]]</f>
        <v>0.16793025366470787</v>
      </c>
      <c r="Q33" s="9">
        <f>Table2[[#This Row],[Population]]/Table2[[#This Row],[Cases]]</f>
        <v>107.15981701671235</v>
      </c>
      <c r="R33" s="9">
        <f>Table2[[#This Row],[Population]]/Table2[[#This Row],[Deaths]]</f>
        <v>3046.4164712014594</v>
      </c>
      <c r="S33" s="9">
        <f>Table2[[#This Row],[Deaths]]+Table2[[#This Row],[Active]]*Table2[[#This Row],[Death Rate]]</f>
        <v>4481.3483833114842</v>
      </c>
      <c r="T33" s="10">
        <f>Table2[[#This Row],[Deaths]]/Table2[[#This Row],[Cases]]</f>
        <v>3.5175695125640581E-2</v>
      </c>
      <c r="U33" s="9">
        <f>Table2[[#This Row],[Cases]]/Table2[[#This Row],[Deaths]]</f>
        <v>28.428720354443577</v>
      </c>
      <c r="V33" s="12">
        <f>Table2[[#This Row],[Cases]]/Table2[[#This Row],[Population]]</f>
        <v>9.3318561737002845E-3</v>
      </c>
      <c r="W33" s="12">
        <f>Table2[[#This Row],[Deaths]]/Table2[[#This Row],[Population]]</f>
        <v>3.2825452772240808E-4</v>
      </c>
      <c r="X33" s="13">
        <f>1-Table2[[#This Row],[Deaths]]/Table2[[#This Row],[Ex(Deaths)]]</f>
        <v>0.14378448810430222</v>
      </c>
      <c r="Y33" s="13">
        <f>Table2[[#This Row],[Cases]]/Table2[[#This Row],[Tests]]</f>
        <v>5.9177854187711647E-2</v>
      </c>
      <c r="Z33" s="12">
        <f>Table2[[#This Row],[Percent Infected]]*Table2[[#This Row],[% Active]]</f>
        <v>1.5671009744120589E-3</v>
      </c>
      <c r="AA33" s="9">
        <f>1/Table2[[#This Row],[Percent Active Infected]]</f>
        <v>638.1209739054483</v>
      </c>
    </row>
    <row r="34" spans="1:27" ht="15.95" customHeight="1" thickBot="1" x14ac:dyDescent="0.3">
      <c r="A34" s="47">
        <v>32</v>
      </c>
      <c r="B34" s="40" t="s">
        <v>258</v>
      </c>
      <c r="C34" s="43">
        <v>65716</v>
      </c>
      <c r="D34" s="54">
        <v>564</v>
      </c>
      <c r="E34" s="43">
        <v>1758</v>
      </c>
      <c r="F34" s="53">
        <v>6</v>
      </c>
      <c r="G34" s="43">
        <v>58859</v>
      </c>
      <c r="H34" s="43">
        <v>5099</v>
      </c>
      <c r="I34" s="43">
        <v>11653</v>
      </c>
      <c r="J34" s="44">
        <v>312</v>
      </c>
      <c r="K34" s="43">
        <v>1266561</v>
      </c>
      <c r="L34" s="43">
        <v>224582</v>
      </c>
      <c r="M34" s="43">
        <v>5639632</v>
      </c>
      <c r="N34" s="52" t="s">
        <v>338</v>
      </c>
      <c r="O34" s="40" t="s">
        <v>242</v>
      </c>
      <c r="P34" s="10">
        <f>Table2[[#This Row],[Active]]/Table2[[#This Row],[Cases]]</f>
        <v>7.7591454135979065E-2</v>
      </c>
      <c r="Q34" s="9">
        <f>Table2[[#This Row],[Population]]/Table2[[#This Row],[Cases]]</f>
        <v>85.818248219611661</v>
      </c>
      <c r="R34" s="9">
        <f>Table2[[#This Row],[Population]]/Table2[[#This Row],[Deaths]]</f>
        <v>3207.9817974971556</v>
      </c>
      <c r="S34" s="9">
        <f>Table2[[#This Row],[Deaths]]+Table2[[#This Row],[Active]]*Table2[[#This Row],[Death Rate]]</f>
        <v>1894.4057763710512</v>
      </c>
      <c r="T34" s="10">
        <f>Table2[[#This Row],[Deaths]]/Table2[[#This Row],[Cases]]</f>
        <v>2.675147604845091E-2</v>
      </c>
      <c r="U34" s="9">
        <f>Table2[[#This Row],[Cases]]/Table2[[#This Row],[Deaths]]</f>
        <v>37.381114903299206</v>
      </c>
      <c r="V34" s="12">
        <f>Table2[[#This Row],[Cases]]/Table2[[#This Row],[Population]]</f>
        <v>1.16525333567864E-2</v>
      </c>
      <c r="W34" s="12">
        <f>Table2[[#This Row],[Deaths]]/Table2[[#This Row],[Population]]</f>
        <v>3.1172246699784665E-4</v>
      </c>
      <c r="X34" s="13">
        <f>1-Table2[[#This Row],[Deaths]]/Table2[[#This Row],[Ex(Deaths)]]</f>
        <v>7.2004518816634833E-2</v>
      </c>
      <c r="Y34" s="13">
        <f>Table2[[#This Row],[Cases]]/Table2[[#This Row],[Tests]]</f>
        <v>5.188538096467521E-2</v>
      </c>
      <c r="Z34" s="12">
        <f>Table2[[#This Row],[Percent Infected]]*Table2[[#This Row],[% Active]]</f>
        <v>9.0413700752105816E-4</v>
      </c>
      <c r="AA34" s="9">
        <f>1/Table2[[#This Row],[Percent Active Infected]]</f>
        <v>1106.0270641302216</v>
      </c>
    </row>
    <row r="35" spans="1:27" ht="15.95" customHeight="1" thickBot="1" x14ac:dyDescent="0.3">
      <c r="A35" s="47">
        <v>33</v>
      </c>
      <c r="B35" s="40" t="s">
        <v>259</v>
      </c>
      <c r="C35" s="43">
        <v>6988</v>
      </c>
      <c r="D35" s="44"/>
      <c r="E35" s="44">
        <v>423</v>
      </c>
      <c r="F35" s="44"/>
      <c r="G35" s="43">
        <v>6287</v>
      </c>
      <c r="H35" s="44">
        <v>278</v>
      </c>
      <c r="I35" s="43">
        <v>5139</v>
      </c>
      <c r="J35" s="44">
        <v>311</v>
      </c>
      <c r="K35" s="43">
        <v>213600</v>
      </c>
      <c r="L35" s="43">
        <v>157092</v>
      </c>
      <c r="M35" s="43">
        <v>1359711</v>
      </c>
      <c r="N35" s="40" t="s">
        <v>330</v>
      </c>
      <c r="O35" s="40" t="s">
        <v>242</v>
      </c>
      <c r="P35" s="24">
        <f>Table2[[#This Row],[Active]]/Table2[[#This Row],[Cases]]</f>
        <v>3.9782484258729253E-2</v>
      </c>
      <c r="Q35" s="9">
        <f>Table2[[#This Row],[Population]]/Table2[[#This Row],[Cases]]</f>
        <v>194.57799084144247</v>
      </c>
      <c r="R35" s="9">
        <f>Table2[[#This Row],[Population]]/Table2[[#This Row],[Deaths]]</f>
        <v>3214.4468085106382</v>
      </c>
      <c r="S35" s="9">
        <f>Table2[[#This Row],[Deaths]]+Table2[[#This Row],[Active]]*Table2[[#This Row],[Death Rate]]</f>
        <v>439.8279908414425</v>
      </c>
      <c r="T35" s="10">
        <f>Table2[[#This Row],[Deaths]]/Table2[[#This Row],[Cases]]</f>
        <v>6.0532341156267891E-2</v>
      </c>
      <c r="U35" s="9">
        <f>Table2[[#This Row],[Cases]]/Table2[[#This Row],[Deaths]]</f>
        <v>16.520094562647753</v>
      </c>
      <c r="V35" s="12">
        <f>Table2[[#This Row],[Cases]]/Table2[[#This Row],[Population]]</f>
        <v>5.1393274011904003E-3</v>
      </c>
      <c r="W35" s="12">
        <f>Table2[[#This Row],[Deaths]]/Table2[[#This Row],[Population]]</f>
        <v>3.1109551956261293E-4</v>
      </c>
      <c r="X35" s="13">
        <f>1-Table2[[#This Row],[Deaths]]/Table2[[#This Row],[Ex(Deaths)]]</f>
        <v>3.8260390861546978E-2</v>
      </c>
      <c r="Y35" s="13">
        <f>Table2[[#This Row],[Cases]]/Table2[[#This Row],[Tests]]</f>
        <v>3.2715355805243443E-2</v>
      </c>
      <c r="Z35" s="12">
        <f>Table2[[#This Row],[Percent Infected]]*Table2[[#This Row],[% Active]]</f>
        <v>2.0445521143831302E-4</v>
      </c>
      <c r="AA35" s="9">
        <f>1/Table2[[#This Row],[Percent Active Infected]]</f>
        <v>4891.0467625899273</v>
      </c>
    </row>
    <row r="36" spans="1:27" ht="15.95" customHeight="1" thickBot="1" x14ac:dyDescent="0.3">
      <c r="A36" s="47">
        <v>34</v>
      </c>
      <c r="B36" s="40" t="s">
        <v>261</v>
      </c>
      <c r="C36" s="43">
        <v>52723</v>
      </c>
      <c r="D36" s="54">
        <v>276</v>
      </c>
      <c r="E36" s="44">
        <v>981</v>
      </c>
      <c r="F36" s="53">
        <v>6</v>
      </c>
      <c r="G36" s="43">
        <v>40738</v>
      </c>
      <c r="H36" s="43">
        <v>11004</v>
      </c>
      <c r="I36" s="43">
        <v>16711</v>
      </c>
      <c r="J36" s="44">
        <v>311</v>
      </c>
      <c r="K36" s="43">
        <v>561754</v>
      </c>
      <c r="L36" s="43">
        <v>178048</v>
      </c>
      <c r="M36" s="43">
        <v>3155070</v>
      </c>
      <c r="N36" s="52" t="s">
        <v>335</v>
      </c>
      <c r="O36" s="40" t="s">
        <v>242</v>
      </c>
      <c r="P36" s="10">
        <f>Table2[[#This Row],[Active]]/Table2[[#This Row],[Cases]]</f>
        <v>0.20871346471179561</v>
      </c>
      <c r="Q36" s="9">
        <f>Table2[[#This Row],[Population]]/Table2[[#This Row],[Cases]]</f>
        <v>59.842383779375226</v>
      </c>
      <c r="R36" s="9">
        <f>Table2[[#This Row],[Population]]/Table2[[#This Row],[Deaths]]</f>
        <v>3216.1773700305812</v>
      </c>
      <c r="S36" s="9">
        <f>Table2[[#This Row],[Deaths]]+Table2[[#This Row],[Active]]*Table2[[#This Row],[Death Rate]]</f>
        <v>1185.7479088822715</v>
      </c>
      <c r="T36" s="10">
        <f>Table2[[#This Row],[Deaths]]/Table2[[#This Row],[Cases]]</f>
        <v>1.8606680196498682E-2</v>
      </c>
      <c r="U36" s="9">
        <f>Table2[[#This Row],[Cases]]/Table2[[#This Row],[Deaths]]</f>
        <v>53.744138634046891</v>
      </c>
      <c r="V36" s="12">
        <f>Table2[[#This Row],[Cases]]/Table2[[#This Row],[Population]]</f>
        <v>1.6710564266402963E-2</v>
      </c>
      <c r="W36" s="12">
        <f>Table2[[#This Row],[Deaths]]/Table2[[#This Row],[Population]]</f>
        <v>3.1092812520799857E-4</v>
      </c>
      <c r="X36" s="13">
        <f>1-Table2[[#This Row],[Deaths]]/Table2[[#This Row],[Ex(Deaths)]]</f>
        <v>0.17267406279912756</v>
      </c>
      <c r="Y36" s="13">
        <f>Table2[[#This Row],[Cases]]/Table2[[#This Row],[Tests]]</f>
        <v>9.3854249368940851E-2</v>
      </c>
      <c r="Z36" s="12">
        <f>Table2[[#This Row],[Percent Infected]]*Table2[[#This Row],[% Active]]</f>
        <v>3.4877197653300873E-3</v>
      </c>
      <c r="AA36" s="9">
        <f>1/Table2[[#This Row],[Percent Active Infected]]</f>
        <v>286.72028353326067</v>
      </c>
    </row>
    <row r="37" spans="1:27" ht="15.95" customHeight="1" thickBot="1" x14ac:dyDescent="0.3">
      <c r="A37" s="47">
        <v>35</v>
      </c>
      <c r="B37" s="40" t="s">
        <v>269</v>
      </c>
      <c r="C37" s="43">
        <v>632776</v>
      </c>
      <c r="D37" s="55">
        <v>4631</v>
      </c>
      <c r="E37" s="43">
        <v>11276</v>
      </c>
      <c r="F37" s="53">
        <v>32</v>
      </c>
      <c r="G37" s="43">
        <v>253867</v>
      </c>
      <c r="H37" s="43">
        <v>367633</v>
      </c>
      <c r="I37" s="43">
        <v>16015</v>
      </c>
      <c r="J37" s="44">
        <v>285</v>
      </c>
      <c r="K37" s="43">
        <v>9933780</v>
      </c>
      <c r="L37" s="43">
        <v>251410</v>
      </c>
      <c r="M37" s="43">
        <v>39512223</v>
      </c>
      <c r="N37" s="51"/>
      <c r="O37" s="56"/>
      <c r="P37" s="10">
        <f>Table2[[#This Row],[Active]]/Table2[[#This Row],[Cases]]</f>
        <v>0.58098442418802232</v>
      </c>
      <c r="Q37" s="9">
        <f>Table2[[#This Row],[Population]]/Table2[[#This Row],[Cases]]</f>
        <v>62.442670075982655</v>
      </c>
      <c r="R37" s="9">
        <f>Table2[[#This Row],[Population]]/Table2[[#This Row],[Deaths]]</f>
        <v>3504.099237318198</v>
      </c>
      <c r="S37" s="9">
        <f>Table2[[#This Row],[Deaths]]+Table2[[#This Row],[Active]]*Table2[[#This Row],[Death Rate]]</f>
        <v>17827.180367144138</v>
      </c>
      <c r="T37" s="10">
        <f>Table2[[#This Row],[Deaths]]/Table2[[#This Row],[Cases]]</f>
        <v>1.7819892031303335E-2</v>
      </c>
      <c r="U37" s="9">
        <f>Table2[[#This Row],[Cases]]/Table2[[#This Row],[Deaths]]</f>
        <v>56.117062788222775</v>
      </c>
      <c r="V37" s="12">
        <f>Table2[[#This Row],[Cases]]/Table2[[#This Row],[Population]]</f>
        <v>1.6014689935314446E-2</v>
      </c>
      <c r="W37" s="12">
        <f>Table2[[#This Row],[Deaths]]/Table2[[#This Row],[Population]]</f>
        <v>2.8538004556210363E-4</v>
      </c>
      <c r="X37" s="13">
        <f>1-Table2[[#This Row],[Deaths]]/Table2[[#This Row],[Ex(Deaths)]]</f>
        <v>0.36748269957587343</v>
      </c>
      <c r="Y37" s="13">
        <f>Table2[[#This Row],[Cases]]/Table2[[#This Row],[Tests]]</f>
        <v>6.3699417542969539E-2</v>
      </c>
      <c r="Z37" s="12">
        <f>Table2[[#This Row],[Percent Infected]]*Table2[[#This Row],[% Active]]</f>
        <v>9.3042854106183803E-3</v>
      </c>
      <c r="AA37" s="9">
        <f>1/Table2[[#This Row],[Percent Active Infected]]</f>
        <v>107.47735649411233</v>
      </c>
    </row>
    <row r="38" spans="1:27" ht="15.95" customHeight="1" thickBot="1" x14ac:dyDescent="0.3">
      <c r="A38" s="47">
        <v>36</v>
      </c>
      <c r="B38" s="40" t="s">
        <v>263</v>
      </c>
      <c r="C38" s="43">
        <v>107421</v>
      </c>
      <c r="D38" s="54">
        <v>734</v>
      </c>
      <c r="E38" s="43">
        <v>2385</v>
      </c>
      <c r="F38" s="53">
        <v>4</v>
      </c>
      <c r="G38" s="43">
        <v>13694</v>
      </c>
      <c r="H38" s="43">
        <v>91342</v>
      </c>
      <c r="I38" s="43">
        <v>12585</v>
      </c>
      <c r="J38" s="44">
        <v>279</v>
      </c>
      <c r="K38" s="43">
        <v>1484752</v>
      </c>
      <c r="L38" s="43">
        <v>173950</v>
      </c>
      <c r="M38" s="43">
        <v>8535519</v>
      </c>
      <c r="N38" s="40" t="s">
        <v>330</v>
      </c>
      <c r="O38" s="40" t="s">
        <v>242</v>
      </c>
      <c r="P38" s="24">
        <f>Table2[[#This Row],[Active]]/Table2[[#This Row],[Cases]]</f>
        <v>0.85031790804405094</v>
      </c>
      <c r="Q38" s="9">
        <f>Table2[[#This Row],[Population]]/Table2[[#This Row],[Cases]]</f>
        <v>79.458569553439276</v>
      </c>
      <c r="R38" s="9">
        <f>Table2[[#This Row],[Population]]/Table2[[#This Row],[Deaths]]</f>
        <v>3578.8339622641511</v>
      </c>
      <c r="S38" s="9">
        <f>Table2[[#This Row],[Deaths]]+Table2[[#This Row],[Active]]*Table2[[#This Row],[Death Rate]]</f>
        <v>4413.0082106850614</v>
      </c>
      <c r="T38" s="10">
        <f>Table2[[#This Row],[Deaths]]/Table2[[#This Row],[Cases]]</f>
        <v>2.2202362666517719E-2</v>
      </c>
      <c r="U38" s="9">
        <f>Table2[[#This Row],[Cases]]/Table2[[#This Row],[Deaths]]</f>
        <v>45.040251572327044</v>
      </c>
      <c r="V38" s="12">
        <f>Table2[[#This Row],[Cases]]/Table2[[#This Row],[Population]]</f>
        <v>1.2585174961241372E-2</v>
      </c>
      <c r="W38" s="12">
        <f>Table2[[#This Row],[Deaths]]/Table2[[#This Row],[Population]]</f>
        <v>2.7942061871105906E-4</v>
      </c>
      <c r="X38" s="13">
        <f>1-Table2[[#This Row],[Deaths]]/Table2[[#This Row],[Ex(Deaths)]]</f>
        <v>0.45955233116827576</v>
      </c>
      <c r="Y38" s="13">
        <f>Table2[[#This Row],[Cases]]/Table2[[#This Row],[Tests]]</f>
        <v>7.2349456340183416E-2</v>
      </c>
      <c r="Z38" s="12">
        <f>Table2[[#This Row],[Percent Infected]]*Table2[[#This Row],[% Active]]</f>
        <v>1.0701399645411133E-2</v>
      </c>
      <c r="AA38" s="9">
        <f>1/Table2[[#This Row],[Percent Active Infected]]</f>
        <v>93.445720479078645</v>
      </c>
    </row>
    <row r="39" spans="1:27" ht="15.95" customHeight="1" thickBot="1" x14ac:dyDescent="0.3">
      <c r="A39" s="47">
        <v>37</v>
      </c>
      <c r="B39" s="40" t="s">
        <v>266</v>
      </c>
      <c r="C39" s="43">
        <v>69378</v>
      </c>
      <c r="D39" s="55">
        <v>1903</v>
      </c>
      <c r="E39" s="43">
        <v>1480</v>
      </c>
      <c r="F39" s="53">
        <v>28</v>
      </c>
      <c r="G39" s="43">
        <v>10371</v>
      </c>
      <c r="H39" s="43">
        <v>57527</v>
      </c>
      <c r="I39" s="43">
        <v>11304</v>
      </c>
      <c r="J39" s="44">
        <v>241</v>
      </c>
      <c r="K39" s="43">
        <v>923585</v>
      </c>
      <c r="L39" s="43">
        <v>150484</v>
      </c>
      <c r="M39" s="43">
        <v>6137428</v>
      </c>
      <c r="N39" s="52" t="s">
        <v>336</v>
      </c>
      <c r="O39" s="40" t="s">
        <v>242</v>
      </c>
      <c r="P39" s="22">
        <f>Table2[[#This Row],[Active]]/Table2[[#This Row],[Cases]]</f>
        <v>0.82918216149211565</v>
      </c>
      <c r="Q39" s="9">
        <f>Table2[[#This Row],[Population]]/Table2[[#This Row],[Cases]]</f>
        <v>88.463605177433763</v>
      </c>
      <c r="R39" s="9">
        <f>Table2[[#This Row],[Population]]/Table2[[#This Row],[Deaths]]</f>
        <v>4146.9108108108112</v>
      </c>
      <c r="S39" s="9">
        <f>Table2[[#This Row],[Deaths]]+Table2[[#This Row],[Active]]*Table2[[#This Row],[Death Rate]]</f>
        <v>2707.1895990083312</v>
      </c>
      <c r="T39" s="10">
        <f>Table2[[#This Row],[Deaths]]/Table2[[#This Row],[Cases]]</f>
        <v>2.1332410850701953E-2</v>
      </c>
      <c r="U39" s="9">
        <f>Table2[[#This Row],[Cases]]/Table2[[#This Row],[Deaths]]</f>
        <v>46.877027027027026</v>
      </c>
      <c r="V39" s="12">
        <f>Table2[[#This Row],[Cases]]/Table2[[#This Row],[Population]]</f>
        <v>1.1304083730187955E-2</v>
      </c>
      <c r="W39" s="12">
        <f>Table2[[#This Row],[Deaths]]/Table2[[#This Row],[Population]]</f>
        <v>2.4114335842310492E-4</v>
      </c>
      <c r="X39" s="13">
        <f>1-Table2[[#This Row],[Deaths]]/Table2[[#This Row],[Ex(Deaths)]]</f>
        <v>0.45330759229344786</v>
      </c>
      <c r="Y39" s="13">
        <f>Table2[[#This Row],[Cases]]/Table2[[#This Row],[Tests]]</f>
        <v>7.5118153716225364E-2</v>
      </c>
      <c r="Z39" s="12">
        <f>Table2[[#This Row],[Percent Infected]]*Table2[[#This Row],[% Active]]</f>
        <v>9.3731445810851053E-3</v>
      </c>
      <c r="AA39" s="9">
        <f>1/Table2[[#This Row],[Percent Active Infected]]</f>
        <v>106.68778138960836</v>
      </c>
    </row>
    <row r="40" spans="1:27" ht="15.95" customHeight="1" thickBot="1" x14ac:dyDescent="0.3">
      <c r="A40" s="47">
        <v>38</v>
      </c>
      <c r="B40" s="40" t="s">
        <v>262</v>
      </c>
      <c r="C40" s="43">
        <v>69104</v>
      </c>
      <c r="D40" s="54">
        <v>105</v>
      </c>
      <c r="E40" s="43">
        <v>1781</v>
      </c>
      <c r="F40" s="44"/>
      <c r="G40" s="43">
        <v>23638</v>
      </c>
      <c r="H40" s="43">
        <v>43685</v>
      </c>
      <c r="I40" s="43">
        <v>9075</v>
      </c>
      <c r="J40" s="44">
        <v>234</v>
      </c>
      <c r="K40" s="43">
        <v>1010191</v>
      </c>
      <c r="L40" s="43">
        <v>132660</v>
      </c>
      <c r="M40" s="43">
        <v>7614893</v>
      </c>
      <c r="N40" s="52" t="s">
        <v>339</v>
      </c>
      <c r="O40" s="40" t="s">
        <v>242</v>
      </c>
      <c r="P40" s="24">
        <f>Table2[[#This Row],[Active]]/Table2[[#This Row],[Cases]]</f>
        <v>0.63216311646214407</v>
      </c>
      <c r="Q40" s="9">
        <f>Table2[[#This Row],[Population]]/Table2[[#This Row],[Cases]]</f>
        <v>110.1946775874045</v>
      </c>
      <c r="R40" s="9">
        <f>Table2[[#This Row],[Population]]/Table2[[#This Row],[Deaths]]</f>
        <v>4275.6277372262775</v>
      </c>
      <c r="S40" s="9">
        <f>Table2[[#This Row],[Deaths]]+Table2[[#This Row],[Active]]*Table2[[#This Row],[Death Rate]]</f>
        <v>2906.8825104190782</v>
      </c>
      <c r="T40" s="10">
        <f>Table2[[#This Row],[Deaths]]/Table2[[#This Row],[Cases]]</f>
        <v>2.5772748321370689E-2</v>
      </c>
      <c r="U40" s="9">
        <f>Table2[[#This Row],[Cases]]/Table2[[#This Row],[Deaths]]</f>
        <v>38.800673778775966</v>
      </c>
      <c r="V40" s="12">
        <f>Table2[[#This Row],[Cases]]/Table2[[#This Row],[Population]]</f>
        <v>9.0748484581464235E-3</v>
      </c>
      <c r="W40" s="12">
        <f>Table2[[#This Row],[Deaths]]/Table2[[#This Row],[Population]]</f>
        <v>2.3388378536638664E-4</v>
      </c>
      <c r="X40" s="13">
        <f>1-Table2[[#This Row],[Deaths]]/Table2[[#This Row],[Ex(Deaths)]]</f>
        <v>0.38731613898518469</v>
      </c>
      <c r="Y40" s="13">
        <f>Table2[[#This Row],[Cases]]/Table2[[#This Row],[Tests]]</f>
        <v>6.8406865632340816E-2</v>
      </c>
      <c r="Z40" s="12">
        <f>Table2[[#This Row],[Percent Infected]]*Table2[[#This Row],[% Active]]</f>
        <v>5.7367844827235261E-3</v>
      </c>
      <c r="AA40" s="9">
        <f>1/Table2[[#This Row],[Percent Active Infected]]</f>
        <v>174.3136774636603</v>
      </c>
    </row>
    <row r="41" spans="1:27" ht="15.95" customHeight="1" thickBot="1" x14ac:dyDescent="0.3">
      <c r="A41" s="47">
        <v>39</v>
      </c>
      <c r="B41" s="40" t="s">
        <v>275</v>
      </c>
      <c r="C41" s="43">
        <v>145569</v>
      </c>
      <c r="D41" s="44"/>
      <c r="E41" s="43">
        <v>2376</v>
      </c>
      <c r="F41" s="44"/>
      <c r="G41" s="43">
        <v>116969</v>
      </c>
      <c r="H41" s="43">
        <v>26224</v>
      </c>
      <c r="I41" s="43">
        <v>13879</v>
      </c>
      <c r="J41" s="44">
        <v>227</v>
      </c>
      <c r="K41" s="43">
        <v>1935742</v>
      </c>
      <c r="L41" s="43">
        <v>184566</v>
      </c>
      <c r="M41" s="43">
        <v>10488084</v>
      </c>
      <c r="N41" s="52" t="s">
        <v>333</v>
      </c>
      <c r="O41" s="40" t="s">
        <v>242</v>
      </c>
      <c r="P41" s="22">
        <f>Table2[[#This Row],[Active]]/Table2[[#This Row],[Cases]]</f>
        <v>0.18014824584904754</v>
      </c>
      <c r="Q41" s="9">
        <f>Table2[[#This Row],[Population]]/Table2[[#This Row],[Cases]]</f>
        <v>72.048884034375448</v>
      </c>
      <c r="R41" s="9">
        <f>Table2[[#This Row],[Population]]/Table2[[#This Row],[Deaths]]</f>
        <v>4414.1767676767677</v>
      </c>
      <c r="S41" s="9">
        <f>Table2[[#This Row],[Deaths]]+Table2[[#This Row],[Active]]*Table2[[#This Row],[Death Rate]]</f>
        <v>2804.0322321373369</v>
      </c>
      <c r="T41" s="10">
        <f>Table2[[#This Row],[Deaths]]/Table2[[#This Row],[Cases]]</f>
        <v>1.632215650310162E-2</v>
      </c>
      <c r="U41" s="9">
        <f>Table2[[#This Row],[Cases]]/Table2[[#This Row],[Deaths]]</f>
        <v>61.266414141414138</v>
      </c>
      <c r="V41" s="12">
        <f>Table2[[#This Row],[Cases]]/Table2[[#This Row],[Population]]</f>
        <v>1.3879465496271769E-2</v>
      </c>
      <c r="W41" s="12">
        <f>Table2[[#This Row],[Deaths]]/Table2[[#This Row],[Population]]</f>
        <v>2.2654280800954684E-4</v>
      </c>
      <c r="X41" s="13">
        <f>1-Table2[[#This Row],[Deaths]]/Table2[[#This Row],[Ex(Deaths)]]</f>
        <v>0.15264882736782059</v>
      </c>
      <c r="Y41" s="13">
        <f>Table2[[#This Row],[Cases]]/Table2[[#This Row],[Tests]]</f>
        <v>7.520062074388012E-2</v>
      </c>
      <c r="Z41" s="12">
        <f>Table2[[#This Row],[Percent Infected]]*Table2[[#This Row],[% Active]]</f>
        <v>2.5003613624757391E-3</v>
      </c>
      <c r="AA41" s="9">
        <f>1/Table2[[#This Row],[Percent Active Infected]]</f>
        <v>399.9421903599756</v>
      </c>
    </row>
    <row r="42" spans="1:27" ht="15.95" customHeight="1" thickBot="1" x14ac:dyDescent="0.3">
      <c r="A42" s="47">
        <v>40</v>
      </c>
      <c r="B42" s="40" t="s">
        <v>280</v>
      </c>
      <c r="C42" s="43">
        <v>134744</v>
      </c>
      <c r="D42" s="55">
        <v>1036</v>
      </c>
      <c r="E42" s="43">
        <v>1387</v>
      </c>
      <c r="F42" s="53">
        <v>21</v>
      </c>
      <c r="G42" s="43">
        <v>94812</v>
      </c>
      <c r="H42" s="43">
        <v>38545</v>
      </c>
      <c r="I42" s="43">
        <v>19731</v>
      </c>
      <c r="J42" s="44">
        <v>203</v>
      </c>
      <c r="K42" s="43">
        <v>1868761</v>
      </c>
      <c r="L42" s="43">
        <v>273644</v>
      </c>
      <c r="M42" s="43">
        <v>6829174</v>
      </c>
      <c r="N42" s="52" t="s">
        <v>333</v>
      </c>
      <c r="O42" s="40" t="s">
        <v>242</v>
      </c>
      <c r="P42" s="22">
        <f>Table2[[#This Row],[Active]]/Table2[[#This Row],[Cases]]</f>
        <v>0.2860609748857092</v>
      </c>
      <c r="Q42" s="9">
        <f>Table2[[#This Row],[Population]]/Table2[[#This Row],[Cases]]</f>
        <v>50.682583269013833</v>
      </c>
      <c r="R42" s="9">
        <f>Table2[[#This Row],[Population]]/Table2[[#This Row],[Deaths]]</f>
        <v>4923.7015140591202</v>
      </c>
      <c r="S42" s="9">
        <f>Table2[[#This Row],[Deaths]]+Table2[[#This Row],[Active]]*Table2[[#This Row],[Death Rate]]</f>
        <v>1783.7665721664787</v>
      </c>
      <c r="T42" s="10">
        <f>Table2[[#This Row],[Deaths]]/Table2[[#This Row],[Cases]]</f>
        <v>1.0293593777830552E-2</v>
      </c>
      <c r="U42" s="9">
        <f>Table2[[#This Row],[Cases]]/Table2[[#This Row],[Deaths]]</f>
        <v>97.147801009372742</v>
      </c>
      <c r="V42" s="12">
        <f>Table2[[#This Row],[Cases]]/Table2[[#This Row],[Population]]</f>
        <v>1.9730643852389762E-2</v>
      </c>
      <c r="W42" s="12">
        <f>Table2[[#This Row],[Deaths]]/Table2[[#This Row],[Population]]</f>
        <v>2.0309923279154991E-4</v>
      </c>
      <c r="X42" s="13">
        <f>1-Table2[[#This Row],[Deaths]]/Table2[[#This Row],[Ex(Deaths)]]</f>
        <v>0.22243189123371943</v>
      </c>
      <c r="Y42" s="13">
        <f>Table2[[#This Row],[Cases]]/Table2[[#This Row],[Tests]]</f>
        <v>7.2103388287747872E-2</v>
      </c>
      <c r="Z42" s="12">
        <f>Table2[[#This Row],[Percent Infected]]*Table2[[#This Row],[% Active]]</f>
        <v>5.64416721553734E-3</v>
      </c>
      <c r="AA42" s="9">
        <f>1/Table2[[#This Row],[Percent Active Infected]]</f>
        <v>177.17405629783372</v>
      </c>
    </row>
    <row r="43" spans="1:27" ht="15.95" customHeight="1" thickBot="1" x14ac:dyDescent="0.3">
      <c r="A43" s="47">
        <v>41</v>
      </c>
      <c r="B43" s="40" t="s">
        <v>283</v>
      </c>
      <c r="C43" s="43">
        <v>53077</v>
      </c>
      <c r="D43" s="54">
        <v>412</v>
      </c>
      <c r="E43" s="44">
        <v>603</v>
      </c>
      <c r="F43" s="53">
        <v>4</v>
      </c>
      <c r="G43" s="43">
        <v>46133</v>
      </c>
      <c r="H43" s="43">
        <v>6341</v>
      </c>
      <c r="I43" s="43">
        <v>17588</v>
      </c>
      <c r="J43" s="44">
        <v>200</v>
      </c>
      <c r="K43" s="43">
        <v>622050</v>
      </c>
      <c r="L43" s="43">
        <v>206127</v>
      </c>
      <c r="M43" s="43">
        <v>3017804</v>
      </c>
      <c r="N43" s="40" t="s">
        <v>330</v>
      </c>
      <c r="O43" s="40" t="s">
        <v>242</v>
      </c>
      <c r="P43" s="22">
        <f>Table2[[#This Row],[Active]]/Table2[[#This Row],[Cases]]</f>
        <v>0.1194679428000829</v>
      </c>
      <c r="Q43" s="9">
        <f>Table2[[#This Row],[Population]]/Table2[[#This Row],[Cases]]</f>
        <v>56.857094410008102</v>
      </c>
      <c r="R43" s="9">
        <f>Table2[[#This Row],[Population]]/Table2[[#This Row],[Deaths]]</f>
        <v>5004.6500829187398</v>
      </c>
      <c r="S43" s="9">
        <f>Table2[[#This Row],[Deaths]]+Table2[[#This Row],[Active]]*Table2[[#This Row],[Death Rate]]</f>
        <v>675.03916950844996</v>
      </c>
      <c r="T43" s="10">
        <f>Table2[[#This Row],[Deaths]]/Table2[[#This Row],[Cases]]</f>
        <v>1.1360853100212898E-2</v>
      </c>
      <c r="U43" s="9">
        <f>Table2[[#This Row],[Cases]]/Table2[[#This Row],[Deaths]]</f>
        <v>88.021558872305135</v>
      </c>
      <c r="V43" s="12">
        <f>Table2[[#This Row],[Cases]]/Table2[[#This Row],[Population]]</f>
        <v>1.7587954684929838E-2</v>
      </c>
      <c r="W43" s="12">
        <f>Table2[[#This Row],[Deaths]]/Table2[[#This Row],[Population]]</f>
        <v>1.998141695086891E-4</v>
      </c>
      <c r="X43" s="13">
        <f>1-Table2[[#This Row],[Deaths]]/Table2[[#This Row],[Ex(Deaths)]]</f>
        <v>0.10671850281059603</v>
      </c>
      <c r="Y43" s="13">
        <f>Table2[[#This Row],[Cases]]/Table2[[#This Row],[Tests]]</f>
        <v>8.5325938429386711E-2</v>
      </c>
      <c r="Z43" s="12">
        <f>Table2[[#This Row],[Percent Infected]]*Table2[[#This Row],[% Active]]</f>
        <v>2.1011967642696481E-3</v>
      </c>
      <c r="AA43" s="9">
        <f>1/Table2[[#This Row],[Percent Active Infected]]</f>
        <v>475.91925563791193</v>
      </c>
    </row>
    <row r="44" spans="1:27" ht="15.95" customHeight="1" thickBot="1" x14ac:dyDescent="0.3">
      <c r="A44" s="47">
        <v>42</v>
      </c>
      <c r="B44" s="40" t="s">
        <v>274</v>
      </c>
      <c r="C44" s="43">
        <v>30372</v>
      </c>
      <c r="D44" s="44"/>
      <c r="E44" s="44">
        <v>361</v>
      </c>
      <c r="F44" s="44"/>
      <c r="G44" s="43">
        <v>22483</v>
      </c>
      <c r="H44" s="43">
        <v>7528</v>
      </c>
      <c r="I44" s="43">
        <v>15701</v>
      </c>
      <c r="J44" s="44">
        <v>187</v>
      </c>
      <c r="K44" s="43">
        <v>323287</v>
      </c>
      <c r="L44" s="43">
        <v>167125</v>
      </c>
      <c r="M44" s="43">
        <v>1934408</v>
      </c>
      <c r="N44" s="52" t="s">
        <v>340</v>
      </c>
      <c r="O44" s="40" t="s">
        <v>242</v>
      </c>
      <c r="P44" s="24">
        <f>Table2[[#This Row],[Active]]/Table2[[#This Row],[Cases]]</f>
        <v>0.24785987093375478</v>
      </c>
      <c r="Q44" s="9">
        <f>Table2[[#This Row],[Population]]/Table2[[#This Row],[Cases]]</f>
        <v>63.690504411958379</v>
      </c>
      <c r="R44" s="9">
        <f>Table2[[#This Row],[Population]]/Table2[[#This Row],[Deaths]]</f>
        <v>5358.4709141274234</v>
      </c>
      <c r="S44" s="9">
        <f>Table2[[#This Row],[Deaths]]+Table2[[#This Row],[Active]]*Table2[[#This Row],[Death Rate]]</f>
        <v>450.47741340708546</v>
      </c>
      <c r="T44" s="10">
        <f>Table2[[#This Row],[Deaths]]/Table2[[#This Row],[Cases]]</f>
        <v>1.1885947583300409E-2</v>
      </c>
      <c r="U44" s="9">
        <f>Table2[[#This Row],[Cases]]/Table2[[#This Row],[Deaths]]</f>
        <v>84.13296398891967</v>
      </c>
      <c r="V44" s="12">
        <f>Table2[[#This Row],[Cases]]/Table2[[#This Row],[Population]]</f>
        <v>1.5700927622300982E-2</v>
      </c>
      <c r="W44" s="12">
        <f>Table2[[#This Row],[Deaths]]/Table2[[#This Row],[Population]]</f>
        <v>1.8662040272786299E-4</v>
      </c>
      <c r="X44" s="13">
        <f>1-Table2[[#This Row],[Deaths]]/Table2[[#This Row],[Ex(Deaths)]]</f>
        <v>0.19862796833773089</v>
      </c>
      <c r="Y44" s="13">
        <f>Table2[[#This Row],[Cases]]/Table2[[#This Row],[Tests]]</f>
        <v>9.3947483196045622E-2</v>
      </c>
      <c r="Z44" s="12">
        <f>Table2[[#This Row],[Percent Infected]]*Table2[[#This Row],[% Active]]</f>
        <v>3.8916298940037466E-3</v>
      </c>
      <c r="AA44" s="9">
        <f>1/Table2[[#This Row],[Percent Active Infected]]</f>
        <v>256.96174282678004</v>
      </c>
    </row>
    <row r="45" spans="1:27" ht="15.95" customHeight="1" thickBot="1" x14ac:dyDescent="0.3">
      <c r="A45" s="47">
        <v>43</v>
      </c>
      <c r="B45" s="40" t="s">
        <v>271</v>
      </c>
      <c r="C45" s="43">
        <v>39315</v>
      </c>
      <c r="D45" s="44"/>
      <c r="E45" s="44">
        <v>813</v>
      </c>
      <c r="F45" s="44"/>
      <c r="G45" s="43">
        <v>9091</v>
      </c>
      <c r="H45" s="43">
        <v>29411</v>
      </c>
      <c r="I45" s="43">
        <v>8800</v>
      </c>
      <c r="J45" s="44">
        <v>182</v>
      </c>
      <c r="K45" s="43">
        <v>754985</v>
      </c>
      <c r="L45" s="43">
        <v>168988</v>
      </c>
      <c r="M45" s="43">
        <v>4467673</v>
      </c>
      <c r="N45" s="40" t="s">
        <v>330</v>
      </c>
      <c r="O45" s="40" t="s">
        <v>242</v>
      </c>
      <c r="P45" s="24">
        <f>Table2[[#This Row],[Active]]/Table2[[#This Row],[Cases]]</f>
        <v>0.74808597227521301</v>
      </c>
      <c r="Q45" s="9">
        <f>Table2[[#This Row],[Population]]/Table2[[#This Row],[Cases]]</f>
        <v>113.63787358514561</v>
      </c>
      <c r="R45" s="9">
        <f>Table2[[#This Row],[Population]]/Table2[[#This Row],[Deaths]]</f>
        <v>5495.2927429274296</v>
      </c>
      <c r="S45" s="9">
        <f>Table2[[#This Row],[Deaths]]+Table2[[#This Row],[Active]]*Table2[[#This Row],[Death Rate]]</f>
        <v>1421.1938954597481</v>
      </c>
      <c r="T45" s="10">
        <f>Table2[[#This Row],[Deaths]]/Table2[[#This Row],[Cases]]</f>
        <v>2.0679130103014115E-2</v>
      </c>
      <c r="U45" s="9">
        <f>Table2[[#This Row],[Cases]]/Table2[[#This Row],[Deaths]]</f>
        <v>48.357933579335793</v>
      </c>
      <c r="V45" s="12">
        <f>Table2[[#This Row],[Cases]]/Table2[[#This Row],[Population]]</f>
        <v>8.799883071120021E-3</v>
      </c>
      <c r="W45" s="12">
        <f>Table2[[#This Row],[Deaths]]/Table2[[#This Row],[Population]]</f>
        <v>1.8197392691900234E-4</v>
      </c>
      <c r="X45" s="13">
        <f>1-Table2[[#This Row],[Deaths]]/Table2[[#This Row],[Ex(Deaths)]]</f>
        <v>0.42794575560923087</v>
      </c>
      <c r="Y45" s="13">
        <f>Table2[[#This Row],[Cases]]/Table2[[#This Row],[Tests]]</f>
        <v>5.2073882262561509E-2</v>
      </c>
      <c r="Z45" s="12">
        <f>Table2[[#This Row],[Percent Infected]]*Table2[[#This Row],[% Active]]</f>
        <v>6.5830690831670084E-3</v>
      </c>
      <c r="AA45" s="9">
        <f>1/Table2[[#This Row],[Percent Active Infected]]</f>
        <v>151.90483152561967</v>
      </c>
    </row>
    <row r="46" spans="1:27" ht="15.95" customHeight="1" thickBot="1" x14ac:dyDescent="0.3">
      <c r="A46" s="47">
        <v>44</v>
      </c>
      <c r="B46" s="40" t="s">
        <v>270</v>
      </c>
      <c r="C46" s="43">
        <v>66196</v>
      </c>
      <c r="D46" s="54">
        <v>455</v>
      </c>
      <c r="E46" s="43">
        <v>1039</v>
      </c>
      <c r="F46" s="44"/>
      <c r="G46" s="43">
        <v>55982</v>
      </c>
      <c r="H46" s="43">
        <v>9175</v>
      </c>
      <c r="I46" s="43">
        <v>11369</v>
      </c>
      <c r="J46" s="44">
        <v>178</v>
      </c>
      <c r="K46" s="43">
        <v>1132236</v>
      </c>
      <c r="L46" s="43">
        <v>194461</v>
      </c>
      <c r="M46" s="43">
        <v>5822434</v>
      </c>
      <c r="N46" s="52" t="s">
        <v>333</v>
      </c>
      <c r="O46" s="40" t="s">
        <v>242</v>
      </c>
      <c r="P46" s="24">
        <f>Table2[[#This Row],[Active]]/Table2[[#This Row],[Cases]]</f>
        <v>0.13860354099945615</v>
      </c>
      <c r="Q46" s="9">
        <f>Table2[[#This Row],[Population]]/Table2[[#This Row],[Cases]]</f>
        <v>87.957489878542503</v>
      </c>
      <c r="R46" s="9">
        <f>Table2[[#This Row],[Population]]/Table2[[#This Row],[Deaths]]</f>
        <v>5603.8825794032728</v>
      </c>
      <c r="S46" s="9">
        <f>Table2[[#This Row],[Deaths]]+Table2[[#This Row],[Active]]*Table2[[#This Row],[Death Rate]]</f>
        <v>1183.009079098435</v>
      </c>
      <c r="T46" s="10">
        <f>Table2[[#This Row],[Deaths]]/Table2[[#This Row],[Cases]]</f>
        <v>1.5695812435796725E-2</v>
      </c>
      <c r="U46" s="9">
        <f>Table2[[#This Row],[Cases]]/Table2[[#This Row],[Deaths]]</f>
        <v>63.711260827718959</v>
      </c>
      <c r="V46" s="12">
        <f>Table2[[#This Row],[Cases]]/Table2[[#This Row],[Population]]</f>
        <v>1.1369128443534096E-2</v>
      </c>
      <c r="W46" s="12">
        <f>Table2[[#This Row],[Deaths]]/Table2[[#This Row],[Population]]</f>
        <v>1.7844770760819272E-4</v>
      </c>
      <c r="X46" s="13">
        <f>1-Table2[[#This Row],[Deaths]]/Table2[[#This Row],[Ex(Deaths)]]</f>
        <v>0.12173116981332344</v>
      </c>
      <c r="Y46" s="13">
        <f>Table2[[#This Row],[Cases]]/Table2[[#This Row],[Tests]]</f>
        <v>5.8464843018593296E-2</v>
      </c>
      <c r="Z46" s="12">
        <f>Table2[[#This Row],[Percent Infected]]*Table2[[#This Row],[% Active]]</f>
        <v>1.5758014603514611E-3</v>
      </c>
      <c r="AA46" s="9">
        <f>1/Table2[[#This Row],[Percent Active Infected]]</f>
        <v>634.59771117166224</v>
      </c>
    </row>
    <row r="47" spans="1:27" ht="15.95" customHeight="1" thickBot="1" x14ac:dyDescent="0.3">
      <c r="A47" s="47">
        <v>45</v>
      </c>
      <c r="B47" s="40" t="s">
        <v>278</v>
      </c>
      <c r="C47" s="43">
        <v>10360</v>
      </c>
      <c r="D47" s="54">
        <v>86</v>
      </c>
      <c r="E47" s="44">
        <v>153</v>
      </c>
      <c r="F47" s="44"/>
      <c r="G47" s="43">
        <v>9013</v>
      </c>
      <c r="H47" s="43">
        <v>1194</v>
      </c>
      <c r="I47" s="43">
        <v>11711</v>
      </c>
      <c r="J47" s="44">
        <v>173</v>
      </c>
      <c r="K47" s="43">
        <v>129293</v>
      </c>
      <c r="L47" s="43">
        <v>146150</v>
      </c>
      <c r="M47" s="43">
        <v>884659</v>
      </c>
      <c r="N47" s="40" t="s">
        <v>330</v>
      </c>
      <c r="O47" s="40" t="s">
        <v>242</v>
      </c>
      <c r="P47" s="24">
        <f>Table2[[#This Row],[Active]]/Table2[[#This Row],[Cases]]</f>
        <v>0.11525096525096525</v>
      </c>
      <c r="Q47" s="9">
        <f>Table2[[#This Row],[Population]]/Table2[[#This Row],[Cases]]</f>
        <v>85.391795366795364</v>
      </c>
      <c r="R47" s="9">
        <f>Table2[[#This Row],[Population]]/Table2[[#This Row],[Deaths]]</f>
        <v>5782.0849673202611</v>
      </c>
      <c r="S47" s="9">
        <f>Table2[[#This Row],[Deaths]]+Table2[[#This Row],[Active]]*Table2[[#This Row],[Death Rate]]</f>
        <v>170.63339768339767</v>
      </c>
      <c r="T47" s="10">
        <f>Table2[[#This Row],[Deaths]]/Table2[[#This Row],[Cases]]</f>
        <v>1.4768339768339769E-2</v>
      </c>
      <c r="U47" s="9">
        <f>Table2[[#This Row],[Cases]]/Table2[[#This Row],[Deaths]]</f>
        <v>67.712418300653596</v>
      </c>
      <c r="V47" s="12">
        <f>Table2[[#This Row],[Cases]]/Table2[[#This Row],[Population]]</f>
        <v>1.171072695807085E-2</v>
      </c>
      <c r="W47" s="12">
        <f>Table2[[#This Row],[Deaths]]/Table2[[#This Row],[Population]]</f>
        <v>1.7294799465104632E-4</v>
      </c>
      <c r="X47" s="13">
        <f>1-Table2[[#This Row],[Deaths]]/Table2[[#This Row],[Ex(Deaths)]]</f>
        <v>0.10334083434308461</v>
      </c>
      <c r="Y47" s="13">
        <f>Table2[[#This Row],[Cases]]/Table2[[#This Row],[Tests]]</f>
        <v>8.012808117995561E-2</v>
      </c>
      <c r="Z47" s="12">
        <f>Table2[[#This Row],[Percent Infected]]*Table2[[#This Row],[% Active]]</f>
        <v>1.3496725857081655E-3</v>
      </c>
      <c r="AA47" s="9">
        <f>1/Table2[[#This Row],[Percent Active Infected]]</f>
        <v>740.92043551088784</v>
      </c>
    </row>
    <row r="48" spans="1:27" ht="16.5" thickBot="1" x14ac:dyDescent="0.3">
      <c r="A48" s="47">
        <v>46</v>
      </c>
      <c r="B48" s="40" t="s">
        <v>273</v>
      </c>
      <c r="C48" s="43">
        <v>48711</v>
      </c>
      <c r="D48" s="54">
        <v>369</v>
      </c>
      <c r="E48" s="44">
        <v>665</v>
      </c>
      <c r="F48" s="53">
        <v>4</v>
      </c>
      <c r="G48" s="43">
        <v>40531</v>
      </c>
      <c r="H48" s="43">
        <v>7515</v>
      </c>
      <c r="I48" s="43">
        <v>12310</v>
      </c>
      <c r="J48" s="44">
        <v>168</v>
      </c>
      <c r="K48" s="43">
        <v>762899</v>
      </c>
      <c r="L48" s="43">
        <v>192799</v>
      </c>
      <c r="M48" s="43">
        <v>3956971</v>
      </c>
      <c r="N48" s="52" t="s">
        <v>336</v>
      </c>
      <c r="O48" s="40" t="s">
        <v>242</v>
      </c>
      <c r="P48" s="22">
        <f>Table2[[#This Row],[Active]]/Table2[[#This Row],[Cases]]</f>
        <v>0.15427726796822072</v>
      </c>
      <c r="Q48" s="9">
        <f>Table2[[#This Row],[Population]]/Table2[[#This Row],[Cases]]</f>
        <v>81.233622795672431</v>
      </c>
      <c r="R48" s="9">
        <f>Table2[[#This Row],[Population]]/Table2[[#This Row],[Deaths]]</f>
        <v>5950.3323308270674</v>
      </c>
      <c r="S48" s="9">
        <f>Table2[[#This Row],[Deaths]]+Table2[[#This Row],[Active]]*Table2[[#This Row],[Death Rate]]</f>
        <v>767.59438319886681</v>
      </c>
      <c r="T48" s="10">
        <f>Table2[[#This Row],[Deaths]]/Table2[[#This Row],[Cases]]</f>
        <v>1.3651947198784669E-2</v>
      </c>
      <c r="U48" s="9">
        <f>Table2[[#This Row],[Cases]]/Table2[[#This Row],[Deaths]]</f>
        <v>73.249624060150381</v>
      </c>
      <c r="V48" s="12">
        <f>Table2[[#This Row],[Cases]]/Table2[[#This Row],[Population]]</f>
        <v>1.2310173615121264E-2</v>
      </c>
      <c r="W48" s="12">
        <f>Table2[[#This Row],[Deaths]]/Table2[[#This Row],[Population]]</f>
        <v>1.6805784020150767E-4</v>
      </c>
      <c r="X48" s="13">
        <f>1-Table2[[#This Row],[Deaths]]/Table2[[#This Row],[Ex(Deaths)]]</f>
        <v>0.13365702699818593</v>
      </c>
      <c r="Y48" s="13">
        <f>Table2[[#This Row],[Cases]]/Table2[[#This Row],[Tests]]</f>
        <v>6.3849867413641917E-2</v>
      </c>
      <c r="Z48" s="12">
        <f>Table2[[#This Row],[Percent Infected]]*Table2[[#This Row],[% Active]]</f>
        <v>1.8991799535553835E-3</v>
      </c>
      <c r="AA48" s="9">
        <f>1/Table2[[#This Row],[Percent Active Infected]]</f>
        <v>526.54304723885571</v>
      </c>
    </row>
    <row r="49" spans="1:27" ht="16.5" thickBot="1" x14ac:dyDescent="0.3">
      <c r="A49" s="47">
        <v>47</v>
      </c>
      <c r="B49" s="40" t="s">
        <v>277</v>
      </c>
      <c r="C49" s="43">
        <v>8647</v>
      </c>
      <c r="D49" s="54">
        <v>60</v>
      </c>
      <c r="E49" s="44">
        <v>126</v>
      </c>
      <c r="F49" s="53">
        <v>1</v>
      </c>
      <c r="G49" s="43">
        <v>7343</v>
      </c>
      <c r="H49" s="43">
        <v>1178</v>
      </c>
      <c r="I49" s="43">
        <v>11347</v>
      </c>
      <c r="J49" s="44">
        <v>165</v>
      </c>
      <c r="K49" s="43">
        <v>180419</v>
      </c>
      <c r="L49" s="43">
        <v>236751</v>
      </c>
      <c r="M49" s="43">
        <v>762062</v>
      </c>
      <c r="N49" s="40" t="s">
        <v>330</v>
      </c>
      <c r="O49" s="40" t="s">
        <v>242</v>
      </c>
      <c r="P49" s="22">
        <f>Table2[[#This Row],[Active]]/Table2[[#This Row],[Cases]]</f>
        <v>0.13623221926679774</v>
      </c>
      <c r="Q49" s="9">
        <f>Table2[[#This Row],[Population]]/Table2[[#This Row],[Cases]]</f>
        <v>88.130218572915467</v>
      </c>
      <c r="R49" s="9">
        <f>Table2[[#This Row],[Population]]/Table2[[#This Row],[Deaths]]</f>
        <v>6048.1111111111113</v>
      </c>
      <c r="S49" s="9">
        <f>Table2[[#This Row],[Deaths]]+Table2[[#This Row],[Active]]*Table2[[#This Row],[Death Rate]]</f>
        <v>143.16525962761651</v>
      </c>
      <c r="T49" s="10">
        <f>Table2[[#This Row],[Deaths]]/Table2[[#This Row],[Cases]]</f>
        <v>1.4571527697467329E-2</v>
      </c>
      <c r="U49" s="9">
        <f>Table2[[#This Row],[Cases]]/Table2[[#This Row],[Deaths]]</f>
        <v>68.626984126984127</v>
      </c>
      <c r="V49" s="12">
        <f>Table2[[#This Row],[Cases]]/Table2[[#This Row],[Population]]</f>
        <v>1.1346845794699119E-2</v>
      </c>
      <c r="W49" s="12">
        <f>Table2[[#This Row],[Deaths]]/Table2[[#This Row],[Population]]</f>
        <v>1.6534087777634891E-4</v>
      </c>
      <c r="X49" s="13">
        <f>1-Table2[[#This Row],[Deaths]]/Table2[[#This Row],[Ex(Deaths)]]</f>
        <v>0.11989821882951646</v>
      </c>
      <c r="Y49" s="13">
        <f>Table2[[#This Row],[Cases]]/Table2[[#This Row],[Tests]]</f>
        <v>4.7927324727440011E-2</v>
      </c>
      <c r="Z49" s="12">
        <f>Table2[[#This Row],[Percent Infected]]*Table2[[#This Row],[% Active]]</f>
        <v>1.5458059842899921E-3</v>
      </c>
      <c r="AA49" s="9">
        <f>1/Table2[[#This Row],[Percent Active Infected]]</f>
        <v>646.91171477079797</v>
      </c>
    </row>
    <row r="50" spans="1:27" ht="16.5" thickBot="1" x14ac:dyDescent="0.3">
      <c r="A50" s="47">
        <v>48</v>
      </c>
      <c r="B50" s="40" t="s">
        <v>281</v>
      </c>
      <c r="C50" s="43">
        <v>27660</v>
      </c>
      <c r="D50" s="44"/>
      <c r="E50" s="44">
        <v>269</v>
      </c>
      <c r="F50" s="44"/>
      <c r="G50" s="43">
        <v>10883</v>
      </c>
      <c r="H50" s="43">
        <v>16508</v>
      </c>
      <c r="I50" s="43">
        <v>15478</v>
      </c>
      <c r="J50" s="44">
        <v>151</v>
      </c>
      <c r="K50" s="43">
        <v>222668</v>
      </c>
      <c r="L50" s="43">
        <v>124600</v>
      </c>
      <c r="M50" s="43">
        <v>1787065</v>
      </c>
      <c r="N50" s="52" t="s">
        <v>336</v>
      </c>
      <c r="O50" s="40" t="s">
        <v>242</v>
      </c>
      <c r="P50" s="22">
        <f>Table2[[#This Row],[Active]]/Table2[[#This Row],[Cases]]</f>
        <v>0.59681851048445411</v>
      </c>
      <c r="Q50" s="9">
        <f>Table2[[#This Row],[Population]]/Table2[[#This Row],[Cases]]</f>
        <v>64.608279103398402</v>
      </c>
      <c r="R50" s="9">
        <f>Table2[[#This Row],[Population]]/Table2[[#This Row],[Deaths]]</f>
        <v>6643.3643122676576</v>
      </c>
      <c r="S50" s="9">
        <f>Table2[[#This Row],[Deaths]]+Table2[[#This Row],[Active]]*Table2[[#This Row],[Death Rate]]</f>
        <v>429.54417932031811</v>
      </c>
      <c r="T50" s="10">
        <f>Table2[[#This Row],[Deaths]]/Table2[[#This Row],[Cases]]</f>
        <v>9.7252349963846702E-3</v>
      </c>
      <c r="U50" s="9">
        <f>Table2[[#This Row],[Cases]]/Table2[[#This Row],[Deaths]]</f>
        <v>102.82527881040892</v>
      </c>
      <c r="V50" s="12">
        <f>Table2[[#This Row],[Cases]]/Table2[[#This Row],[Population]]</f>
        <v>1.5477892522096286E-2</v>
      </c>
      <c r="W50" s="12">
        <f>Table2[[#This Row],[Deaths]]/Table2[[#This Row],[Population]]</f>
        <v>1.505261420261714E-4</v>
      </c>
      <c r="X50" s="13">
        <f>1-Table2[[#This Row],[Deaths]]/Table2[[#This Row],[Ex(Deaths)]]</f>
        <v>0.37375475457344676</v>
      </c>
      <c r="Y50" s="13">
        <f>Table2[[#This Row],[Cases]]/Table2[[#This Row],[Tests]]</f>
        <v>0.12422081304902366</v>
      </c>
      <c r="Z50" s="12">
        <f>Table2[[#This Row],[Percent Infected]]*Table2[[#This Row],[% Active]]</f>
        <v>9.2374927604759773E-3</v>
      </c>
      <c r="AA50" s="9">
        <f>1/Table2[[#This Row],[Percent Active Infected]]</f>
        <v>108.25448267506663</v>
      </c>
    </row>
    <row r="51" spans="1:27" ht="16.5" thickBot="1" x14ac:dyDescent="0.3">
      <c r="A51" s="47">
        <v>49</v>
      </c>
      <c r="B51" s="40" t="s">
        <v>276</v>
      </c>
      <c r="C51" s="43">
        <v>35418</v>
      </c>
      <c r="D51" s="55">
        <v>1128</v>
      </c>
      <c r="E51" s="44">
        <v>407</v>
      </c>
      <c r="F51" s="44"/>
      <c r="G51" s="43">
        <v>21957</v>
      </c>
      <c r="H51" s="43">
        <v>13054</v>
      </c>
      <c r="I51" s="43">
        <v>12157</v>
      </c>
      <c r="J51" s="44">
        <v>140</v>
      </c>
      <c r="K51" s="43">
        <v>343043</v>
      </c>
      <c r="L51" s="43">
        <v>117750</v>
      </c>
      <c r="M51" s="43">
        <v>2913314</v>
      </c>
      <c r="N51" s="52" t="s">
        <v>337</v>
      </c>
      <c r="O51" s="40" t="s">
        <v>242</v>
      </c>
      <c r="P51" s="22">
        <f>Table2[[#This Row],[Active]]/Table2[[#This Row],[Cases]]</f>
        <v>0.36856965384832568</v>
      </c>
      <c r="Q51" s="9">
        <f>Table2[[#This Row],[Population]]/Table2[[#This Row],[Cases]]</f>
        <v>82.255180981421873</v>
      </c>
      <c r="R51" s="9">
        <f>Table2[[#This Row],[Population]]/Table2[[#This Row],[Deaths]]</f>
        <v>7158.0196560196564</v>
      </c>
      <c r="S51" s="9">
        <f>Table2[[#This Row],[Deaths]]+Table2[[#This Row],[Active]]*Table2[[#This Row],[Death Rate]]</f>
        <v>557.00784911626852</v>
      </c>
      <c r="T51" s="10">
        <f>Table2[[#This Row],[Deaths]]/Table2[[#This Row],[Cases]]</f>
        <v>1.1491332091027161E-2</v>
      </c>
      <c r="U51" s="9">
        <f>Table2[[#This Row],[Cases]]/Table2[[#This Row],[Deaths]]</f>
        <v>87.022113022113018</v>
      </c>
      <c r="V51" s="12">
        <f>Table2[[#This Row],[Cases]]/Table2[[#This Row],[Population]]</f>
        <v>1.2157288915647267E-2</v>
      </c>
      <c r="W51" s="12">
        <f>Table2[[#This Row],[Deaths]]/Table2[[#This Row],[Population]]</f>
        <v>1.3970344425626624E-4</v>
      </c>
      <c r="X51" s="13">
        <f>1-Table2[[#This Row],[Deaths]]/Table2[[#This Row],[Ex(Deaths)]]</f>
        <v>0.26931011718105291</v>
      </c>
      <c r="Y51" s="13">
        <f>Table2[[#This Row],[Cases]]/Table2[[#This Row],[Tests]]</f>
        <v>0.10324653177589982</v>
      </c>
      <c r="Z51" s="12">
        <f>Table2[[#This Row],[Percent Infected]]*Table2[[#This Row],[% Active]]</f>
        <v>4.4808077673741996E-3</v>
      </c>
      <c r="AA51" s="9">
        <f>1/Table2[[#This Row],[Percent Active Infected]]</f>
        <v>223.17404626934274</v>
      </c>
    </row>
    <row r="52" spans="1:27" ht="16.5" thickBot="1" x14ac:dyDescent="0.3">
      <c r="A52" s="47">
        <v>50</v>
      </c>
      <c r="B52" s="40" t="s">
        <v>286</v>
      </c>
      <c r="C52" s="43">
        <v>46894</v>
      </c>
      <c r="D52" s="54">
        <v>242</v>
      </c>
      <c r="E52" s="44">
        <v>364</v>
      </c>
      <c r="F52" s="53">
        <v>1</v>
      </c>
      <c r="G52" s="43">
        <v>38132</v>
      </c>
      <c r="H52" s="43">
        <v>8398</v>
      </c>
      <c r="I52" s="43">
        <v>14627</v>
      </c>
      <c r="J52" s="44">
        <v>114</v>
      </c>
      <c r="K52" s="43">
        <v>734332</v>
      </c>
      <c r="L52" s="43">
        <v>229052</v>
      </c>
      <c r="M52" s="43">
        <v>3205958</v>
      </c>
      <c r="N52" s="52" t="s">
        <v>336</v>
      </c>
      <c r="O52" s="40" t="s">
        <v>242</v>
      </c>
      <c r="P52" s="22">
        <f>Table2[[#This Row],[Active]]/Table2[[#This Row],[Cases]]</f>
        <v>0.17908474431697019</v>
      </c>
      <c r="Q52" s="9">
        <f>Table2[[#This Row],[Population]]/Table2[[#This Row],[Cases]]</f>
        <v>68.36605962383247</v>
      </c>
      <c r="R52" s="9">
        <f>Table2[[#This Row],[Population]]/Table2[[#This Row],[Deaths]]</f>
        <v>8807.5769230769238</v>
      </c>
      <c r="S52" s="9">
        <f>Table2[[#This Row],[Deaths]]+Table2[[#This Row],[Active]]*Table2[[#This Row],[Death Rate]]</f>
        <v>429.18684693137715</v>
      </c>
      <c r="T52" s="10">
        <f>Table2[[#This Row],[Deaths]]/Table2[[#This Row],[Cases]]</f>
        <v>7.7621870601782741E-3</v>
      </c>
      <c r="U52" s="9">
        <f>Table2[[#This Row],[Cases]]/Table2[[#This Row],[Deaths]]</f>
        <v>128.82967032967034</v>
      </c>
      <c r="V52" s="12">
        <f>Table2[[#This Row],[Cases]]/Table2[[#This Row],[Population]]</f>
        <v>1.4627141091679929E-2</v>
      </c>
      <c r="W52" s="12">
        <f>Table2[[#This Row],[Deaths]]/Table2[[#This Row],[Population]]</f>
        <v>1.1353860530923986E-4</v>
      </c>
      <c r="X52" s="13">
        <f>1-Table2[[#This Row],[Deaths]]/Table2[[#This Row],[Ex(Deaths)]]</f>
        <v>0.15188454025898868</v>
      </c>
      <c r="Y52" s="13">
        <f>Table2[[#This Row],[Cases]]/Table2[[#This Row],[Tests]]</f>
        <v>6.3859398746071258E-2</v>
      </c>
      <c r="Z52" s="12">
        <f>Table2[[#This Row],[Percent Infected]]*Table2[[#This Row],[% Active]]</f>
        <v>2.6194978224917485E-3</v>
      </c>
      <c r="AA52" s="9">
        <f>1/Table2[[#This Row],[Percent Active Infected]]</f>
        <v>381.75256013336502</v>
      </c>
    </row>
    <row r="53" spans="1:27" ht="16.5" thickBot="1" x14ac:dyDescent="0.3">
      <c r="A53" s="47">
        <v>51</v>
      </c>
      <c r="B53" s="70" t="s">
        <v>284</v>
      </c>
      <c r="C53" s="43">
        <v>26760</v>
      </c>
      <c r="D53" s="54">
        <v>754</v>
      </c>
      <c r="E53" s="44">
        <v>335</v>
      </c>
      <c r="F53" s="44"/>
      <c r="G53" s="43">
        <v>2267</v>
      </c>
      <c r="H53" s="43">
        <v>24158</v>
      </c>
      <c r="I53" s="43">
        <v>7901</v>
      </c>
      <c r="J53" s="44">
        <v>99</v>
      </c>
      <c r="K53" s="43">
        <v>464073</v>
      </c>
      <c r="L53" s="43">
        <v>137018</v>
      </c>
      <c r="M53" s="43">
        <v>3386941</v>
      </c>
      <c r="N53" s="52" t="s">
        <v>337</v>
      </c>
      <c r="O53" s="52"/>
      <c r="P53" s="22">
        <f>Table2[[#This Row],[Active]]/Table2[[#This Row],[Cases]]</f>
        <v>0.90276532137518684</v>
      </c>
      <c r="Q53" s="9">
        <f>Table2[[#This Row],[Population]]/Table2[[#This Row],[Cases]]</f>
        <v>126.5673019431988</v>
      </c>
      <c r="R53" s="9">
        <f>Table2[[#This Row],[Population]]/Table2[[#This Row],[Deaths]]</f>
        <v>10110.271641791045</v>
      </c>
      <c r="S53" s="9">
        <f>Table2[[#This Row],[Deaths]]+Table2[[#This Row],[Active]]*Table2[[#This Row],[Death Rate]]</f>
        <v>637.42638266068752</v>
      </c>
      <c r="T53" s="10">
        <f>Table2[[#This Row],[Deaths]]/Table2[[#This Row],[Cases]]</f>
        <v>1.2518684603886398E-2</v>
      </c>
      <c r="U53" s="9">
        <f>Table2[[#This Row],[Cases]]/Table2[[#This Row],[Deaths]]</f>
        <v>79.880597014925371</v>
      </c>
      <c r="V53" s="12">
        <f>Table2[[#This Row],[Cases]]/Table2[[#This Row],[Population]]</f>
        <v>7.9009347963250615E-3</v>
      </c>
      <c r="W53" s="12">
        <f>Table2[[#This Row],[Deaths]]/Table2[[#This Row],[Population]]</f>
        <v>9.8909310791064851E-5</v>
      </c>
      <c r="X53" s="13">
        <f>1-Table2[[#This Row],[Deaths]]/Table2[[#This Row],[Ex(Deaths)]]</f>
        <v>0.47444911426214698</v>
      </c>
      <c r="Y53" s="13">
        <f>Table2[[#This Row],[Cases]]/Table2[[#This Row],[Tests]]</f>
        <v>5.7663341758731924E-2</v>
      </c>
      <c r="Z53" s="12">
        <f>Table2[[#This Row],[Percent Infected]]*Table2[[#This Row],[% Active]]</f>
        <v>7.1326899405687906E-3</v>
      </c>
      <c r="AA53" s="9">
        <f>1/Table2[[#This Row],[Percent Active Infected]]</f>
        <v>140.19956122195546</v>
      </c>
    </row>
    <row r="54" spans="1:27" ht="16.5" thickBot="1" x14ac:dyDescent="0.3">
      <c r="A54" s="47">
        <v>62</v>
      </c>
      <c r="B54" s="40" t="s">
        <v>297</v>
      </c>
      <c r="C54" s="43">
        <v>4197</v>
      </c>
      <c r="D54" s="54">
        <v>29</v>
      </c>
      <c r="E54" s="44">
        <v>127</v>
      </c>
      <c r="F54" s="44"/>
      <c r="G54" s="43">
        <v>3638</v>
      </c>
      <c r="H54" s="44">
        <v>432</v>
      </c>
      <c r="I54" s="43">
        <v>3122</v>
      </c>
      <c r="J54" s="44">
        <v>94</v>
      </c>
      <c r="K54" s="43">
        <v>221384</v>
      </c>
      <c r="L54" s="43">
        <v>164694</v>
      </c>
      <c r="M54" s="43">
        <v>1344212</v>
      </c>
      <c r="N54" s="40" t="s">
        <v>330</v>
      </c>
      <c r="O54" s="40" t="s">
        <v>242</v>
      </c>
      <c r="P54" s="22">
        <f>Table2[[#This Row],[Active]]/Table2[[#This Row],[Cases]]</f>
        <v>0.10293066476054324</v>
      </c>
      <c r="Q54" s="9">
        <f>Table2[[#This Row],[Population]]/Table2[[#This Row],[Cases]]</f>
        <v>320.27924708124851</v>
      </c>
      <c r="R54" s="9">
        <f>Table2[[#This Row],[Population]]/Table2[[#This Row],[Deaths]]</f>
        <v>10584.346456692914</v>
      </c>
      <c r="S54" s="9">
        <f>Table2[[#This Row],[Deaths]]+Table2[[#This Row],[Active]]*Table2[[#This Row],[Death Rate]]</f>
        <v>140.07219442458899</v>
      </c>
      <c r="T54" s="10">
        <f>Table2[[#This Row],[Deaths]]/Table2[[#This Row],[Cases]]</f>
        <v>3.0259709316178222E-2</v>
      </c>
      <c r="U54" s="9">
        <f>Table2[[#This Row],[Cases]]/Table2[[#This Row],[Deaths]]</f>
        <v>33.047244094488192</v>
      </c>
      <c r="V54" s="12">
        <f>Table2[[#This Row],[Cases]]/Table2[[#This Row],[Population]]</f>
        <v>3.1222753553754915E-3</v>
      </c>
      <c r="W54" s="12">
        <f>Table2[[#This Row],[Deaths]]/Table2[[#This Row],[Population]]</f>
        <v>9.4479144658729427E-5</v>
      </c>
      <c r="X54" s="13">
        <f>1-Table2[[#This Row],[Deaths]]/Table2[[#This Row],[Ex(Deaths)]]</f>
        <v>9.3324692158133438E-2</v>
      </c>
      <c r="Y54" s="13">
        <f>Table2[[#This Row],[Cases]]/Table2[[#This Row],[Tests]]</f>
        <v>1.8958009612257434E-2</v>
      </c>
      <c r="Z54" s="12">
        <f>Table2[[#This Row],[Percent Infected]]*Table2[[#This Row],[% Active]]</f>
        <v>3.2137787789426073E-4</v>
      </c>
      <c r="AA54" s="9">
        <f>1/Table2[[#This Row],[Percent Active Infected]]</f>
        <v>3111.6018518518517</v>
      </c>
    </row>
    <row r="55" spans="1:27" ht="16.5" thickBot="1" x14ac:dyDescent="0.3">
      <c r="A55" s="47">
        <v>63</v>
      </c>
      <c r="B55" s="40" t="s">
        <v>298</v>
      </c>
      <c r="C55" s="43">
        <v>1527</v>
      </c>
      <c r="D55" s="54">
        <v>12</v>
      </c>
      <c r="E55" s="44">
        <v>58</v>
      </c>
      <c r="F55" s="44"/>
      <c r="G55" s="43">
        <v>1343</v>
      </c>
      <c r="H55" s="44">
        <v>126</v>
      </c>
      <c r="I55" s="43">
        <v>2447</v>
      </c>
      <c r="J55" s="44">
        <v>93</v>
      </c>
      <c r="K55" s="43">
        <v>113223</v>
      </c>
      <c r="L55" s="43">
        <v>181450</v>
      </c>
      <c r="M55" s="43">
        <v>623989</v>
      </c>
      <c r="N55" s="52" t="s">
        <v>336</v>
      </c>
      <c r="O55" s="40" t="s">
        <v>242</v>
      </c>
      <c r="P55" s="22">
        <f>Table2[[#This Row],[Active]]/Table2[[#This Row],[Cases]]</f>
        <v>8.2514734774066803E-2</v>
      </c>
      <c r="Q55" s="9">
        <f>Table2[[#This Row],[Population]]/Table2[[#This Row],[Cases]]</f>
        <v>408.63719711853309</v>
      </c>
      <c r="R55" s="9">
        <f>Table2[[#This Row],[Population]]/Table2[[#This Row],[Deaths]]</f>
        <v>10758.431034482759</v>
      </c>
      <c r="S55" s="9">
        <f>Table2[[#This Row],[Deaths]]+Table2[[#This Row],[Active]]*Table2[[#This Row],[Death Rate]]</f>
        <v>62.785854616895875</v>
      </c>
      <c r="T55" s="10">
        <f>Table2[[#This Row],[Deaths]]/Table2[[#This Row],[Cases]]</f>
        <v>3.7982973149967257E-2</v>
      </c>
      <c r="U55" s="9">
        <f>Table2[[#This Row],[Cases]]/Table2[[#This Row],[Deaths]]</f>
        <v>26.327586206896552</v>
      </c>
      <c r="V55" s="12">
        <f>Table2[[#This Row],[Cases]]/Table2[[#This Row],[Population]]</f>
        <v>2.4471585236278204E-3</v>
      </c>
      <c r="W55" s="12">
        <f>Table2[[#This Row],[Deaths]]/Table2[[#This Row],[Population]]</f>
        <v>9.2950356496669014E-5</v>
      </c>
      <c r="X55" s="13">
        <f>1-Table2[[#This Row],[Deaths]]/Table2[[#This Row],[Ex(Deaths)]]</f>
        <v>7.6225045372050881E-2</v>
      </c>
      <c r="Y55" s="13">
        <f>Table2[[#This Row],[Cases]]/Table2[[#This Row],[Tests]]</f>
        <v>1.3486659071036803E-2</v>
      </c>
      <c r="Z55" s="12">
        <f>Table2[[#This Row],[Percent Infected]]*Table2[[#This Row],[% Active]]</f>
        <v>2.019266365272465E-4</v>
      </c>
      <c r="AA55" s="9">
        <f>1/Table2[[#This Row],[Percent Active Infected]]</f>
        <v>4952.2936507936502</v>
      </c>
    </row>
    <row r="56" spans="1:27" ht="16.5" thickBot="1" x14ac:dyDescent="0.3">
      <c r="A56" s="47">
        <v>64</v>
      </c>
      <c r="B56" s="40" t="s">
        <v>285</v>
      </c>
      <c r="C56" s="43">
        <v>23451</v>
      </c>
      <c r="D56" s="54">
        <v>189</v>
      </c>
      <c r="E56" s="44">
        <v>388</v>
      </c>
      <c r="F56" s="44"/>
      <c r="G56" s="43">
        <v>4355</v>
      </c>
      <c r="H56" s="43">
        <v>18708</v>
      </c>
      <c r="I56" s="43">
        <v>5560</v>
      </c>
      <c r="J56" s="44">
        <v>92</v>
      </c>
      <c r="K56" s="43">
        <v>490000</v>
      </c>
      <c r="L56" s="43">
        <v>116176</v>
      </c>
      <c r="M56" s="43">
        <v>4217737</v>
      </c>
      <c r="N56" s="52" t="s">
        <v>337</v>
      </c>
      <c r="O56" s="40" t="s">
        <v>242</v>
      </c>
      <c r="P56" s="22">
        <f>Table2[[#This Row],[Active]]/Table2[[#This Row],[Cases]]</f>
        <v>0.79774849686580529</v>
      </c>
      <c r="Q56" s="9">
        <f>Table2[[#This Row],[Population]]/Table2[[#This Row],[Cases]]</f>
        <v>179.85318323312438</v>
      </c>
      <c r="R56" s="9">
        <f>Table2[[#This Row],[Population]]/Table2[[#This Row],[Deaths]]</f>
        <v>10870.456185567011</v>
      </c>
      <c r="S56" s="9">
        <f>Table2[[#This Row],[Deaths]]+Table2[[#This Row],[Active]]*Table2[[#This Row],[Death Rate]]</f>
        <v>697.52641678393252</v>
      </c>
      <c r="T56" s="10">
        <f>Table2[[#This Row],[Deaths]]/Table2[[#This Row],[Cases]]</f>
        <v>1.654513666794593E-2</v>
      </c>
      <c r="U56" s="9">
        <f>Table2[[#This Row],[Cases]]/Table2[[#This Row],[Deaths]]</f>
        <v>60.440721649484537</v>
      </c>
      <c r="V56" s="12">
        <f>Table2[[#This Row],[Cases]]/Table2[[#This Row],[Population]]</f>
        <v>5.5600906362819683E-3</v>
      </c>
      <c r="W56" s="12">
        <f>Table2[[#This Row],[Deaths]]/Table2[[#This Row],[Population]]</f>
        <v>9.1992459463451616E-5</v>
      </c>
      <c r="X56" s="13">
        <f>1-Table2[[#This Row],[Deaths]]/Table2[[#This Row],[Ex(Deaths)]]</f>
        <v>0.44374866576531702</v>
      </c>
      <c r="Y56" s="13">
        <f>Table2[[#This Row],[Cases]]/Table2[[#This Row],[Tests]]</f>
        <v>4.7859183673469391E-2</v>
      </c>
      <c r="Z56" s="12">
        <f>Table2[[#This Row],[Percent Infected]]*Table2[[#This Row],[% Active]]</f>
        <v>4.4355539475315793E-3</v>
      </c>
      <c r="AA56" s="9">
        <f>1/Table2[[#This Row],[Percent Active Infected]]</f>
        <v>225.45098353645497</v>
      </c>
    </row>
    <row r="57" spans="1:27" ht="16.5" thickBot="1" x14ac:dyDescent="0.3">
      <c r="A57" s="47">
        <v>65</v>
      </c>
      <c r="B57" s="40" t="s">
        <v>282</v>
      </c>
      <c r="C57" s="43">
        <v>8632</v>
      </c>
      <c r="D57" s="54">
        <v>68</v>
      </c>
      <c r="E57" s="44">
        <v>160</v>
      </c>
      <c r="F57" s="44"/>
      <c r="G57" s="43">
        <v>6429</v>
      </c>
      <c r="H57" s="43">
        <v>2043</v>
      </c>
      <c r="I57" s="43">
        <v>4817</v>
      </c>
      <c r="J57" s="44">
        <v>89</v>
      </c>
      <c r="K57" s="43">
        <v>355168</v>
      </c>
      <c r="L57" s="43">
        <v>198180</v>
      </c>
      <c r="M57" s="43">
        <v>1792147</v>
      </c>
      <c r="N57" s="52" t="s">
        <v>336</v>
      </c>
      <c r="O57" s="40" t="s">
        <v>242</v>
      </c>
      <c r="P57" s="22">
        <f>Table2[[#This Row],[Active]]/Table2[[#This Row],[Cases]]</f>
        <v>0.23667747914735868</v>
      </c>
      <c r="Q57" s="9">
        <f>Table2[[#This Row],[Population]]/Table2[[#This Row],[Cases]]</f>
        <v>207.61665894346618</v>
      </c>
      <c r="R57" s="9">
        <f>Table2[[#This Row],[Population]]/Table2[[#This Row],[Deaths]]</f>
        <v>11200.918750000001</v>
      </c>
      <c r="S57" s="9">
        <f>Table2[[#This Row],[Deaths]]+Table2[[#This Row],[Active]]*Table2[[#This Row],[Death Rate]]</f>
        <v>197.86839666357739</v>
      </c>
      <c r="T57" s="10">
        <f>Table2[[#This Row],[Deaths]]/Table2[[#This Row],[Cases]]</f>
        <v>1.8535681186283594E-2</v>
      </c>
      <c r="U57" s="9">
        <f>Table2[[#This Row],[Cases]]/Table2[[#This Row],[Deaths]]</f>
        <v>53.95</v>
      </c>
      <c r="V57" s="12">
        <f>Table2[[#This Row],[Cases]]/Table2[[#This Row],[Population]]</f>
        <v>4.8165691765240243E-3</v>
      </c>
      <c r="W57" s="12">
        <f>Table2[[#This Row],[Deaths]]/Table2[[#This Row],[Population]]</f>
        <v>8.9278390667729823E-5</v>
      </c>
      <c r="X57" s="13">
        <f>1-Table2[[#This Row],[Deaths]]/Table2[[#This Row],[Ex(Deaths)]]</f>
        <v>0.1913817330210773</v>
      </c>
      <c r="Y57" s="13">
        <f>Table2[[#This Row],[Cases]]/Table2[[#This Row],[Tests]]</f>
        <v>2.4303991350572124E-2</v>
      </c>
      <c r="Z57" s="12">
        <f>Table2[[#This Row],[Percent Infected]]*Table2[[#This Row],[% Active]]</f>
        <v>1.1399734508385753E-3</v>
      </c>
      <c r="AA57" s="9">
        <f>1/Table2[[#This Row],[Percent Active Infected]]</f>
        <v>877.21341164953492</v>
      </c>
    </row>
    <row r="58" spans="1:27" ht="16.5" thickBot="1" x14ac:dyDescent="0.3">
      <c r="A58" s="47">
        <v>66</v>
      </c>
      <c r="B58" s="40" t="s">
        <v>288</v>
      </c>
      <c r="C58" s="43">
        <v>5792</v>
      </c>
      <c r="D58" s="54">
        <v>42</v>
      </c>
      <c r="E58" s="44">
        <v>82</v>
      </c>
      <c r="F58" s="44"/>
      <c r="G58" s="43">
        <v>4162</v>
      </c>
      <c r="H58" s="43">
        <v>1548</v>
      </c>
      <c r="I58" s="43">
        <v>5419</v>
      </c>
      <c r="J58" s="44">
        <v>77</v>
      </c>
      <c r="K58" s="43">
        <v>204725</v>
      </c>
      <c r="L58" s="43">
        <v>191551</v>
      </c>
      <c r="M58" s="43">
        <v>1068778</v>
      </c>
      <c r="N58" s="40" t="s">
        <v>330</v>
      </c>
      <c r="O58" s="40" t="s">
        <v>242</v>
      </c>
      <c r="P58" s="22">
        <f>Table2[[#This Row],[Active]]/Table2[[#This Row],[Cases]]</f>
        <v>0.26726519337016574</v>
      </c>
      <c r="Q58" s="9">
        <f>Table2[[#This Row],[Population]]/Table2[[#This Row],[Cases]]</f>
        <v>184.52658839779005</v>
      </c>
      <c r="R58" s="9">
        <f>Table2[[#This Row],[Population]]/Table2[[#This Row],[Deaths]]</f>
        <v>13033.878048780487</v>
      </c>
      <c r="S58" s="9">
        <f>Table2[[#This Row],[Deaths]]+Table2[[#This Row],[Active]]*Table2[[#This Row],[Death Rate]]</f>
        <v>103.9157458563536</v>
      </c>
      <c r="T58" s="10">
        <f>Table2[[#This Row],[Deaths]]/Table2[[#This Row],[Cases]]</f>
        <v>1.4157458563535912E-2</v>
      </c>
      <c r="U58" s="9">
        <f>Table2[[#This Row],[Cases]]/Table2[[#This Row],[Deaths]]</f>
        <v>70.634146341463421</v>
      </c>
      <c r="V58" s="12">
        <f>Table2[[#This Row],[Cases]]/Table2[[#This Row],[Population]]</f>
        <v>5.4192732260581709E-3</v>
      </c>
      <c r="W58" s="12">
        <f>Table2[[#This Row],[Deaths]]/Table2[[#This Row],[Population]]</f>
        <v>7.672313614239814E-5</v>
      </c>
      <c r="X58" s="13">
        <f>1-Table2[[#This Row],[Deaths]]/Table2[[#This Row],[Ex(Deaths)]]</f>
        <v>0.21089918256130791</v>
      </c>
      <c r="Y58" s="13">
        <f>Table2[[#This Row],[Cases]]/Table2[[#This Row],[Tests]]</f>
        <v>2.8291610697276835E-2</v>
      </c>
      <c r="Z58" s="12">
        <f>Table2[[#This Row],[Percent Infected]]*Table2[[#This Row],[% Active]]</f>
        <v>1.448383106688199E-3</v>
      </c>
      <c r="AA58" s="9">
        <f>1/Table2[[#This Row],[Percent Active Infected]]</f>
        <v>690.42506459948322</v>
      </c>
    </row>
    <row r="59" spans="1:27" ht="16.5" thickBot="1" x14ac:dyDescent="0.3">
      <c r="A59" s="47">
        <v>67</v>
      </c>
      <c r="B59" s="40" t="s">
        <v>287</v>
      </c>
      <c r="C59" s="43">
        <v>3286</v>
      </c>
      <c r="D59" s="44"/>
      <c r="E59" s="44">
        <v>30</v>
      </c>
      <c r="F59" s="44"/>
      <c r="G59" s="43">
        <v>2668</v>
      </c>
      <c r="H59" s="44">
        <v>588</v>
      </c>
      <c r="I59" s="43">
        <v>5678</v>
      </c>
      <c r="J59" s="44">
        <v>52</v>
      </c>
      <c r="K59" s="43">
        <v>90962</v>
      </c>
      <c r="L59" s="43">
        <v>157167</v>
      </c>
      <c r="M59" s="43">
        <v>578759</v>
      </c>
      <c r="N59" s="52" t="s">
        <v>336</v>
      </c>
      <c r="O59" s="40" t="s">
        <v>242</v>
      </c>
      <c r="P59" s="22">
        <f>Table2[[#This Row],[Active]]/Table2[[#This Row],[Cases]]</f>
        <v>0.17894096165550821</v>
      </c>
      <c r="Q59" s="9">
        <f>Table2[[#This Row],[Population]]/Table2[[#This Row],[Cases]]</f>
        <v>176.12872793670115</v>
      </c>
      <c r="R59" s="9">
        <f>Table2[[#This Row],[Population]]/Table2[[#This Row],[Deaths]]</f>
        <v>19291.966666666667</v>
      </c>
      <c r="S59" s="9">
        <f>Table2[[#This Row],[Deaths]]+Table2[[#This Row],[Active]]*Table2[[#This Row],[Death Rate]]</f>
        <v>35.368228849665243</v>
      </c>
      <c r="T59" s="10">
        <f>Table2[[#This Row],[Deaths]]/Table2[[#This Row],[Cases]]</f>
        <v>9.1296409007912364E-3</v>
      </c>
      <c r="U59" s="9">
        <f>Table2[[#This Row],[Cases]]/Table2[[#This Row],[Deaths]]</f>
        <v>109.53333333333333</v>
      </c>
      <c r="V59" s="12">
        <f>Table2[[#This Row],[Cases]]/Table2[[#This Row],[Population]]</f>
        <v>5.6776654877073182E-3</v>
      </c>
      <c r="W59" s="12">
        <f>Table2[[#This Row],[Deaths]]/Table2[[#This Row],[Population]]</f>
        <v>5.1835047057583552E-5</v>
      </c>
      <c r="X59" s="13">
        <f>1-Table2[[#This Row],[Deaths]]/Table2[[#This Row],[Ex(Deaths)]]</f>
        <v>0.15178110480123896</v>
      </c>
      <c r="Y59" s="13">
        <f>Table2[[#This Row],[Cases]]/Table2[[#This Row],[Tests]]</f>
        <v>3.612497526439612E-2</v>
      </c>
      <c r="Z59" s="12">
        <f>Table2[[#This Row],[Percent Infected]]*Table2[[#This Row],[% Active]]</f>
        <v>1.0159669223286376E-3</v>
      </c>
      <c r="AA59" s="9">
        <f>1/Table2[[#This Row],[Percent Active Infected]]</f>
        <v>984.28401360544228</v>
      </c>
    </row>
    <row r="60" spans="1:27" ht="16.5" thickBot="1" x14ac:dyDescent="0.3">
      <c r="A60" s="47">
        <v>68</v>
      </c>
      <c r="B60" s="40" t="s">
        <v>289</v>
      </c>
      <c r="C60" s="43">
        <v>4309</v>
      </c>
      <c r="D60" s="54">
        <v>50</v>
      </c>
      <c r="E60" s="44">
        <v>28</v>
      </c>
      <c r="F60" s="44"/>
      <c r="G60" s="43">
        <v>1250</v>
      </c>
      <c r="H60" s="43">
        <v>3031</v>
      </c>
      <c r="I60" s="43">
        <v>5890</v>
      </c>
      <c r="J60" s="44">
        <v>38</v>
      </c>
      <c r="K60" s="43">
        <v>305648</v>
      </c>
      <c r="L60" s="43">
        <v>417812</v>
      </c>
      <c r="M60" s="43">
        <v>731545</v>
      </c>
      <c r="N60" s="52" t="s">
        <v>337</v>
      </c>
      <c r="O60" s="40" t="s">
        <v>242</v>
      </c>
      <c r="P60" s="22">
        <f>Table2[[#This Row],[Active]]/Table2[[#This Row],[Cases]]</f>
        <v>0.70341146437688562</v>
      </c>
      <c r="Q60" s="9">
        <f>Table2[[#This Row],[Population]]/Table2[[#This Row],[Cases]]</f>
        <v>169.771408679508</v>
      </c>
      <c r="R60" s="9">
        <f>Table2[[#This Row],[Population]]/Table2[[#This Row],[Deaths]]</f>
        <v>26126.607142857141</v>
      </c>
      <c r="S60" s="9">
        <f>Table2[[#This Row],[Deaths]]+Table2[[#This Row],[Active]]*Table2[[#This Row],[Death Rate]]</f>
        <v>47.695521002552795</v>
      </c>
      <c r="T60" s="10">
        <f>Table2[[#This Row],[Deaths]]/Table2[[#This Row],[Cases]]</f>
        <v>6.4980273845439774E-3</v>
      </c>
      <c r="U60" s="9">
        <f>Table2[[#This Row],[Cases]]/Table2[[#This Row],[Deaths]]</f>
        <v>153.89285714285714</v>
      </c>
      <c r="V60" s="12">
        <f>Table2[[#This Row],[Cases]]/Table2[[#This Row],[Population]]</f>
        <v>5.8902733256327366E-3</v>
      </c>
      <c r="W60" s="12">
        <f>Table2[[#This Row],[Deaths]]/Table2[[#This Row],[Population]]</f>
        <v>3.8275157372410447E-5</v>
      </c>
      <c r="X60" s="13">
        <f>1-Table2[[#This Row],[Deaths]]/Table2[[#This Row],[Ex(Deaths)]]</f>
        <v>0.4129427792915531</v>
      </c>
      <c r="Y60" s="13">
        <f>Table2[[#This Row],[Cases]]/Table2[[#This Row],[Tests]]</f>
        <v>1.4097916557608753E-2</v>
      </c>
      <c r="Z60" s="12">
        <f>Table2[[#This Row],[Percent Infected]]*Table2[[#This Row],[% Active]]</f>
        <v>4.1432857855634312E-3</v>
      </c>
      <c r="AA60" s="9">
        <f>1/Table2[[#This Row],[Percent Active Infected]]</f>
        <v>241.35433850214449</v>
      </c>
    </row>
    <row r="61" spans="1:27" ht="16.5" thickBot="1" x14ac:dyDescent="0.3">
      <c r="A61" s="72">
        <v>69</v>
      </c>
      <c r="B61" s="68" t="s">
        <v>290</v>
      </c>
      <c r="C61" s="77">
        <v>5042</v>
      </c>
      <c r="D61" s="79"/>
      <c r="E61" s="79">
        <v>40</v>
      </c>
      <c r="F61" s="79"/>
      <c r="G61" s="77">
        <v>1841</v>
      </c>
      <c r="H61" s="77">
        <v>3161</v>
      </c>
      <c r="I61" s="77">
        <v>3561</v>
      </c>
      <c r="J61" s="79">
        <v>28</v>
      </c>
      <c r="K61" s="77">
        <v>206537</v>
      </c>
      <c r="L61" s="77">
        <v>145873</v>
      </c>
      <c r="M61" s="80">
        <v>1415872</v>
      </c>
      <c r="N61" s="52" t="s">
        <v>335</v>
      </c>
      <c r="O61" s="40" t="s">
        <v>242</v>
      </c>
      <c r="P61" s="22">
        <f>Table2[[#This Row],[Active]]/Table2[[#This Row],[Cases]]</f>
        <v>0.62693375644585481</v>
      </c>
      <c r="Q61" s="9">
        <f>Table2[[#This Row],[Population]]/Table2[[#This Row],[Cases]]</f>
        <v>280.81554938516462</v>
      </c>
      <c r="R61" s="9">
        <f>Table2[[#This Row],[Population]]/Table2[[#This Row],[Deaths]]</f>
        <v>35396.800000000003</v>
      </c>
      <c r="S61" s="9">
        <f>Table2[[#This Row],[Deaths]]+Table2[[#This Row],[Active]]*Table2[[#This Row],[Death Rate]]</f>
        <v>65.077350257834183</v>
      </c>
      <c r="T61" s="10">
        <f>Table2[[#This Row],[Deaths]]/Table2[[#This Row],[Cases]]</f>
        <v>7.9333597778659254E-3</v>
      </c>
      <c r="U61" s="9">
        <f>Table2[[#This Row],[Cases]]/Table2[[#This Row],[Deaths]]</f>
        <v>126.05</v>
      </c>
      <c r="V61" s="12">
        <f>Table2[[#This Row],[Cases]]/Table2[[#This Row],[Population]]</f>
        <v>3.5610563666772137E-3</v>
      </c>
      <c r="W61" s="12">
        <f>Table2[[#This Row],[Deaths]]/Table2[[#This Row],[Population]]</f>
        <v>2.8251141346110381E-5</v>
      </c>
      <c r="X61" s="13">
        <f>1-Table2[[#This Row],[Deaths]]/Table2[[#This Row],[Ex(Deaths)]]</f>
        <v>0.38534682433256118</v>
      </c>
      <c r="Y61" s="13">
        <f>Table2[[#This Row],[Cases]]/Table2[[#This Row],[Tests]]</f>
        <v>2.4412090811815799E-2</v>
      </c>
      <c r="Z61" s="12">
        <f>Table2[[#This Row],[Percent Infected]]*Table2[[#This Row],[% Active]]</f>
        <v>2.2325464448763729E-3</v>
      </c>
      <c r="AA61" s="9">
        <f>1/Table2[[#This Row],[Percent Active Infected]]</f>
        <v>447.91901297057893</v>
      </c>
    </row>
    <row r="62" spans="1:27" ht="15.75" thickBot="1" x14ac:dyDescent="0.3">
      <c r="N62" s="64"/>
      <c r="O62" s="41"/>
      <c r="P62" s="26"/>
      <c r="S62" s="1">
        <f>Table2[[#This Row],[Deaths]]+Table2[[#This Row],[Active]]*Table2[[#This Row],[Death Rate]]</f>
        <v>0</v>
      </c>
      <c r="Z62" s="57">
        <f>Table2[[#This Row],[Percent Infected]]*Table2[[#This Row],[% Active]]</f>
        <v>0</v>
      </c>
      <c r="AA62" s="58" t="e">
        <f>1/Table2[[#This Row],[Percent Active Infected]]</f>
        <v>#DIV/0!</v>
      </c>
    </row>
    <row r="63" spans="1:27" ht="15.75" thickBot="1" x14ac:dyDescent="0.3">
      <c r="P63" s="26"/>
    </row>
    <row r="64" spans="1:27" ht="15.75" thickBot="1" x14ac:dyDescent="0.3">
      <c r="P64" s="26"/>
    </row>
    <row r="65" spans="16:16" ht="15.75" thickBot="1" x14ac:dyDescent="0.3">
      <c r="P65" s="26"/>
    </row>
    <row r="66" spans="16:16" ht="15.75" thickBot="1" x14ac:dyDescent="0.3">
      <c r="P66" s="25"/>
    </row>
    <row r="67" spans="16:16" ht="15.75" thickBot="1" x14ac:dyDescent="0.3">
      <c r="P67" s="25"/>
    </row>
    <row r="68" spans="16:16" ht="15.75" thickBot="1" x14ac:dyDescent="0.3">
      <c r="P68" s="25"/>
    </row>
    <row r="69" spans="16:16" ht="15.75" thickBot="1" x14ac:dyDescent="0.3">
      <c r="P69" s="26"/>
    </row>
    <row r="70" spans="16:16" ht="15.75" thickBot="1" x14ac:dyDescent="0.3">
      <c r="P70" s="25"/>
    </row>
    <row r="71" spans="16:16" ht="15.75" thickBot="1" x14ac:dyDescent="0.3">
      <c r="P71" s="25"/>
    </row>
    <row r="72" spans="16:16" ht="15.75" thickBot="1" x14ac:dyDescent="0.3">
      <c r="P72" s="25"/>
    </row>
    <row r="73" spans="16:16" ht="15.75" thickBot="1" x14ac:dyDescent="0.3">
      <c r="P73" s="25"/>
    </row>
    <row r="74" spans="16:16" ht="15.75" thickBot="1" x14ac:dyDescent="0.3">
      <c r="P74" s="25"/>
    </row>
    <row r="75" spans="16:16" ht="15.75" thickBot="1" x14ac:dyDescent="0.3">
      <c r="P75" s="25"/>
    </row>
    <row r="76" spans="16:16" ht="15.75" thickBot="1" x14ac:dyDescent="0.3">
      <c r="P76" s="25"/>
    </row>
    <row r="77" spans="16:16" ht="15.75" thickBot="1" x14ac:dyDescent="0.3">
      <c r="P77" s="25"/>
    </row>
    <row r="78" spans="16:16" ht="15.75" thickBot="1" x14ac:dyDescent="0.3">
      <c r="P78" s="26"/>
    </row>
    <row r="79" spans="16:16" ht="15.75" thickBot="1" x14ac:dyDescent="0.3">
      <c r="P79" s="25"/>
    </row>
    <row r="80" spans="16:16" ht="15.75" thickBot="1" x14ac:dyDescent="0.3">
      <c r="P80" s="26"/>
    </row>
    <row r="81" spans="9:16" ht="15.75" thickBot="1" x14ac:dyDescent="0.3">
      <c r="P81" s="25"/>
    </row>
    <row r="82" spans="9:16" ht="15.75" thickBot="1" x14ac:dyDescent="0.3">
      <c r="P82" s="26"/>
    </row>
    <row r="83" spans="9:16" ht="15.75" thickBot="1" x14ac:dyDescent="0.3">
      <c r="P83" s="25"/>
    </row>
    <row r="84" spans="9:16" ht="15.75" thickBot="1" x14ac:dyDescent="0.3">
      <c r="P84" s="26"/>
    </row>
    <row r="85" spans="9:16" ht="16.5" thickBot="1" x14ac:dyDescent="0.3">
      <c r="J85" s="27"/>
      <c r="K85" s="28">
        <v>3132</v>
      </c>
      <c r="L85" s="28">
        <v>5383</v>
      </c>
      <c r="M85" s="28"/>
      <c r="N85" s="28"/>
      <c r="O85" s="28"/>
      <c r="P85" s="25"/>
    </row>
    <row r="86" spans="9:16" ht="16.5" thickBot="1" x14ac:dyDescent="0.3">
      <c r="J86" s="27">
        <v>4</v>
      </c>
      <c r="K86" s="28">
        <v>6207</v>
      </c>
      <c r="L86" s="28">
        <v>8252</v>
      </c>
      <c r="M86" s="28"/>
      <c r="N86" s="28"/>
      <c r="O86" s="28"/>
      <c r="P86" s="26"/>
    </row>
    <row r="87" spans="9:16" ht="16.5" thickBot="1" x14ac:dyDescent="0.3">
      <c r="J87" s="27">
        <v>7</v>
      </c>
      <c r="K87" s="28">
        <v>6016</v>
      </c>
      <c r="L87" s="28">
        <v>8146</v>
      </c>
      <c r="M87" s="28"/>
      <c r="N87" s="28"/>
      <c r="O87" s="28"/>
      <c r="P87" s="25"/>
    </row>
    <row r="88" spans="9:16" ht="16.5" thickBot="1" x14ac:dyDescent="0.3">
      <c r="I88" s="27"/>
      <c r="J88" s="27"/>
      <c r="K88" s="27">
        <v>500</v>
      </c>
      <c r="L88" s="27"/>
      <c r="M88" s="27"/>
      <c r="N88" s="27"/>
      <c r="O88" s="27"/>
      <c r="P88" s="25"/>
    </row>
    <row r="89" spans="9:16" ht="16.5" thickBot="1" x14ac:dyDescent="0.3">
      <c r="I89" s="27"/>
      <c r="J89" s="27"/>
      <c r="K89" s="27">
        <v>33</v>
      </c>
      <c r="L89" s="27"/>
      <c r="M89" s="27"/>
      <c r="N89" s="27"/>
      <c r="O89" s="27"/>
      <c r="P89" s="26"/>
    </row>
    <row r="90" spans="9:16" ht="16.5" thickBot="1" x14ac:dyDescent="0.3">
      <c r="I90" s="27">
        <v>133</v>
      </c>
      <c r="J90" s="27">
        <v>5</v>
      </c>
      <c r="K90" s="28">
        <v>4190</v>
      </c>
      <c r="L90" s="28">
        <v>1237</v>
      </c>
      <c r="M90" s="28"/>
      <c r="N90" s="28"/>
      <c r="O90" s="28"/>
      <c r="P90" s="25"/>
    </row>
    <row r="91" spans="9:16" ht="16.5" thickBot="1" x14ac:dyDescent="0.3">
      <c r="I91" s="29"/>
      <c r="J91" s="29"/>
      <c r="K91" s="29">
        <v>266</v>
      </c>
      <c r="L91" s="29"/>
      <c r="M91" s="30"/>
      <c r="N91" s="30"/>
      <c r="O91" s="30"/>
      <c r="P91" s="31"/>
    </row>
  </sheetData>
  <conditionalFormatting sqref="P2:P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7" r:id="rId1" display="https://www.worldometers.info/coronavirus/usa/california/" xr:uid="{E0354172-3E2D-4AC7-949E-474BCAFB7F93}"/>
    <hyperlink ref="O27" r:id="rId2" display="https://covid19.healthdata.org/united-states-of-america/california" xr:uid="{12AC4AC0-BCA1-446E-B96A-F4D092F7ED9C}"/>
    <hyperlink ref="B27" r:id="rId3" display="https://www.worldometers.info/coronavirus/usa/florida/" xr:uid="{7EFD27D4-C62D-4DC4-AD78-E959969DAED5}"/>
    <hyperlink ref="O30" r:id="rId4" display="https://covid19.healthdata.org/united-states-of-america/florida" xr:uid="{81259BC0-1C98-4F6E-98A0-55E9B039DCB7}"/>
    <hyperlink ref="B30" r:id="rId5" display="https://www.worldometers.info/coronavirus/usa/texas/" xr:uid="{ECF7BF48-76DB-4699-A803-75FC9F3E6A81}"/>
    <hyperlink ref="O10" r:id="rId6" display="https://covid19.healthdata.org/united-states-of-america/texas" xr:uid="{970E572A-6EEB-4123-937A-528BC6671DDE}"/>
    <hyperlink ref="B10" r:id="rId7" display="https://www.worldometers.info/coronavirus/usa/new-york/" xr:uid="{ADE21163-DFB0-434C-B87C-C80CED2A53C4}"/>
    <hyperlink ref="O25" r:id="rId8" display="https://covid19.healthdata.org/united-states-of-america/new-york" xr:uid="{712CE570-8289-4DA9-9B88-778B3DE8B3D6}"/>
    <hyperlink ref="B25" r:id="rId9" display="https://www.worldometers.info/coronavirus/usa/georgia/" xr:uid="{1D04E37A-377A-441C-A9F9-D713EA774646}"/>
    <hyperlink ref="N18" r:id="rId10" display="https://dph.georgia.gov/covid-19-daily-status-report" xr:uid="{E16C3A32-1EF6-4575-AAB8-DCB33162B54F}"/>
    <hyperlink ref="O18" r:id="rId11" display="https://covid19.healthdata.org/united-states-of-america/georgia" xr:uid="{1A6AA56B-9C6A-42C1-A4B0-0D57F5D830E5}"/>
    <hyperlink ref="B18" r:id="rId12" display="https://www.worldometers.info/coronavirus/usa/illinois/" xr:uid="{FAB18CFA-849B-4899-ACED-371BCBCBAD64}"/>
    <hyperlink ref="O19" r:id="rId13" display="https://covid19.healthdata.org/united-states-of-america/illinois" xr:uid="{9D9DA9A1-0DA8-41E0-8AB0-B0CA213A953E}"/>
    <hyperlink ref="B19" r:id="rId14" display="https://www.worldometers.info/coronavirus/usa/arizona/" xr:uid="{9402894A-8756-412C-A1FD-0F665812E2E1}"/>
    <hyperlink ref="N9" r:id="rId15" display="https://www.azdhs.gov/preparedness/epidemiology-disease-control/infectious-disease-epidemiology/covid-19/dashboards/index.php" xr:uid="{F7C223F7-100A-4E04-9132-763428321184}"/>
    <hyperlink ref="O9" r:id="rId16" display="https://covid19.healthdata.org/united-states-of-america/arizona" xr:uid="{FE43BB17-859E-423E-AAF2-0DE17CFA6BBA}"/>
    <hyperlink ref="B9" r:id="rId17" display="https://www.worldometers.info/coronavirus/usa/new-jersey/" xr:uid="{F6C58CF5-C812-45E9-BDF1-F2A6D633028F}"/>
    <hyperlink ref="O41" r:id="rId18" display="https://covid19.healthdata.org/united-states-of-america/new-jersey" xr:uid="{AE16A04E-EAD6-4CC9-9E25-E5CFD8CCAD39}"/>
    <hyperlink ref="B41" r:id="rId19" display="https://www.worldometers.info/coronavirus/usa/north-carolina/" xr:uid="{4A291B0A-54A1-4CB6-AAD5-9E4C4C6EE15C}"/>
    <hyperlink ref="O13" r:id="rId20" display="https://covid19.healthdata.org/united-states-of-america/north-carolina" xr:uid="{570A079D-B872-4048-9AF5-3D7D6486AFA1}"/>
    <hyperlink ref="B13" r:id="rId21" display="https://www.worldometers.info/coronavirus/usa/louisiana/" xr:uid="{39BAC348-0BE3-48B9-9618-F8ECED12E44E}"/>
    <hyperlink ref="O42" r:id="rId22" display="https://covid19.healthdata.org/united-states-of-america/louisiana" xr:uid="{6A56A458-FB49-4AF5-B63D-F86A1D10B6DF}"/>
    <hyperlink ref="B42" r:id="rId23" display="https://www.worldometers.info/coronavirus/usa/tennessee/" xr:uid="{2D2F50B4-7E94-47DA-A180-3B0E70E41D6A}"/>
    <hyperlink ref="O22" r:id="rId24" display="https://covid19.healthdata.org/united-states-of-america/tennessee" xr:uid="{0CCC683B-32FB-4817-B10A-50D63A8B5D44}"/>
    <hyperlink ref="B22" r:id="rId25" display="https://www.worldometers.info/coronavirus/usa/pennsylvania/" xr:uid="{39B43646-F791-4D28-9E6F-BEB52571F60A}"/>
    <hyperlink ref="O11" r:id="rId26" display="https://covid19.healthdata.org/united-states-of-america/pennsylvania" xr:uid="{EFC6B38F-54A1-404B-B2A7-2F7E1E374947}"/>
    <hyperlink ref="B11" r:id="rId27" display="https://www.worldometers.info/coronavirus/usa/massachusetts/" xr:uid="{B2122E91-02B8-4220-90C5-12FB24931BB4}"/>
    <hyperlink ref="N33" r:id="rId28" display="https://www.mass.gov/doc/covid-19-dashboard-august-17-2020/download" xr:uid="{271A5611-A2A2-469F-AEDB-C72A3E533AEE}"/>
    <hyperlink ref="O33" r:id="rId29" display="https://covid19.healthdata.org/united-states-of-america/massachusetts" xr:uid="{F606D2CE-BAB5-4D94-9347-FBB226172FEC}"/>
    <hyperlink ref="B33" r:id="rId30" display="https://www.worldometers.info/coronavirus/usa/ohio/" xr:uid="{41A56F9C-DFD1-4E7B-BF57-5D9CECF9CFE5}"/>
    <hyperlink ref="O28" r:id="rId31" display="https://covid19.healthdata.org/united-states-of-america/ohio" xr:uid="{AA2D09F2-6502-4256-8197-406D95D1AF90}"/>
    <hyperlink ref="B28" r:id="rId32" display="https://www.worldometers.info/coronavirus/usa/alabama/" xr:uid="{8F9B588D-DDEC-40B1-9510-118549BBA719}"/>
    <hyperlink ref="N38" r:id="rId33" location="/6d2771faa9da4a2786a509d82c8cf0f7" display="https://alpublichealth.maps.arcgis.com/apps/opsdashboard/index.html - /6d2771faa9da4a2786a509d82c8cf0f7" xr:uid="{2F7D98A5-1A40-4FCE-8A42-8EBB1DD19053}"/>
    <hyperlink ref="O38" r:id="rId34" display="https://covid19.healthdata.org/united-states-of-america/alabama" xr:uid="{28DB38C1-B0F7-4592-A8D2-F04FAB7A48B6}"/>
    <hyperlink ref="B38" r:id="rId35" display="https://www.worldometers.info/coronavirus/usa/virginia/" xr:uid="{318156D2-8233-4C26-A309-DD7354F1A6F3}"/>
    <hyperlink ref="O26" r:id="rId36" display="https://covid19.healthdata.org/united-states-of-america/virginia" xr:uid="{3FBD275F-EA4C-4106-BA39-7724247A4C0C}"/>
    <hyperlink ref="B26" r:id="rId37" display="https://www.worldometers.info/coronavirus/usa/south-carolina/" xr:uid="{1E085963-449B-4A2A-AAD3-6E916C2AA30E}"/>
    <hyperlink ref="O17" r:id="rId38" display="https://covid19.healthdata.org/united-states-of-america/south-carolina" xr:uid="{CFA3DAAE-E798-4988-A316-E6E7C3F8AD54}"/>
    <hyperlink ref="B17" r:id="rId39" display="https://www.worldometers.info/coronavirus/usa/michigan/" xr:uid="{3762AA0E-E112-447A-8AC8-5066E5873DAB}"/>
    <hyperlink ref="O21" r:id="rId40" display="https://covid19.healthdata.org/united-states-of-america/michigan" xr:uid="{B7B47C90-1FCD-4F75-AE22-B1B2373549A5}"/>
    <hyperlink ref="B21" r:id="rId41" display="https://www.worldometers.info/coronavirus/usa/maryland/" xr:uid="{73F50F1E-97B5-4F55-8019-804FE37A8E3E}"/>
    <hyperlink ref="N24" r:id="rId42" display="https://coronavirus.maryland.gov/" xr:uid="{C4537197-56B4-4858-8857-069060D35D46}"/>
    <hyperlink ref="O24" r:id="rId43" display="https://covid19.healthdata.org/united-states-of-america/maryland" xr:uid="{1986FDE7-DC39-482C-A8F0-F292E7B5B91D}"/>
    <hyperlink ref="B24" r:id="rId44" display="https://www.worldometers.info/coronavirus/usa/indiana/" xr:uid="{175456C1-634D-4224-A79A-44E6A46399E9}"/>
    <hyperlink ref="O16" r:id="rId45" display="https://covid19.healthdata.org/united-states-of-america/indiana" xr:uid="{B4ACF364-C38F-4D90-9DC3-DD6818F769E8}"/>
    <hyperlink ref="B16" r:id="rId46" display="https://www.worldometers.info/coronavirus/usa/mississippi/" xr:uid="{8E1D33AE-A357-430A-B6F7-7A537A745D4E}"/>
    <hyperlink ref="O39" r:id="rId47" display="https://covid19.healthdata.org/united-states-of-america/mississippi" xr:uid="{E8EFFD41-1314-4800-B56B-E14C893B0FFC}"/>
    <hyperlink ref="B39" r:id="rId48" display="https://www.worldometers.info/coronavirus/usa/missouri/" xr:uid="{5D19E097-5766-4747-BAC2-78DE19FB4202}"/>
    <hyperlink ref="O40" r:id="rId49" display="https://covid19.healthdata.org/united-states-of-america/missouri" xr:uid="{6D1ADC4F-A6FD-4CCA-8B19-303928696C8D}"/>
    <hyperlink ref="B40" r:id="rId50" display="https://www.worldometers.info/coronavirus/usa/washington/" xr:uid="{8EFD1863-125C-441F-982D-FA0052BE5CDC}"/>
    <hyperlink ref="O46" r:id="rId51" display="https://covid19.healthdata.org/united-states-of-america/washington" xr:uid="{1ED08D32-109F-4986-AA4A-2866B7C7F91D}"/>
    <hyperlink ref="B46" r:id="rId52" display="https://www.worldometers.info/coronavirus/usa/wisconsin/" xr:uid="{FFB38315-8260-4AC2-A026-CA53E69BEE82}"/>
    <hyperlink ref="O34" r:id="rId53" display="https://covid19.healthdata.org/united-states-of-america/wisconsin" xr:uid="{DF2EF8A8-E342-41A9-A285-1A79F632259E}"/>
    <hyperlink ref="B34" r:id="rId54" display="https://www.worldometers.info/coronavirus/usa/minnesota/" xr:uid="{BF6615EF-2F14-4DF5-AFB8-14A7E6FCC780}"/>
    <hyperlink ref="O29" r:id="rId55" display="https://covid19.healthdata.org/united-states-of-america/minnesota" xr:uid="{9A273B50-A85F-46A6-B79F-33F76A60E594}"/>
    <hyperlink ref="B29" r:id="rId56" display="https://www.worldometers.info/coronavirus/usa/nevada/" xr:uid="{D94C8C13-3043-49D6-8AB3-CF25A68050BF}"/>
    <hyperlink ref="O32" r:id="rId57" display="https://covid19.healthdata.org/united-states-of-america/nevada" xr:uid="{F9D39A3E-2A12-499F-BCC1-D011EAB6F9A7}"/>
    <hyperlink ref="B32" r:id="rId58" display="https://www.worldometers.info/coronavirus/usa/colorado/" xr:uid="{68027C9D-7336-45E1-BC68-CA2A7E29A0F8}"/>
    <hyperlink ref="N43" r:id="rId59" display="https://covid19.colorado.gov/case-data" xr:uid="{145ADCF0-5F6B-4A06-B1F1-547A02997898}"/>
    <hyperlink ref="O43" r:id="rId60" display="https://covid19.healthdata.org/united-states-of-america/colorado" xr:uid="{88370F29-82DE-4940-9982-81D28429D8FF}"/>
    <hyperlink ref="B43" r:id="rId61" display="https://www.worldometers.info/coronavirus/usa/arkansas/" xr:uid="{0D01210E-BFEC-4D31-8BD6-4E016DEA2160}"/>
    <hyperlink ref="O36" r:id="rId62" display="https://covid19.healthdata.org/united-states-of-america/arkansas" xr:uid="{DB69EAF6-F158-46BB-8E89-BA9065F50BE1}"/>
    <hyperlink ref="B36" r:id="rId63" display="https://www.worldometers.info/coronavirus/usa/iowa/" xr:uid="{60D378A5-5338-44E5-9389-0419F12C8099}"/>
    <hyperlink ref="O12" r:id="rId64" display="https://covid19.healthdata.org/united-states-of-america/iowa" xr:uid="{92B036DB-C0FF-4990-846A-1670ECF0FF2E}"/>
    <hyperlink ref="B12" r:id="rId65" display="https://www.worldometers.info/coronavirus/usa/connecticut/" xr:uid="{5CC4BF99-E6B7-47C6-BA12-97C699546AA2}"/>
    <hyperlink ref="O48" r:id="rId66" display="https://covid19.healthdata.org/united-states-of-america/connecticut" xr:uid="{43D7A576-189B-4FB0-9651-F36CF83D9C5B}"/>
    <hyperlink ref="B48" r:id="rId67" display="https://www.worldometers.info/coronavirus/usa/oklahoma/" xr:uid="{BC635705-8F98-4315-9597-C80D4767C9F3}"/>
    <hyperlink ref="O52" r:id="rId68" display="https://covid19.healthdata.org/united-states-of-america/oklahoma" xr:uid="{635E3ED2-4B5C-450B-97C7-94920B070101}"/>
    <hyperlink ref="B52" r:id="rId69" display="https://www.worldometers.info/coronavirus/usa/utah/" xr:uid="{EB4D5C89-C659-49F0-8159-AB32AF7E9A44}"/>
    <hyperlink ref="N45" r:id="rId70" display="https://coronavirus.utah.gov/case-counts/" xr:uid="{4C0AD998-88FC-4CF3-9EF2-96317C2C82F5}"/>
    <hyperlink ref="O45" r:id="rId71" display="https://covid19.healthdata.org/united-states-of-america/utah" xr:uid="{00835FF5-188D-4BE6-8945-A130ABDD0386}"/>
    <hyperlink ref="B45" r:id="rId72" display="https://www.worldometers.info/coronavirus/usa/kentucky/" xr:uid="{7BF6500D-EAE2-4424-A0A0-3EB78081276D}"/>
    <hyperlink ref="O51" r:id="rId73" display="https://covid19.healthdata.org/united-states-of-america/kentucky" xr:uid="{FFDDA7CE-0899-41E8-A173-D9AA607363DE}"/>
    <hyperlink ref="B51" r:id="rId74" display="https://www.worldometers.info/coronavirus/usa/kansas/" xr:uid="{B2CF954A-37EA-4AC7-803B-B34C6867645A}"/>
    <hyperlink ref="O44" r:id="rId75" display="https://covid19.healthdata.org/united-states-of-america/kansas" xr:uid="{02C24F65-BB6E-404E-BEAE-927EC55F68C7}"/>
    <hyperlink ref="B44" r:id="rId76" display="https://www.worldometers.info/coronavirus/usa/nebraska/" xr:uid="{6BBB8107-1AF2-457C-9DC4-5422254A0CD6}"/>
    <hyperlink ref="O50" r:id="rId77" display="https://covid19.healthdata.org/united-states-of-america/nebraska" xr:uid="{C634A430-FAF2-4044-A711-274EA8DA5580}"/>
    <hyperlink ref="B50" r:id="rId78" display="https://www.worldometers.info/coronavirus/usa/idaho/" xr:uid="{050745B3-6BA5-439B-9DEC-0A790310A416}"/>
    <hyperlink ref="O56" r:id="rId79" display="https://covid19.healthdata.org/united-states-of-america/idaho" xr:uid="{024D2202-170C-47F6-ABC6-6B9AFEF219BE}"/>
    <hyperlink ref="B56" r:id="rId80" display="https://www.worldometers.info/coronavirus/usa/oregon/" xr:uid="{330A3266-B023-4AAF-9134-7195E73A1AF1}"/>
    <hyperlink ref="O31" r:id="rId81" display="https://covid19.healthdata.org/united-states-of-america/oregon" xr:uid="{FF228818-B64A-4482-811B-EF776687502E}"/>
    <hyperlink ref="B31" r:id="rId82" display="https://www.worldometers.info/coronavirus/usa/new-mexico/" xr:uid="{12F9E9DA-AF0B-493E-A7C9-07E299523169}"/>
    <hyperlink ref="O14" r:id="rId83" display="https://covid19.healthdata.org/united-states-of-america/new-mexico" xr:uid="{8B9F26C6-D977-44C3-B2B5-AACE0B86D6C8}"/>
    <hyperlink ref="B14" r:id="rId84" display="https://www.worldometers.info/coronavirus/usa/rhode-island/" xr:uid="{70E2BC8C-6129-483A-AD57-9E310C7D6C5E}"/>
    <hyperlink ref="N20" r:id="rId85" location="gid=264100583" display="https://docs.google.com/spreadsheets/d/1c2QrNMz8pIbYEKzMJL7Uh2dtThOJa2j1sSMwiDo5Gz4/edit - gid=264100583" xr:uid="{F596D5E3-4DA9-43B5-B237-7B6A6C63432D}"/>
    <hyperlink ref="O20" r:id="rId86" display="https://covid19.healthdata.org/united-states-of-america/rhode-island" xr:uid="{03BF2919-F96A-4C38-87E3-DEDA3BE11351}"/>
    <hyperlink ref="B20" r:id="rId87" display="https://www.worldometers.info/coronavirus/usa/delaware/" xr:uid="{A2770398-25E1-4DE9-BD1C-897266BADDE4}"/>
    <hyperlink ref="N15" r:id="rId88" display="https://coronavirus.delaware.gov/" xr:uid="{F96CE92E-D603-4FFF-8EF4-48E872FF622F}"/>
    <hyperlink ref="O15" r:id="rId89" display="https://covid19.healthdata.org/united-states-of-america/delaware" xr:uid="{60863B0A-E770-4A77-844B-0C6A30E68BC4}"/>
    <hyperlink ref="B15" r:id="rId90" display="https://www.worldometers.info/coronavirus/usa/district-of-columbia/" xr:uid="{A0A1500C-A170-42D9-9F1D-204E0535FF8A}"/>
    <hyperlink ref="N47" r:id="rId91" display="https://coronavirus.dc.gov/page/coronavirus-data" xr:uid="{3FC48E4F-965B-400F-82A8-1A1E2CD33406}"/>
    <hyperlink ref="O47" r:id="rId92" display="https://covid19.healthdata.org/united-states-of-america/district-of-columbia" xr:uid="{02CF73EC-CECB-47C8-A82B-9FC1FEC26684}"/>
    <hyperlink ref="B47" r:id="rId93" display="https://www.worldometers.info/coronavirus/usa/south-dakota/" xr:uid="{29E8450F-333A-48A7-B8FF-98D93BFE9BB0}"/>
    <hyperlink ref="N49" r:id="rId94" display="https://doh.sd.gov/news/Coronavirus.aspx" xr:uid="{2587EF09-AAC7-4CF0-B593-7B18DC15D0AE}"/>
    <hyperlink ref="O49" r:id="rId95" display="https://covid19.healthdata.org/united-states-of-america/south-dakota" xr:uid="{565DC184-6C4E-46F1-8A9C-5B3E69DA3532}"/>
    <hyperlink ref="B49" r:id="rId96" display="https://www.worldometers.info/coronavirus/usa/north-dakota/" xr:uid="{C95893F4-5DF7-4FCC-875A-2A61D0795901}"/>
    <hyperlink ref="O57" r:id="rId97" display="https://covid19.healthdata.org/united-states-of-america/north-dakota" xr:uid="{401A0E6C-E0EE-49FE-815D-73C8A848972E}"/>
    <hyperlink ref="B57" r:id="rId98" display="https://www.worldometers.info/coronavirus/usa/west-virginia/" xr:uid="{26C2734B-A06C-4CF3-99EE-2635D4BF8A63}"/>
    <hyperlink ref="N35" r:id="rId99" display="https://dhhr.wv.gov/COVID-19/Pages/default.aspx" xr:uid="{33F21B5B-8337-4714-95FA-7CDED700F758}"/>
    <hyperlink ref="O35" r:id="rId100" display="https://covid19.healthdata.org/united-states-of-america/west-virginia" xr:uid="{573BB1CB-495F-4AF5-B422-61F702642AE4}"/>
    <hyperlink ref="B35" r:id="rId101" display="https://www.worldometers.info/coronavirus/usa/new-hampshire/" xr:uid="{2EC515CC-E823-4740-BDEE-C74EA33DB60C}"/>
    <hyperlink ref="N58" r:id="rId102" display="https://www.nh.gov/covid19/" xr:uid="{4CFE7194-0BB6-48AF-A848-BD7E970A1448}"/>
    <hyperlink ref="O58" r:id="rId103" display="https://covid19.healthdata.org/united-states-of-america/new-hampshire" xr:uid="{C9387BDC-9D50-435F-8257-E212AC1A42FC}"/>
    <hyperlink ref="B58" r:id="rId104" display="https://www.worldometers.info/coronavirus/usa/montana/" xr:uid="{FF0495B2-6C68-4527-A125-17BD97988886}"/>
    <hyperlink ref="O61" r:id="rId105" display="https://covid19.healthdata.org/united-states-of-america/montana" xr:uid="{546912E6-1E6E-4996-A8AA-64FE38267B68}"/>
    <hyperlink ref="B61" r:id="rId106" display="https://www.worldometers.info/coronavirus/usa/hawaii/" xr:uid="{F41D926E-2FA6-4109-A1B1-9FA23DADB498}"/>
    <hyperlink ref="O60" r:id="rId107" display="https://covid19.healthdata.org/united-states-of-america/hawaii" xr:uid="{30B01B11-EF7D-46E9-8A93-A6D63A6B93E2}"/>
    <hyperlink ref="B60" r:id="rId108" display="https://www.worldometers.info/coronavirus/usa/alaska/" xr:uid="{CC9174A0-4BBE-4DDE-AC37-C9FF57A68CEF}"/>
    <hyperlink ref="N54" r:id="rId109" display="http://dhss.alaska.gov/dph/Epi/id/Pages/COVID-19/monitoring.aspx" xr:uid="{BD9B2496-EFEB-4C8C-B134-7FAA0FB48EE5}"/>
    <hyperlink ref="O54" r:id="rId110" display="https://covid19.healthdata.org/united-states-of-america/alaska" xr:uid="{E044FE9C-C0C5-4BD1-BB0D-BC22AE74DDE2}"/>
    <hyperlink ref="B54" r:id="rId111" display="https://www.worldometers.info/coronavirus/usa/maine/" xr:uid="{55DD3216-725E-4331-AC9C-19C2EEBD780C}"/>
    <hyperlink ref="O59" r:id="rId112" display="https://covid19.healthdata.org/united-states-of-america/maine" xr:uid="{28AC71BB-1955-41ED-B5E5-CA07D51F01E9}"/>
    <hyperlink ref="B59" r:id="rId113" display="https://www.worldometers.info/coronavirus/usa/wyoming/" xr:uid="{F9E69776-7D79-4D52-B19F-600E8E7086BF}"/>
    <hyperlink ref="O55" r:id="rId114" display="https://covid19.healthdata.org/united-states-of-america/wyoming" xr:uid="{2ABB8B64-190B-4559-ABF1-42AEE9EC1540}"/>
    <hyperlink ref="B55" r:id="rId115" display="https://www.worldometers.info/coronavirus/usa/vermont/" xr:uid="{1D325200-246B-4958-AD09-87A5C2978C44}"/>
    <hyperlink ref="N2" r:id="rId116" display="https://www.healthvermont.gov/response/coronavirus-covid-19/current-activity-vermont" xr:uid="{C646B7A1-94CF-4051-8306-384B00B51DDA}"/>
    <hyperlink ref="O2" r:id="rId117" display="https://covid19.healthdata.org/united-states-of-america/vermont" xr:uid="{005EB13A-C288-45BA-AC7C-6EFFEEB11B22}"/>
    <hyperlink ref="N3" r:id="rId118" display="http://dphss.guam.gov/covid-19/" xr:uid="{02BDFD71-A287-4AD5-8A21-1A0196FF41EE}"/>
    <hyperlink ref="N5" r:id="rId119" display="https://www.covid19usvi.com/" xr:uid="{10117629-54CD-4A65-818F-AF55DE12D33E}"/>
    <hyperlink ref="N8" r:id="rId120" display="https://www.bop.gov/coronavirus/" xr:uid="{4E0A727B-5DED-48EE-BFD3-B16FDF67E30D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24"/>
  <sheetViews>
    <sheetView topLeftCell="A110" zoomScaleNormal="100" workbookViewId="0">
      <selection activeCell="G164" sqref="G164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2">
        <f>2773</f>
        <v>2773</v>
      </c>
    </row>
    <row r="3" spans="2:7" x14ac:dyDescent="0.25">
      <c r="B3" s="33">
        <v>43905</v>
      </c>
      <c r="C3">
        <v>15</v>
      </c>
      <c r="D3" s="32">
        <v>848</v>
      </c>
      <c r="F3" t="s">
        <v>304</v>
      </c>
      <c r="G3" t="s">
        <v>305</v>
      </c>
    </row>
    <row r="4" spans="2:7" x14ac:dyDescent="0.25">
      <c r="B4" s="33">
        <v>43906</v>
      </c>
      <c r="C4">
        <v>22</v>
      </c>
      <c r="D4" s="32">
        <v>989</v>
      </c>
      <c r="E4" t="s">
        <v>307</v>
      </c>
      <c r="F4" s="34">
        <v>16682</v>
      </c>
      <c r="G4" s="34">
        <v>-12683</v>
      </c>
    </row>
    <row r="5" spans="2:7" x14ac:dyDescent="0.25">
      <c r="B5" s="33">
        <v>43907</v>
      </c>
      <c r="C5">
        <v>26</v>
      </c>
      <c r="D5" s="32">
        <v>1755</v>
      </c>
      <c r="E5" t="s">
        <v>313</v>
      </c>
      <c r="F5" s="34">
        <v>15321</v>
      </c>
      <c r="G5" s="34">
        <v>-14141</v>
      </c>
    </row>
    <row r="6" spans="2:7" x14ac:dyDescent="0.25">
      <c r="B6" s="33">
        <v>43908</v>
      </c>
      <c r="C6">
        <v>50</v>
      </c>
      <c r="D6" s="32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3">
        <v>43909</v>
      </c>
      <c r="C7">
        <v>69</v>
      </c>
      <c r="D7" s="32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3">
        <v>43910</v>
      </c>
      <c r="C8">
        <v>70</v>
      </c>
      <c r="D8" s="32">
        <v>5673</v>
      </c>
      <c r="E8" t="s">
        <v>316</v>
      </c>
      <c r="F8" s="38">
        <f>F7/F6</f>
        <v>214.2226304188097</v>
      </c>
      <c r="G8" s="38">
        <f>G7/G6</f>
        <v>147.41975308641975</v>
      </c>
    </row>
    <row r="9" spans="2:7" x14ac:dyDescent="0.25">
      <c r="B9" s="33">
        <v>43911</v>
      </c>
      <c r="C9">
        <v>66</v>
      </c>
      <c r="D9" s="32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3">
        <v>43912</v>
      </c>
      <c r="C10">
        <v>136</v>
      </c>
      <c r="D10" s="32">
        <v>9448</v>
      </c>
      <c r="E10" t="s">
        <v>318</v>
      </c>
      <c r="F10" s="38">
        <f>F9/F6</f>
        <v>297.86847905951504</v>
      </c>
      <c r="G10" s="38">
        <f>G9/G6</f>
        <v>341.79149519890262</v>
      </c>
    </row>
    <row r="11" spans="2:7" x14ac:dyDescent="0.25">
      <c r="B11" s="33">
        <v>43913</v>
      </c>
      <c r="C11">
        <v>181</v>
      </c>
      <c r="D11" s="32">
        <v>10379</v>
      </c>
      <c r="E11" s="32"/>
    </row>
    <row r="12" spans="2:7" x14ac:dyDescent="0.25">
      <c r="B12" s="33">
        <v>43914</v>
      </c>
      <c r="C12">
        <v>269</v>
      </c>
      <c r="D12" s="32">
        <v>11254</v>
      </c>
      <c r="E12" s="32"/>
    </row>
    <row r="13" spans="2:7" x14ac:dyDescent="0.25">
      <c r="B13" s="33">
        <v>43915</v>
      </c>
      <c r="C13">
        <v>307</v>
      </c>
      <c r="D13" s="32">
        <v>13557</v>
      </c>
      <c r="E13" s="32"/>
    </row>
    <row r="14" spans="2:7" x14ac:dyDescent="0.25">
      <c r="B14" s="33">
        <v>43916</v>
      </c>
      <c r="C14">
        <v>360</v>
      </c>
      <c r="D14" s="32">
        <v>17532</v>
      </c>
      <c r="E14" s="32"/>
      <c r="F14">
        <f t="shared" ref="F14:F45" si="0">D14/AVERAGE(D8:D14)</f>
        <v>1.6873221233827838</v>
      </c>
    </row>
    <row r="15" spans="2:7" x14ac:dyDescent="0.25">
      <c r="B15" s="33">
        <v>43917</v>
      </c>
      <c r="C15">
        <v>502</v>
      </c>
      <c r="D15" s="32">
        <v>18916</v>
      </c>
      <c r="E15" s="32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3">
        <v>43918</v>
      </c>
      <c r="C16">
        <v>650</v>
      </c>
      <c r="D16" s="32">
        <v>19666</v>
      </c>
      <c r="E16" s="32">
        <f t="shared" si="1"/>
        <v>0.59198113207547165</v>
      </c>
      <c r="F16">
        <f t="shared" si="0"/>
        <v>1.3663450849610925</v>
      </c>
    </row>
    <row r="17" spans="2:6" x14ac:dyDescent="0.25">
      <c r="B17" s="33">
        <v>43919</v>
      </c>
      <c r="C17">
        <v>502</v>
      </c>
      <c r="D17" s="32">
        <v>20276</v>
      </c>
      <c r="E17" s="32">
        <f t="shared" si="1"/>
        <v>0.83114256825075838</v>
      </c>
      <c r="F17">
        <f t="shared" si="0"/>
        <v>1.2720200752823088</v>
      </c>
    </row>
    <row r="18" spans="2:6" x14ac:dyDescent="0.25">
      <c r="B18" s="33">
        <v>43920</v>
      </c>
      <c r="C18">
        <v>822</v>
      </c>
      <c r="D18" s="32">
        <v>23296</v>
      </c>
      <c r="E18" s="32">
        <f t="shared" si="1"/>
        <v>0.62735042735042734</v>
      </c>
      <c r="F18">
        <f t="shared" si="0"/>
        <v>1.3098468236182399</v>
      </c>
    </row>
    <row r="19" spans="2:6" x14ac:dyDescent="0.25">
      <c r="B19" s="33">
        <v>43921</v>
      </c>
      <c r="C19">
        <v>1101</v>
      </c>
      <c r="D19" s="32">
        <v>25292</v>
      </c>
      <c r="E19" s="32">
        <f t="shared" si="1"/>
        <v>0.42433434445567914</v>
      </c>
      <c r="F19">
        <f t="shared" si="0"/>
        <v>1.2779730753961092</v>
      </c>
    </row>
    <row r="20" spans="2:6" x14ac:dyDescent="0.25">
      <c r="B20" s="33">
        <v>43922</v>
      </c>
      <c r="C20">
        <v>1259</v>
      </c>
      <c r="D20" s="32">
        <v>27111</v>
      </c>
      <c r="E20" s="32">
        <f t="shared" si="1"/>
        <v>0.26336375488917863</v>
      </c>
      <c r="F20">
        <f t="shared" si="0"/>
        <v>1.2478022736687071</v>
      </c>
    </row>
    <row r="21" spans="2:6" x14ac:dyDescent="0.25">
      <c r="B21" s="33">
        <v>43923</v>
      </c>
      <c r="C21">
        <v>1212</v>
      </c>
      <c r="D21" s="32">
        <v>30571</v>
      </c>
      <c r="E21" s="32">
        <f t="shared" si="1"/>
        <v>0.22633527234267584</v>
      </c>
      <c r="F21">
        <f t="shared" si="0"/>
        <v>1.2959461750884163</v>
      </c>
    </row>
    <row r="22" spans="2:6" x14ac:dyDescent="0.25">
      <c r="B22" s="33">
        <v>43924</v>
      </c>
      <c r="C22">
        <v>1284</v>
      </c>
      <c r="D22" s="32">
        <v>32963</v>
      </c>
      <c r="E22" s="32">
        <f t="shared" si="1"/>
        <v>0.32269938650306751</v>
      </c>
      <c r="F22">
        <f t="shared" si="0"/>
        <v>1.287796846658295</v>
      </c>
    </row>
    <row r="23" spans="2:6" x14ac:dyDescent="0.25">
      <c r="B23" s="33">
        <v>43925</v>
      </c>
      <c r="C23">
        <v>1578</v>
      </c>
      <c r="D23" s="32">
        <v>34685</v>
      </c>
      <c r="E23" s="32">
        <f t="shared" si="1"/>
        <v>0.15093141405588484</v>
      </c>
      <c r="F23">
        <f t="shared" si="0"/>
        <v>1.2502703482084925</v>
      </c>
    </row>
    <row r="24" spans="2:6" x14ac:dyDescent="0.25">
      <c r="B24" s="33">
        <v>43926</v>
      </c>
      <c r="C24" s="38">
        <v>1426</v>
      </c>
      <c r="D24" s="32">
        <v>25901</v>
      </c>
      <c r="E24" s="32">
        <f t="shared" si="1"/>
        <v>0.14693130359379517</v>
      </c>
      <c r="F24">
        <f t="shared" si="0"/>
        <v>0.90735615732237673</v>
      </c>
    </row>
    <row r="25" spans="2:6" x14ac:dyDescent="0.25">
      <c r="B25" s="33">
        <v>43927</v>
      </c>
      <c r="C25" s="38">
        <v>1525</v>
      </c>
      <c r="D25" s="32">
        <v>31750</v>
      </c>
      <c r="E25" s="32">
        <f t="shared" si="1"/>
        <v>0.20152834547716367</v>
      </c>
      <c r="F25">
        <f t="shared" si="0"/>
        <v>1.0671090347764713</v>
      </c>
    </row>
    <row r="26" spans="2:6" x14ac:dyDescent="0.25">
      <c r="B26" s="33">
        <v>43928</v>
      </c>
      <c r="C26" s="38">
        <v>2268</v>
      </c>
      <c r="D26" s="32">
        <v>34071</v>
      </c>
      <c r="E26" s="32">
        <f t="shared" si="1"/>
        <v>0.16316294165375819</v>
      </c>
      <c r="F26">
        <f t="shared" si="0"/>
        <v>1.098801208926893</v>
      </c>
    </row>
    <row r="27" spans="2:6" x14ac:dyDescent="0.25">
      <c r="B27" s="33">
        <v>43929</v>
      </c>
      <c r="C27" s="38">
        <v>2212</v>
      </c>
      <c r="D27" s="32">
        <v>32514</v>
      </c>
      <c r="E27" s="32">
        <f t="shared" si="1"/>
        <v>0.12251882272416154</v>
      </c>
      <c r="F27">
        <f t="shared" si="0"/>
        <v>1.0231192825515274</v>
      </c>
    </row>
    <row r="28" spans="2:6" x14ac:dyDescent="0.25">
      <c r="B28" s="33">
        <v>43930</v>
      </c>
      <c r="C28" s="38">
        <v>2148</v>
      </c>
      <c r="D28" s="32">
        <v>34086</v>
      </c>
      <c r="E28" s="32">
        <f t="shared" si="1"/>
        <v>0.12063861281454853</v>
      </c>
      <c r="F28">
        <f t="shared" si="0"/>
        <v>1.0559012258264371</v>
      </c>
    </row>
    <row r="29" spans="2:6" x14ac:dyDescent="0.25">
      <c r="B29" s="33">
        <v>43931</v>
      </c>
      <c r="C29" s="38">
        <v>2282</v>
      </c>
      <c r="D29" s="39">
        <v>34244</v>
      </c>
      <c r="E29" s="32">
        <f t="shared" si="1"/>
        <v>0.10510525780534934</v>
      </c>
      <c r="F29">
        <f t="shared" si="0"/>
        <v>1.0548160404134634</v>
      </c>
    </row>
    <row r="30" spans="2:6" x14ac:dyDescent="0.25">
      <c r="B30" s="33">
        <v>43932</v>
      </c>
      <c r="C30" s="38">
        <v>2067</v>
      </c>
      <c r="D30" s="38">
        <v>30488</v>
      </c>
      <c r="E30" s="32">
        <f t="shared" si="1"/>
        <v>8.6604853028210693E-2</v>
      </c>
      <c r="F30">
        <f t="shared" si="0"/>
        <v>0.95679073228904221</v>
      </c>
    </row>
    <row r="31" spans="2:6" x14ac:dyDescent="0.25">
      <c r="B31" s="33">
        <v>43933</v>
      </c>
      <c r="C31" s="38">
        <v>1756</v>
      </c>
      <c r="D31" s="38">
        <v>27860</v>
      </c>
      <c r="E31" s="32">
        <f t="shared" si="1"/>
        <v>7.5034340659340656E-2</v>
      </c>
      <c r="F31">
        <f t="shared" si="0"/>
        <v>0.86670547923897734</v>
      </c>
    </row>
    <row r="32" spans="2:6" x14ac:dyDescent="0.25">
      <c r="B32" s="33">
        <v>43934</v>
      </c>
      <c r="C32" s="38">
        <v>1748</v>
      </c>
      <c r="D32" s="38">
        <v>27094</v>
      </c>
      <c r="E32" s="32">
        <f t="shared" si="1"/>
        <v>0.10398544994464654</v>
      </c>
      <c r="F32">
        <f t="shared" si="0"/>
        <v>0.8606851608979974</v>
      </c>
    </row>
    <row r="33" spans="2:6" x14ac:dyDescent="0.25">
      <c r="B33" s="33">
        <v>43935</v>
      </c>
      <c r="C33" s="38">
        <v>2630</v>
      </c>
      <c r="D33" s="38">
        <v>27441</v>
      </c>
      <c r="E33" s="32">
        <f t="shared" si="1"/>
        <v>9.9295488915938174E-2</v>
      </c>
      <c r="F33">
        <f t="shared" si="0"/>
        <v>0.89874933911017318</v>
      </c>
    </row>
    <row r="34" spans="2:6" x14ac:dyDescent="0.25">
      <c r="B34" s="33">
        <v>43936</v>
      </c>
      <c r="C34" s="38">
        <v>2692</v>
      </c>
      <c r="D34" s="38">
        <v>30676</v>
      </c>
      <c r="E34" s="32">
        <f t="shared" si="1"/>
        <v>7.3762716299761208E-2</v>
      </c>
      <c r="F34">
        <f t="shared" si="0"/>
        <v>1.013417402507917</v>
      </c>
    </row>
    <row r="35" spans="2:6" x14ac:dyDescent="0.25">
      <c r="B35" s="33">
        <v>43937</v>
      </c>
      <c r="C35" s="38">
        <v>2255</v>
      </c>
      <c r="D35" s="38">
        <v>30143</v>
      </c>
      <c r="E35" s="32">
        <f t="shared" si="1"/>
        <v>7.8815641780177775E-2</v>
      </c>
      <c r="F35">
        <f t="shared" si="0"/>
        <v>1.0146913140911584</v>
      </c>
    </row>
    <row r="36" spans="2:6" x14ac:dyDescent="0.25">
      <c r="B36" s="33">
        <v>43938</v>
      </c>
      <c r="C36" s="38">
        <v>2598</v>
      </c>
      <c r="D36" s="38">
        <v>32496</v>
      </c>
      <c r="E36" s="32">
        <f t="shared" si="1"/>
        <v>5.5441833645668154E-2</v>
      </c>
      <c r="F36">
        <f t="shared" si="0"/>
        <v>1.1031726786874752</v>
      </c>
    </row>
    <row r="37" spans="2:6" x14ac:dyDescent="0.25">
      <c r="B37" s="33">
        <v>43939</v>
      </c>
      <c r="C37" s="38">
        <v>1923</v>
      </c>
      <c r="D37" s="38">
        <v>29193</v>
      </c>
      <c r="E37" s="32">
        <f t="shared" si="1"/>
        <v>6.1657851048222079E-2</v>
      </c>
      <c r="F37">
        <f t="shared" si="0"/>
        <v>0.99730604237126841</v>
      </c>
    </row>
    <row r="38" spans="2:6" x14ac:dyDescent="0.25">
      <c r="B38" s="33">
        <v>43940</v>
      </c>
      <c r="C38" s="38">
        <v>1597</v>
      </c>
      <c r="D38" s="38">
        <v>26197</v>
      </c>
      <c r="E38" s="32">
        <f t="shared" si="1"/>
        <v>6.2362204724409447E-2</v>
      </c>
      <c r="F38">
        <f t="shared" si="0"/>
        <v>0.90227809486321597</v>
      </c>
    </row>
    <row r="39" spans="2:6" x14ac:dyDescent="0.25">
      <c r="B39" s="33">
        <v>43941</v>
      </c>
      <c r="C39" s="38">
        <v>1980</v>
      </c>
      <c r="D39" s="38">
        <v>28222</v>
      </c>
      <c r="E39" s="32">
        <f t="shared" si="1"/>
        <v>8.0684453053916819E-2</v>
      </c>
      <c r="F39">
        <f t="shared" si="0"/>
        <v>0.96665818523447899</v>
      </c>
    </row>
    <row r="40" spans="2:6" x14ac:dyDescent="0.25">
      <c r="B40" s="33">
        <v>43942</v>
      </c>
      <c r="C40" s="38">
        <v>2749</v>
      </c>
      <c r="D40" s="38">
        <v>26238</v>
      </c>
      <c r="E40" s="32">
        <f t="shared" si="1"/>
        <v>7.4152672694839147E-2</v>
      </c>
      <c r="F40">
        <f t="shared" si="0"/>
        <v>0.90402382300100903</v>
      </c>
    </row>
    <row r="41" spans="2:6" x14ac:dyDescent="0.25">
      <c r="B41" s="33">
        <v>43943</v>
      </c>
      <c r="C41" s="38">
        <v>2411</v>
      </c>
      <c r="D41" s="38">
        <v>30305</v>
      </c>
      <c r="E41" s="32">
        <f t="shared" si="1"/>
        <v>7.0468814175908001E-2</v>
      </c>
      <c r="F41">
        <f t="shared" si="0"/>
        <v>1.0460615205578074</v>
      </c>
    </row>
    <row r="42" spans="2:6" x14ac:dyDescent="0.25">
      <c r="B42" s="33">
        <v>43944</v>
      </c>
      <c r="C42" s="38">
        <v>2402</v>
      </c>
      <c r="D42" s="38">
        <v>32073</v>
      </c>
      <c r="E42" s="32">
        <f t="shared" si="1"/>
        <v>5.8199976638243195E-2</v>
      </c>
      <c r="F42">
        <f t="shared" si="0"/>
        <v>1.0966520779195406</v>
      </c>
    </row>
    <row r="43" spans="2:6" x14ac:dyDescent="0.25">
      <c r="B43" s="33">
        <v>43945</v>
      </c>
      <c r="C43" s="38">
        <v>1993</v>
      </c>
      <c r="D43" s="38">
        <v>39123</v>
      </c>
      <c r="E43" s="32">
        <f t="shared" si="1"/>
        <v>6.9305956441878772E-2</v>
      </c>
      <c r="F43">
        <f t="shared" si="0"/>
        <v>1.2957639187891232</v>
      </c>
    </row>
    <row r="44" spans="2:6" x14ac:dyDescent="0.25">
      <c r="B44" s="33">
        <v>43946</v>
      </c>
      <c r="C44" s="38">
        <v>2113</v>
      </c>
      <c r="D44" s="38">
        <v>35523</v>
      </c>
      <c r="E44" s="32">
        <f t="shared" si="1"/>
        <v>4.2067480258435035E-2</v>
      </c>
      <c r="F44">
        <f t="shared" si="0"/>
        <v>1.1423183465713591</v>
      </c>
    </row>
    <row r="45" spans="2:6" x14ac:dyDescent="0.25">
      <c r="B45" s="33">
        <v>43947</v>
      </c>
      <c r="C45" s="38">
        <v>1172</v>
      </c>
      <c r="D45" s="38">
        <v>26588</v>
      </c>
      <c r="E45" s="32">
        <f t="shared" si="1"/>
        <v>5.1819591053369751E-2</v>
      </c>
      <c r="F45">
        <f t="shared" si="0"/>
        <v>0.85346124215855312</v>
      </c>
    </row>
    <row r="46" spans="2:6" x14ac:dyDescent="0.25">
      <c r="B46" s="33">
        <v>43948</v>
      </c>
      <c r="C46" s="38">
        <v>1404</v>
      </c>
      <c r="D46" s="38">
        <v>23267</v>
      </c>
      <c r="E46" s="32">
        <f t="shared" si="1"/>
        <v>9.2416457126198032E-2</v>
      </c>
      <c r="F46">
        <f t="shared" ref="F46:F77" si="2">D46/AVERAGE(D40:D46)</f>
        <v>0.76422340779947162</v>
      </c>
    </row>
    <row r="47" spans="2:6" x14ac:dyDescent="0.25">
      <c r="B47" s="33">
        <v>43949</v>
      </c>
      <c r="C47" s="38">
        <v>2536</v>
      </c>
      <c r="D47" s="38">
        <v>25573</v>
      </c>
      <c r="E47" s="32">
        <f t="shared" ref="E47:E78" si="3">C48/D34</f>
        <v>7.97692006780545E-2</v>
      </c>
      <c r="F47">
        <f t="shared" si="2"/>
        <v>0.84259503323103568</v>
      </c>
    </row>
    <row r="48" spans="2:6" x14ac:dyDescent="0.25">
      <c r="B48" s="33">
        <v>43950</v>
      </c>
      <c r="C48" s="38">
        <v>2447</v>
      </c>
      <c r="D48" s="38">
        <v>28595</v>
      </c>
      <c r="E48" s="32">
        <f t="shared" si="3"/>
        <v>7.5539926351059952E-2</v>
      </c>
      <c r="F48">
        <f t="shared" si="2"/>
        <v>0.94981066896964061</v>
      </c>
    </row>
    <row r="49" spans="2:6" x14ac:dyDescent="0.25">
      <c r="B49" s="33">
        <v>43951</v>
      </c>
      <c r="C49" s="38">
        <v>2277</v>
      </c>
      <c r="D49" s="38">
        <v>31000</v>
      </c>
      <c r="E49" s="32">
        <f t="shared" si="3"/>
        <v>6.0038158542589856E-2</v>
      </c>
      <c r="F49">
        <f t="shared" si="2"/>
        <v>1.0349646347337946</v>
      </c>
    </row>
    <row r="50" spans="2:6" x14ac:dyDescent="0.25">
      <c r="B50" s="33">
        <v>43952</v>
      </c>
      <c r="C50" s="38">
        <v>1951</v>
      </c>
      <c r="D50" s="38">
        <v>36161</v>
      </c>
      <c r="E50" s="32">
        <f t="shared" si="3"/>
        <v>5.9329291268454765E-2</v>
      </c>
      <c r="F50">
        <f t="shared" si="2"/>
        <v>1.2245690760351609</v>
      </c>
    </row>
    <row r="51" spans="2:6" x14ac:dyDescent="0.25">
      <c r="B51" s="33">
        <v>43953</v>
      </c>
      <c r="C51" s="38">
        <v>1732</v>
      </c>
      <c r="D51" s="38">
        <v>29869</v>
      </c>
      <c r="E51" s="32">
        <f t="shared" si="3"/>
        <v>4.4890636332404477E-2</v>
      </c>
      <c r="F51">
        <f t="shared" si="2"/>
        <v>1.0399397173879525</v>
      </c>
    </row>
    <row r="52" spans="2:6" x14ac:dyDescent="0.25">
      <c r="B52" s="33">
        <v>43954</v>
      </c>
      <c r="C52" s="38">
        <v>1176</v>
      </c>
      <c r="D52" s="38">
        <v>27438</v>
      </c>
      <c r="E52" s="32">
        <f t="shared" si="3"/>
        <v>4.7516122174190351E-2</v>
      </c>
      <c r="F52">
        <f t="shared" si="2"/>
        <v>0.9512785842706647</v>
      </c>
    </row>
    <row r="53" spans="2:6" x14ac:dyDescent="0.25">
      <c r="B53" s="33">
        <v>43955</v>
      </c>
      <c r="C53" s="38">
        <v>1341</v>
      </c>
      <c r="D53" s="38">
        <v>24759</v>
      </c>
      <c r="E53" s="32">
        <f t="shared" si="3"/>
        <v>9.1737175089564749E-2</v>
      </c>
      <c r="F53">
        <f t="shared" si="2"/>
        <v>0.85210059244327541</v>
      </c>
    </row>
    <row r="54" spans="2:6" x14ac:dyDescent="0.25">
      <c r="B54" s="33">
        <v>43956</v>
      </c>
      <c r="C54" s="38">
        <v>2407</v>
      </c>
      <c r="D54" s="38">
        <v>24909</v>
      </c>
      <c r="E54" s="32">
        <f t="shared" si="3"/>
        <v>8.510146840455371E-2</v>
      </c>
      <c r="F54">
        <f t="shared" si="2"/>
        <v>0.86007073412551616</v>
      </c>
    </row>
    <row r="55" spans="2:6" x14ac:dyDescent="0.25">
      <c r="B55" s="33">
        <v>43957</v>
      </c>
      <c r="C55" s="38">
        <v>2579</v>
      </c>
      <c r="D55" s="38">
        <v>25578</v>
      </c>
      <c r="E55" s="32">
        <f t="shared" si="3"/>
        <v>6.7782870327066383E-2</v>
      </c>
      <c r="F55">
        <f t="shared" si="2"/>
        <v>0.89651201217741372</v>
      </c>
    </row>
    <row r="56" spans="2:6" x14ac:dyDescent="0.25">
      <c r="B56" s="33">
        <v>43958</v>
      </c>
      <c r="C56" s="38">
        <v>2174</v>
      </c>
      <c r="D56" s="38">
        <v>29643</v>
      </c>
      <c r="E56" s="32">
        <f t="shared" si="3"/>
        <v>4.3912787874140533E-2</v>
      </c>
      <c r="F56">
        <f t="shared" si="2"/>
        <v>1.0460987008272962</v>
      </c>
    </row>
    <row r="57" spans="2:6" x14ac:dyDescent="0.25">
      <c r="B57" s="33">
        <v>43959</v>
      </c>
      <c r="C57" s="38">
        <v>1718</v>
      </c>
      <c r="D57" s="38">
        <v>29292</v>
      </c>
      <c r="E57" s="32">
        <f t="shared" si="3"/>
        <v>4.0931227655321901E-2</v>
      </c>
      <c r="F57">
        <f t="shared" si="2"/>
        <v>1.0707929478609626</v>
      </c>
    </row>
    <row r="58" spans="2:6" x14ac:dyDescent="0.25">
      <c r="B58" s="33">
        <v>43960</v>
      </c>
      <c r="C58" s="38">
        <v>1454</v>
      </c>
      <c r="D58" s="38">
        <v>26235</v>
      </c>
      <c r="E58" s="32">
        <f t="shared" si="3"/>
        <v>4.5772528960433281E-2</v>
      </c>
      <c r="F58">
        <f t="shared" si="2"/>
        <v>0.97759430195790353</v>
      </c>
    </row>
    <row r="59" spans="2:6" x14ac:dyDescent="0.25">
      <c r="B59" s="33">
        <v>43961</v>
      </c>
      <c r="C59" s="38">
        <v>1217</v>
      </c>
      <c r="D59" s="38">
        <v>20818</v>
      </c>
      <c r="E59" s="32">
        <f t="shared" si="3"/>
        <v>4.6245755791464303E-2</v>
      </c>
      <c r="F59">
        <f t="shared" si="2"/>
        <v>0.80407649778739088</v>
      </c>
    </row>
    <row r="60" spans="2:6" x14ac:dyDescent="0.25">
      <c r="B60" s="33">
        <v>43962</v>
      </c>
      <c r="C60" s="38">
        <v>1076</v>
      </c>
      <c r="D60" s="38">
        <v>18706</v>
      </c>
      <c r="E60" s="32">
        <f t="shared" si="3"/>
        <v>7.4844562624643174E-2</v>
      </c>
      <c r="F60">
        <f t="shared" si="2"/>
        <v>0.74746690565757712</v>
      </c>
    </row>
    <row r="61" spans="2:6" x14ac:dyDescent="0.25">
      <c r="B61" s="33">
        <v>43963</v>
      </c>
      <c r="C61" s="38">
        <v>1914</v>
      </c>
      <c r="D61" s="38">
        <v>23024</v>
      </c>
      <c r="E61" s="32">
        <f t="shared" si="3"/>
        <v>6.5081307920965198E-2</v>
      </c>
      <c r="F61">
        <f t="shared" si="2"/>
        <v>0.93001569568830211</v>
      </c>
    </row>
    <row r="62" spans="2:6" x14ac:dyDescent="0.25">
      <c r="B62" s="33">
        <v>43964</v>
      </c>
      <c r="C62" s="38">
        <v>1861</v>
      </c>
      <c r="D62" s="38">
        <v>22390</v>
      </c>
      <c r="E62" s="32">
        <f t="shared" si="3"/>
        <v>5.7870967741935481E-2</v>
      </c>
      <c r="F62">
        <f t="shared" si="2"/>
        <v>0.92135584452230346</v>
      </c>
    </row>
    <row r="63" spans="2:6" x14ac:dyDescent="0.25">
      <c r="B63" s="33">
        <v>43965</v>
      </c>
      <c r="C63" s="38">
        <v>1794</v>
      </c>
      <c r="D63" s="38">
        <v>28095</v>
      </c>
      <c r="E63" s="32">
        <f t="shared" si="3"/>
        <v>4.5380382179696359E-2</v>
      </c>
      <c r="F63">
        <f t="shared" si="2"/>
        <v>1.1667358803986712</v>
      </c>
    </row>
    <row r="64" spans="2:6" x14ac:dyDescent="0.25">
      <c r="B64" s="33">
        <v>43966</v>
      </c>
      <c r="C64" s="38">
        <v>1641</v>
      </c>
      <c r="D64" s="38">
        <v>27624</v>
      </c>
      <c r="E64" s="32">
        <f t="shared" si="3"/>
        <v>4.15815728681911E-2</v>
      </c>
      <c r="F64">
        <f t="shared" si="2"/>
        <v>1.1586415166694628</v>
      </c>
    </row>
    <row r="65" spans="2:6" x14ac:dyDescent="0.25">
      <c r="B65" s="33">
        <v>43967</v>
      </c>
      <c r="C65" s="38">
        <v>1242</v>
      </c>
      <c r="D65" s="38">
        <v>24332</v>
      </c>
      <c r="E65" s="32">
        <f t="shared" si="3"/>
        <v>3.2218091697645598E-2</v>
      </c>
      <c r="F65">
        <f t="shared" si="2"/>
        <v>1.0323354890326022</v>
      </c>
    </row>
    <row r="66" spans="2:6" x14ac:dyDescent="0.25">
      <c r="B66" s="33">
        <v>43968</v>
      </c>
      <c r="C66" s="38">
        <v>884</v>
      </c>
      <c r="D66" s="38">
        <v>20201</v>
      </c>
      <c r="E66" s="32">
        <f t="shared" si="3"/>
        <v>4.1156751080415201E-2</v>
      </c>
      <c r="F66">
        <f t="shared" si="2"/>
        <v>0.8602864234784513</v>
      </c>
    </row>
    <row r="67" spans="2:6" x14ac:dyDescent="0.25">
      <c r="B67" s="33">
        <v>43969</v>
      </c>
      <c r="C67" s="38">
        <v>1019</v>
      </c>
      <c r="D67" s="38">
        <v>23543</v>
      </c>
      <c r="E67" s="32">
        <f t="shared" si="3"/>
        <v>6.3591472961580145E-2</v>
      </c>
      <c r="F67">
        <f t="shared" si="2"/>
        <v>0.97394937621521316</v>
      </c>
    </row>
    <row r="68" spans="2:6" x14ac:dyDescent="0.25">
      <c r="B68" s="33">
        <v>43970</v>
      </c>
      <c r="C68" s="38">
        <v>1584</v>
      </c>
      <c r="D68" s="38">
        <v>20801</v>
      </c>
      <c r="E68" s="32">
        <f t="shared" si="3"/>
        <v>5.6063804832277742E-2</v>
      </c>
      <c r="F68">
        <f t="shared" si="2"/>
        <v>0.87197130298348358</v>
      </c>
    </row>
    <row r="69" spans="2:6" x14ac:dyDescent="0.25">
      <c r="B69" s="33">
        <v>43971</v>
      </c>
      <c r="C69" s="38">
        <v>1434</v>
      </c>
      <c r="D69" s="38">
        <v>22672</v>
      </c>
      <c r="E69" s="32">
        <f t="shared" si="3"/>
        <v>4.8510609587423675E-2</v>
      </c>
      <c r="F69">
        <f t="shared" si="2"/>
        <v>0.94880072697706674</v>
      </c>
    </row>
    <row r="70" spans="2:6" x14ac:dyDescent="0.25">
      <c r="B70" s="33">
        <v>43972</v>
      </c>
      <c r="C70" s="38">
        <v>1438</v>
      </c>
      <c r="D70" s="38">
        <v>28844</v>
      </c>
      <c r="E70" s="32">
        <f t="shared" si="3"/>
        <v>4.5200054622422506E-2</v>
      </c>
      <c r="F70">
        <f t="shared" si="2"/>
        <v>1.201711731550974</v>
      </c>
    </row>
    <row r="71" spans="2:6" x14ac:dyDescent="0.25">
      <c r="B71" s="33">
        <v>43973</v>
      </c>
      <c r="C71" s="38">
        <v>1324</v>
      </c>
      <c r="D71" s="38">
        <v>24666</v>
      </c>
      <c r="E71" s="32">
        <f t="shared" si="3"/>
        <v>4.0213455307794931E-2</v>
      </c>
      <c r="F71">
        <f t="shared" si="2"/>
        <v>1.0460623171108514</v>
      </c>
    </row>
    <row r="72" spans="2:6" x14ac:dyDescent="0.25">
      <c r="B72" s="33">
        <v>43974</v>
      </c>
      <c r="C72" s="38">
        <v>1055</v>
      </c>
      <c r="D72" s="38">
        <v>21939</v>
      </c>
      <c r="E72" s="32">
        <f t="shared" si="3"/>
        <v>3.0118166970890575E-2</v>
      </c>
      <c r="F72">
        <f t="shared" si="2"/>
        <v>0.9441001807384457</v>
      </c>
    </row>
    <row r="73" spans="2:6" x14ac:dyDescent="0.25">
      <c r="B73" s="33">
        <v>43975</v>
      </c>
      <c r="C73" s="38">
        <v>627</v>
      </c>
      <c r="D73" s="38">
        <v>19930</v>
      </c>
      <c r="E73" s="32">
        <f t="shared" si="3"/>
        <v>3.4053244948144983E-2</v>
      </c>
      <c r="F73">
        <f t="shared" si="2"/>
        <v>0.85907817358908833</v>
      </c>
    </row>
    <row r="74" spans="2:6" x14ac:dyDescent="0.25">
      <c r="B74" s="33">
        <v>43976</v>
      </c>
      <c r="C74" s="38">
        <v>637</v>
      </c>
      <c r="D74" s="38">
        <v>19920</v>
      </c>
      <c r="E74" s="32">
        <f t="shared" si="3"/>
        <v>3.413829047949965E-2</v>
      </c>
      <c r="F74" s="32">
        <f t="shared" si="2"/>
        <v>0.87824049580530572</v>
      </c>
    </row>
    <row r="75" spans="2:6" x14ac:dyDescent="0.25">
      <c r="B75" s="33">
        <v>43977</v>
      </c>
      <c r="C75" s="38">
        <v>786</v>
      </c>
      <c r="D75" s="38">
        <v>19400</v>
      </c>
      <c r="E75" s="32">
        <f t="shared" si="3"/>
        <v>6.9986601161232689E-2</v>
      </c>
      <c r="F75" s="32">
        <f t="shared" si="2"/>
        <v>0.8629290021668542</v>
      </c>
    </row>
    <row r="76" spans="2:6" x14ac:dyDescent="0.25">
      <c r="B76" s="33">
        <v>43978</v>
      </c>
      <c r="C76" s="38">
        <v>1567</v>
      </c>
      <c r="D76" s="38">
        <v>20754</v>
      </c>
      <c r="E76" s="32">
        <f t="shared" si="3"/>
        <v>4.4171560775938777E-2</v>
      </c>
      <c r="F76" s="32">
        <f t="shared" si="2"/>
        <v>0.93454613291477173</v>
      </c>
    </row>
    <row r="77" spans="2:6" x14ac:dyDescent="0.25">
      <c r="B77" s="33">
        <v>43979</v>
      </c>
      <c r="C77" s="38">
        <v>1241</v>
      </c>
      <c r="D77" s="38">
        <v>23085</v>
      </c>
      <c r="E77" s="32">
        <f t="shared" si="3"/>
        <v>4.4743701129452647E-2</v>
      </c>
      <c r="F77" s="32">
        <f t="shared" si="2"/>
        <v>1.0795021844562909</v>
      </c>
    </row>
    <row r="78" spans="2:6" x14ac:dyDescent="0.25">
      <c r="B78" s="33">
        <v>43980</v>
      </c>
      <c r="C78" s="38">
        <v>1236</v>
      </c>
      <c r="D78" s="38">
        <v>25697</v>
      </c>
      <c r="E78" s="32">
        <f t="shared" si="3"/>
        <v>4.2577675489067893E-2</v>
      </c>
      <c r="F78" s="32">
        <f t="shared" ref="F78:F109" si="4">D78/AVERAGE(D72:D78)</f>
        <v>1.1934251119588655</v>
      </c>
    </row>
    <row r="79" spans="2:6" x14ac:dyDescent="0.25">
      <c r="B79" s="33">
        <v>43981</v>
      </c>
      <c r="C79" s="38">
        <v>1036</v>
      </c>
      <c r="D79" s="38">
        <v>23763</v>
      </c>
      <c r="E79" s="32">
        <f t="shared" ref="E79:E110" si="5">C80/D66</f>
        <v>3.2275629919310926E-2</v>
      </c>
      <c r="F79" s="32">
        <f t="shared" si="4"/>
        <v>1.09041029439721</v>
      </c>
    </row>
    <row r="80" spans="2:6" x14ac:dyDescent="0.25">
      <c r="B80" s="33">
        <v>43982</v>
      </c>
      <c r="C80" s="38">
        <v>652</v>
      </c>
      <c r="D80" s="38">
        <v>20755</v>
      </c>
      <c r="E80" s="32">
        <f t="shared" si="5"/>
        <v>2.9605402879836894E-2</v>
      </c>
      <c r="F80" s="32">
        <f t="shared" si="4"/>
        <v>0.94725963983465256</v>
      </c>
    </row>
    <row r="81" spans="2:7" x14ac:dyDescent="0.25">
      <c r="B81" s="33">
        <v>43983</v>
      </c>
      <c r="C81" s="38">
        <v>697</v>
      </c>
      <c r="D81" s="38">
        <v>22431</v>
      </c>
      <c r="E81" s="32">
        <f t="shared" si="5"/>
        <v>5.5333878178933704E-2</v>
      </c>
      <c r="F81" s="32">
        <f t="shared" si="4"/>
        <v>1.007261763479488</v>
      </c>
    </row>
    <row r="82" spans="2:7" x14ac:dyDescent="0.25">
      <c r="B82" s="33">
        <v>43984</v>
      </c>
      <c r="C82" s="38">
        <v>1151</v>
      </c>
      <c r="D82" s="38">
        <v>22287</v>
      </c>
      <c r="E82" s="32">
        <f t="shared" si="5"/>
        <v>4.8826746647847565E-2</v>
      </c>
      <c r="F82" s="32">
        <f t="shared" si="4"/>
        <v>0.98259768724964103</v>
      </c>
    </row>
    <row r="83" spans="2:7" x14ac:dyDescent="0.25">
      <c r="B83" s="33">
        <v>43985</v>
      </c>
      <c r="C83" s="38">
        <v>1107</v>
      </c>
      <c r="D83" s="38">
        <v>20831</v>
      </c>
      <c r="E83" s="32">
        <f t="shared" si="5"/>
        <v>3.6541395090833449E-2</v>
      </c>
      <c r="F83" s="32">
        <f t="shared" si="4"/>
        <v>0.91795982348016036</v>
      </c>
    </row>
    <row r="84" spans="2:7" x14ac:dyDescent="0.25">
      <c r="B84" s="33">
        <v>43986</v>
      </c>
      <c r="C84" s="38">
        <v>1054</v>
      </c>
      <c r="D84" s="38">
        <v>22850</v>
      </c>
      <c r="E84" s="32">
        <f t="shared" si="5"/>
        <v>4.0136219897835078E-2</v>
      </c>
      <c r="F84" s="32">
        <f t="shared" si="4"/>
        <v>1.0084229639250002</v>
      </c>
    </row>
    <row r="85" spans="2:7" x14ac:dyDescent="0.25">
      <c r="B85" s="33">
        <v>43987</v>
      </c>
      <c r="C85" s="38">
        <v>990</v>
      </c>
      <c r="D85" s="38">
        <v>25427</v>
      </c>
      <c r="E85" s="32">
        <f t="shared" si="5"/>
        <v>3.2772687907379555E-2</v>
      </c>
      <c r="F85" s="32">
        <f t="shared" si="4"/>
        <v>1.1240653261253979</v>
      </c>
    </row>
    <row r="86" spans="2:7" x14ac:dyDescent="0.25">
      <c r="B86" s="33">
        <v>43988</v>
      </c>
      <c r="C86" s="38">
        <v>719</v>
      </c>
      <c r="D86" s="38">
        <v>22862</v>
      </c>
      <c r="E86" s="32">
        <f t="shared" si="5"/>
        <v>1.93176116407426E-2</v>
      </c>
      <c r="F86" s="32">
        <f t="shared" si="4"/>
        <v>1.0164567494267767</v>
      </c>
    </row>
    <row r="87" spans="2:7" x14ac:dyDescent="0.25">
      <c r="B87" s="33">
        <v>43989</v>
      </c>
      <c r="C87" s="38">
        <v>385</v>
      </c>
      <c r="D87" s="38">
        <v>18933</v>
      </c>
      <c r="E87" s="32">
        <f t="shared" si="5"/>
        <v>3.0120481927710843E-2</v>
      </c>
      <c r="F87" s="32">
        <f t="shared" si="4"/>
        <v>0.85162670847764765</v>
      </c>
    </row>
    <row r="88" spans="2:7" x14ac:dyDescent="0.25">
      <c r="B88" s="33">
        <v>43990</v>
      </c>
      <c r="C88" s="38">
        <v>600</v>
      </c>
      <c r="D88" s="38">
        <v>19069</v>
      </c>
      <c r="E88" s="32">
        <f t="shared" si="5"/>
        <v>5.7061855670103093E-2</v>
      </c>
      <c r="F88" s="32">
        <f t="shared" si="4"/>
        <v>0.87668380851049854</v>
      </c>
    </row>
    <row r="89" spans="2:7" x14ac:dyDescent="0.25">
      <c r="B89" s="33">
        <v>43991</v>
      </c>
      <c r="C89" s="38">
        <v>1107</v>
      </c>
      <c r="D89" s="38">
        <v>19085</v>
      </c>
      <c r="E89" s="32">
        <f t="shared" si="5"/>
        <v>4.8231666184831837E-2</v>
      </c>
      <c r="F89" s="32">
        <f t="shared" si="4"/>
        <v>0.89626787068034386</v>
      </c>
    </row>
    <row r="90" spans="2:7" x14ac:dyDescent="0.25">
      <c r="B90" s="33">
        <v>43992</v>
      </c>
      <c r="C90" s="38">
        <v>1001</v>
      </c>
      <c r="D90" s="38">
        <v>21040</v>
      </c>
      <c r="E90" s="32">
        <f t="shared" si="5"/>
        <v>3.980940004331817E-2</v>
      </c>
      <c r="F90" s="32">
        <f t="shared" si="4"/>
        <v>0.9866948936797395</v>
      </c>
    </row>
    <row r="91" spans="2:7" x14ac:dyDescent="0.25">
      <c r="B91" s="33">
        <v>43993</v>
      </c>
      <c r="C91" s="38">
        <v>919</v>
      </c>
      <c r="D91" s="38">
        <v>23490</v>
      </c>
      <c r="E91" s="32">
        <f t="shared" si="5"/>
        <v>3.1248783904735962E-2</v>
      </c>
      <c r="F91" s="32">
        <f t="shared" si="4"/>
        <v>1.0968873827598629</v>
      </c>
      <c r="G91" s="38"/>
    </row>
    <row r="92" spans="2:7" x14ac:dyDescent="0.25">
      <c r="B92" s="33">
        <v>43994</v>
      </c>
      <c r="C92" s="38">
        <v>803</v>
      </c>
      <c r="D92" s="38">
        <v>27405</v>
      </c>
      <c r="E92" s="32">
        <f t="shared" si="5"/>
        <v>3.0172957959853555E-2</v>
      </c>
      <c r="F92" s="32">
        <f t="shared" si="4"/>
        <v>1.2630362645176583</v>
      </c>
    </row>
    <row r="93" spans="2:7" x14ac:dyDescent="0.25">
      <c r="B93" s="33">
        <v>43995</v>
      </c>
      <c r="C93" s="38">
        <v>717</v>
      </c>
      <c r="D93" s="38">
        <v>25490</v>
      </c>
      <c r="E93" s="32">
        <f t="shared" si="5"/>
        <v>1.6237051312936641E-2</v>
      </c>
      <c r="F93" s="32">
        <f t="shared" si="4"/>
        <v>1.154797038417728</v>
      </c>
    </row>
    <row r="94" spans="2:7" x14ac:dyDescent="0.25">
      <c r="B94" s="33">
        <v>43996</v>
      </c>
      <c r="C94" s="38">
        <v>337</v>
      </c>
      <c r="D94" s="38">
        <v>20181</v>
      </c>
      <c r="E94" s="32">
        <f t="shared" si="5"/>
        <v>1.9348223440773929E-2</v>
      </c>
      <c r="F94" s="32">
        <f t="shared" si="4"/>
        <v>0.90695300462249606</v>
      </c>
    </row>
    <row r="95" spans="2:7" x14ac:dyDescent="0.25">
      <c r="B95" s="33">
        <v>43997</v>
      </c>
      <c r="C95" s="38">
        <v>434</v>
      </c>
      <c r="D95" s="38">
        <v>20901</v>
      </c>
      <c r="E95" s="32">
        <f t="shared" si="5"/>
        <v>3.8766994211872394E-2</v>
      </c>
      <c r="F95" s="32">
        <f t="shared" si="4"/>
        <v>0.92839103507792264</v>
      </c>
    </row>
    <row r="96" spans="2:7" x14ac:dyDescent="0.25">
      <c r="B96" s="33">
        <v>43998</v>
      </c>
      <c r="C96" s="38">
        <v>864</v>
      </c>
      <c r="D96" s="38">
        <v>25634</v>
      </c>
      <c r="E96" s="32">
        <f t="shared" si="5"/>
        <v>3.9556430320195859E-2</v>
      </c>
      <c r="F96" s="32">
        <f t="shared" si="4"/>
        <v>1.0931942659055325</v>
      </c>
    </row>
    <row r="97" spans="2:6" x14ac:dyDescent="0.25">
      <c r="B97" s="33">
        <v>43999</v>
      </c>
      <c r="C97" s="38">
        <v>824</v>
      </c>
      <c r="D97" s="38">
        <v>26257</v>
      </c>
      <c r="E97" s="32">
        <f t="shared" si="5"/>
        <v>3.3304157549234138E-2</v>
      </c>
      <c r="F97" s="32">
        <f t="shared" si="4"/>
        <v>1.0852690749772671</v>
      </c>
    </row>
    <row r="98" spans="2:6" x14ac:dyDescent="0.25">
      <c r="B98" s="33">
        <v>44000</v>
      </c>
      <c r="C98" s="38">
        <v>761</v>
      </c>
      <c r="D98" s="38">
        <v>27964</v>
      </c>
      <c r="E98" s="32">
        <f t="shared" si="5"/>
        <v>2.88276241790223E-2</v>
      </c>
      <c r="F98" s="32">
        <f t="shared" si="4"/>
        <v>1.1260757513001058</v>
      </c>
    </row>
    <row r="99" spans="2:6" x14ac:dyDescent="0.25">
      <c r="B99" s="33">
        <v>44001</v>
      </c>
      <c r="C99" s="38">
        <v>733</v>
      </c>
      <c r="D99" s="38">
        <v>33582</v>
      </c>
      <c r="E99" s="32">
        <f t="shared" si="5"/>
        <v>2.5544571778497071E-2</v>
      </c>
      <c r="F99" s="32">
        <f t="shared" si="4"/>
        <v>1.3059013715980867</v>
      </c>
    </row>
    <row r="100" spans="2:6" x14ac:dyDescent="0.25">
      <c r="B100" s="33">
        <v>44002</v>
      </c>
      <c r="C100" s="38">
        <v>584</v>
      </c>
      <c r="D100" s="38">
        <v>33431</v>
      </c>
      <c r="E100" s="32">
        <f t="shared" si="5"/>
        <v>1.4313632282258491E-2</v>
      </c>
      <c r="F100" s="32">
        <f t="shared" si="4"/>
        <v>1.2451024208566108</v>
      </c>
    </row>
    <row r="101" spans="2:6" x14ac:dyDescent="0.25">
      <c r="B101" s="33">
        <v>44003</v>
      </c>
      <c r="C101" s="38">
        <v>271</v>
      </c>
      <c r="D101" s="38">
        <v>26118</v>
      </c>
      <c r="E101" s="32">
        <f t="shared" si="5"/>
        <v>1.9455661020504483E-2</v>
      </c>
      <c r="F101" s="32">
        <f t="shared" si="4"/>
        <v>0.94295130668894767</v>
      </c>
    </row>
    <row r="102" spans="2:6" x14ac:dyDescent="0.25">
      <c r="B102" s="33">
        <v>44004</v>
      </c>
      <c r="C102" s="38">
        <v>371</v>
      </c>
      <c r="D102" s="38">
        <v>31538</v>
      </c>
      <c r="E102" s="32">
        <f t="shared" si="5"/>
        <v>4.5847524233691379E-2</v>
      </c>
      <c r="F102" s="32">
        <f t="shared" si="4"/>
        <v>1.0794136629442022</v>
      </c>
    </row>
    <row r="103" spans="2:6" x14ac:dyDescent="0.25">
      <c r="B103" s="33">
        <v>44005</v>
      </c>
      <c r="C103" s="38">
        <v>875</v>
      </c>
      <c r="D103" s="38">
        <v>36066</v>
      </c>
      <c r="E103" s="32">
        <f t="shared" si="5"/>
        <v>3.9163498098859315E-2</v>
      </c>
      <c r="F103" s="32">
        <f t="shared" si="4"/>
        <v>1.1744822196170379</v>
      </c>
    </row>
    <row r="104" spans="2:6" x14ac:dyDescent="0.25">
      <c r="B104" s="33">
        <v>44006</v>
      </c>
      <c r="C104" s="38">
        <v>824</v>
      </c>
      <c r="D104" s="38">
        <v>38434</v>
      </c>
      <c r="E104" s="32">
        <f t="shared" si="5"/>
        <v>2.8011919965942954E-2</v>
      </c>
      <c r="F104" s="32">
        <f t="shared" si="4"/>
        <v>1.1844954277890047</v>
      </c>
    </row>
    <row r="105" spans="2:6" x14ac:dyDescent="0.25">
      <c r="B105" s="33">
        <v>44007</v>
      </c>
      <c r="C105" s="38">
        <v>658</v>
      </c>
      <c r="D105" s="38">
        <v>40236</v>
      </c>
      <c r="E105" s="32">
        <f t="shared" si="5"/>
        <v>2.433862433862434E-2</v>
      </c>
      <c r="F105" s="32">
        <f t="shared" si="4"/>
        <v>1.1764666569202817</v>
      </c>
    </row>
    <row r="106" spans="2:6" x14ac:dyDescent="0.25">
      <c r="B106" s="33">
        <v>44008</v>
      </c>
      <c r="C106" s="38">
        <v>667</v>
      </c>
      <c r="D106" s="38">
        <v>47365</v>
      </c>
      <c r="E106" s="32">
        <f t="shared" si="5"/>
        <v>2.0282463711259316E-2</v>
      </c>
      <c r="F106" s="32">
        <f t="shared" si="4"/>
        <v>1.3095209883564782</v>
      </c>
    </row>
    <row r="107" spans="2:6" x14ac:dyDescent="0.25">
      <c r="B107" s="33">
        <v>44009</v>
      </c>
      <c r="C107" s="38">
        <v>517</v>
      </c>
      <c r="D107" s="38">
        <v>43599</v>
      </c>
      <c r="E107" s="32">
        <f t="shared" si="5"/>
        <v>1.4171745701402309E-2</v>
      </c>
      <c r="F107" s="32">
        <f t="shared" si="4"/>
        <v>1.1588610094320995</v>
      </c>
    </row>
    <row r="108" spans="2:6" x14ac:dyDescent="0.25">
      <c r="B108" s="33">
        <v>44010</v>
      </c>
      <c r="C108" s="38">
        <v>286</v>
      </c>
      <c r="D108" s="38">
        <v>40563</v>
      </c>
      <c r="E108" s="32">
        <f t="shared" si="5"/>
        <v>1.7654657671881728E-2</v>
      </c>
      <c r="F108" s="32">
        <f t="shared" si="4"/>
        <v>1.0221021522600711</v>
      </c>
    </row>
    <row r="109" spans="2:6" x14ac:dyDescent="0.25">
      <c r="B109" s="33">
        <v>44011</v>
      </c>
      <c r="C109" s="38">
        <v>369</v>
      </c>
      <c r="D109" s="38">
        <v>44764</v>
      </c>
      <c r="E109" s="32">
        <f t="shared" si="5"/>
        <v>2.8594834984785832E-2</v>
      </c>
      <c r="F109" s="32">
        <f t="shared" si="4"/>
        <v>1.0766973511048803</v>
      </c>
    </row>
    <row r="110" spans="2:6" x14ac:dyDescent="0.25">
      <c r="B110" s="33">
        <v>44012</v>
      </c>
      <c r="C110" s="38">
        <v>733</v>
      </c>
      <c r="D110" s="38">
        <v>46075</v>
      </c>
      <c r="E110" s="32">
        <f t="shared" si="5"/>
        <v>2.5974025974025976E-2</v>
      </c>
      <c r="F110" s="32">
        <f t="shared" ref="F110:F119" si="6">D110/AVERAGE(D104:D110)</f>
        <v>1.0713834890179248</v>
      </c>
    </row>
    <row r="111" spans="2:6" x14ac:dyDescent="0.25">
      <c r="B111" s="33">
        <v>44013</v>
      </c>
      <c r="C111" s="38">
        <v>682</v>
      </c>
      <c r="D111" s="38">
        <v>52361</v>
      </c>
      <c r="E111" s="32">
        <f t="shared" ref="E111:E118" si="7">C112/D98</f>
        <v>2.4746102131311686E-2</v>
      </c>
      <c r="F111" s="32">
        <f t="shared" si="6"/>
        <v>1.163714468048628</v>
      </c>
    </row>
    <row r="112" spans="2:6" x14ac:dyDescent="0.25">
      <c r="B112" s="33">
        <v>44014</v>
      </c>
      <c r="C112" s="38">
        <v>692</v>
      </c>
      <c r="D112" s="38">
        <v>57522</v>
      </c>
      <c r="E112" s="32">
        <f t="shared" si="7"/>
        <v>1.8760050026800073E-2</v>
      </c>
      <c r="F112" s="32">
        <f t="shared" si="6"/>
        <v>1.211904324768472</v>
      </c>
    </row>
    <row r="113" spans="2:6" x14ac:dyDescent="0.25">
      <c r="B113" s="33">
        <v>44015</v>
      </c>
      <c r="C113" s="38">
        <v>630</v>
      </c>
      <c r="D113" s="38">
        <v>59619</v>
      </c>
      <c r="E113" s="32">
        <f t="shared" si="7"/>
        <v>8.0464239777452064E-3</v>
      </c>
      <c r="F113" s="32">
        <f t="shared" si="6"/>
        <v>1.2114059964644721</v>
      </c>
    </row>
    <row r="114" spans="2:6" x14ac:dyDescent="0.25">
      <c r="B114" s="33">
        <v>44016</v>
      </c>
      <c r="C114" s="38">
        <v>269</v>
      </c>
      <c r="D114" s="38">
        <v>49999</v>
      </c>
      <c r="E114" s="32">
        <f t="shared" si="7"/>
        <v>1.0184547055670418E-2</v>
      </c>
      <c r="F114" s="32">
        <f t="shared" si="6"/>
        <v>0.99740669073789623</v>
      </c>
    </row>
    <row r="115" spans="2:6" x14ac:dyDescent="0.25">
      <c r="B115" s="33">
        <v>44017</v>
      </c>
      <c r="C115" s="38">
        <v>266</v>
      </c>
      <c r="D115" s="38">
        <v>46036</v>
      </c>
      <c r="E115" s="32">
        <f t="shared" si="7"/>
        <v>1.2239203500539033E-2</v>
      </c>
      <c r="F115" s="32">
        <f t="shared" si="6"/>
        <v>0.9042471995869531</v>
      </c>
    </row>
    <row r="116" spans="2:6" x14ac:dyDescent="0.25">
      <c r="B116" s="33">
        <v>44018</v>
      </c>
      <c r="C116" s="38">
        <v>386</v>
      </c>
      <c r="D116" s="38">
        <v>50771</v>
      </c>
      <c r="E116" s="32">
        <f t="shared" si="7"/>
        <v>2.7837852825375702E-2</v>
      </c>
      <c r="F116" s="32">
        <f t="shared" si="6"/>
        <v>0.9807220537387239</v>
      </c>
    </row>
    <row r="117" spans="2:6" x14ac:dyDescent="0.25">
      <c r="B117" s="33">
        <v>44019</v>
      </c>
      <c r="C117" s="38">
        <v>1004</v>
      </c>
      <c r="D117" s="38">
        <v>55856</v>
      </c>
      <c r="E117" s="32">
        <f t="shared" si="7"/>
        <v>2.3572878180777437E-2</v>
      </c>
      <c r="F117" s="32">
        <f t="shared" si="6"/>
        <v>1.0505905998430798</v>
      </c>
    </row>
    <row r="118" spans="2:6" x14ac:dyDescent="0.25">
      <c r="B118" s="33">
        <v>44020</v>
      </c>
      <c r="C118" s="38">
        <v>906</v>
      </c>
      <c r="D118" s="38">
        <v>62298</v>
      </c>
      <c r="E118" s="32">
        <f t="shared" si="7"/>
        <v>2.420717765185406E-2</v>
      </c>
      <c r="F118" s="32">
        <f t="shared" si="6"/>
        <v>1.1412846341674059</v>
      </c>
    </row>
    <row r="119" spans="2:6" x14ac:dyDescent="0.25">
      <c r="B119" s="33">
        <v>44021</v>
      </c>
      <c r="C119" s="38">
        <v>974</v>
      </c>
      <c r="D119" s="38">
        <v>61574</v>
      </c>
      <c r="E119" s="32">
        <f t="shared" ref="E119:E155" si="8">C120/D106</f>
        <v>1.8177979520743164E-2</v>
      </c>
      <c r="F119" s="32">
        <f t="shared" si="6"/>
        <v>1.1161845175357954</v>
      </c>
    </row>
    <row r="120" spans="2:6" x14ac:dyDescent="0.25">
      <c r="B120" s="33">
        <v>44022</v>
      </c>
      <c r="C120" s="38">
        <v>861</v>
      </c>
      <c r="D120" s="38">
        <v>72278</v>
      </c>
      <c r="E120" s="32">
        <f t="shared" si="8"/>
        <v>1.7018738961902796E-2</v>
      </c>
      <c r="F120" s="32">
        <f t="shared" ref="F120:F156" si="9">D120/AVERAGE(D114:D120)</f>
        <v>1.2686328395334143</v>
      </c>
    </row>
    <row r="121" spans="2:6" x14ac:dyDescent="0.25">
      <c r="B121" s="33">
        <v>44023</v>
      </c>
      <c r="C121" s="38">
        <v>742</v>
      </c>
      <c r="D121" s="38">
        <v>62004</v>
      </c>
      <c r="E121" s="32">
        <f t="shared" si="8"/>
        <v>9.4914084263984424E-3</v>
      </c>
      <c r="F121" s="32">
        <f t="shared" si="9"/>
        <v>1.0564996093150965</v>
      </c>
    </row>
    <row r="122" spans="2:6" x14ac:dyDescent="0.25">
      <c r="B122" s="33">
        <v>44024</v>
      </c>
      <c r="C122" s="38">
        <v>385</v>
      </c>
      <c r="D122" s="38">
        <v>58621</v>
      </c>
      <c r="E122" s="32">
        <f t="shared" si="8"/>
        <v>1.0611205432937181E-2</v>
      </c>
      <c r="F122" s="32">
        <f t="shared" si="9"/>
        <v>0.96916641867539599</v>
      </c>
    </row>
    <row r="123" spans="2:6" x14ac:dyDescent="0.25">
      <c r="B123" s="33">
        <v>44025</v>
      </c>
      <c r="C123" s="38">
        <v>475</v>
      </c>
      <c r="D123" s="38">
        <v>65789</v>
      </c>
      <c r="E123" s="32">
        <f t="shared" si="8"/>
        <v>2.0661964188822574E-2</v>
      </c>
      <c r="F123" s="32">
        <f t="shared" si="9"/>
        <v>1.0504151270471238</v>
      </c>
    </row>
    <row r="124" spans="2:6" x14ac:dyDescent="0.25">
      <c r="B124" s="33">
        <v>44026</v>
      </c>
      <c r="C124" s="38">
        <v>952</v>
      </c>
      <c r="D124" s="38">
        <v>66048</v>
      </c>
      <c r="E124" s="32">
        <f t="shared" si="8"/>
        <v>1.9499245621741372E-2</v>
      </c>
      <c r="F124" s="32">
        <f t="shared" si="9"/>
        <v>1.0305921375264149</v>
      </c>
    </row>
    <row r="125" spans="2:6" x14ac:dyDescent="0.25">
      <c r="B125" s="33">
        <v>44027</v>
      </c>
      <c r="C125" s="38">
        <v>1021</v>
      </c>
      <c r="D125" s="38">
        <v>72005</v>
      </c>
      <c r="E125" s="32">
        <f t="shared" si="8"/>
        <v>1.7019575119084872E-2</v>
      </c>
      <c r="F125" s="32">
        <f t="shared" si="9"/>
        <v>1.0997471193644601</v>
      </c>
    </row>
    <row r="126" spans="2:6" x14ac:dyDescent="0.25">
      <c r="B126" s="33">
        <v>44028</v>
      </c>
      <c r="C126" s="38">
        <v>979</v>
      </c>
      <c r="D126" s="38">
        <v>73388</v>
      </c>
      <c r="E126" s="32">
        <f t="shared" si="8"/>
        <v>1.620288834096513E-2</v>
      </c>
      <c r="F126" s="32">
        <f t="shared" si="9"/>
        <v>1.092703554100648</v>
      </c>
    </row>
    <row r="127" spans="2:6" x14ac:dyDescent="0.25">
      <c r="B127" s="33">
        <v>44029</v>
      </c>
      <c r="C127" s="38">
        <v>966</v>
      </c>
      <c r="D127" s="38">
        <v>74987</v>
      </c>
      <c r="E127" s="32">
        <f t="shared" si="8"/>
        <v>1.6440328806576133E-2</v>
      </c>
      <c r="F127" s="32">
        <f t="shared" si="9"/>
        <v>1.1101150067041421</v>
      </c>
    </row>
    <row r="128" spans="2:6" x14ac:dyDescent="0.25">
      <c r="B128" s="33">
        <v>44030</v>
      </c>
      <c r="C128" s="38">
        <v>822</v>
      </c>
      <c r="D128" s="38">
        <v>63259</v>
      </c>
      <c r="E128" s="32">
        <f t="shared" si="8"/>
        <v>9.1015726822486747E-3</v>
      </c>
      <c r="F128" s="32">
        <f t="shared" si="9"/>
        <v>0.93401350356572599</v>
      </c>
    </row>
    <row r="129" spans="2:6" x14ac:dyDescent="0.25">
      <c r="B129" s="33">
        <v>44031</v>
      </c>
      <c r="C129" s="38">
        <v>419</v>
      </c>
      <c r="D129" s="38">
        <v>65279</v>
      </c>
      <c r="E129" s="32">
        <f t="shared" si="8"/>
        <v>1.0596600421500462E-2</v>
      </c>
      <c r="F129" s="32">
        <f t="shared" si="9"/>
        <v>0.95049037451508567</v>
      </c>
    </row>
    <row r="130" spans="2:6" x14ac:dyDescent="0.25">
      <c r="B130" s="33">
        <v>44032</v>
      </c>
      <c r="C130" s="38">
        <v>538</v>
      </c>
      <c r="D130" s="38">
        <v>62879</v>
      </c>
      <c r="E130" s="32">
        <f t="shared" si="8"/>
        <v>2.1215267831566888E-2</v>
      </c>
      <c r="F130" s="32">
        <f t="shared" si="9"/>
        <v>0.92112086555263728</v>
      </c>
    </row>
    <row r="131" spans="2:6" x14ac:dyDescent="0.25">
      <c r="B131" s="33">
        <v>44033</v>
      </c>
      <c r="C131" s="38">
        <v>1185</v>
      </c>
      <c r="D131" s="38">
        <v>67479</v>
      </c>
      <c r="E131" s="32">
        <f t="shared" si="8"/>
        <v>1.9743812000385243E-2</v>
      </c>
      <c r="F131" s="32">
        <f t="shared" si="9"/>
        <v>0.98555529590465618</v>
      </c>
    </row>
    <row r="132" spans="2:6" x14ac:dyDescent="0.25">
      <c r="B132" s="33">
        <v>44034</v>
      </c>
      <c r="C132" s="38">
        <v>1230</v>
      </c>
      <c r="D132" s="38">
        <v>71967</v>
      </c>
      <c r="E132" s="32">
        <f t="shared" si="8"/>
        <v>1.9358820281287558E-2</v>
      </c>
      <c r="F132" s="32">
        <f t="shared" si="9"/>
        <v>1.0511875101723986</v>
      </c>
    </row>
    <row r="133" spans="2:6" x14ac:dyDescent="0.25">
      <c r="B133" s="33">
        <v>44035</v>
      </c>
      <c r="C133" s="38">
        <v>1192</v>
      </c>
      <c r="D133" s="38">
        <v>69887</v>
      </c>
      <c r="E133" s="32">
        <f t="shared" si="8"/>
        <v>1.6076814521707849E-2</v>
      </c>
      <c r="F133" s="32">
        <f t="shared" si="9"/>
        <v>1.0283181673908064</v>
      </c>
    </row>
    <row r="134" spans="2:6" x14ac:dyDescent="0.25">
      <c r="B134" s="33">
        <v>44036</v>
      </c>
      <c r="C134" s="38">
        <v>1162</v>
      </c>
      <c r="D134" s="38">
        <v>78407</v>
      </c>
      <c r="E134" s="32">
        <f t="shared" si="8"/>
        <v>1.4934520353525578E-2</v>
      </c>
      <c r="F134" s="32">
        <f t="shared" si="9"/>
        <v>1.1454471081503557</v>
      </c>
    </row>
    <row r="135" spans="2:6" x14ac:dyDescent="0.25">
      <c r="B135" s="33">
        <v>44037</v>
      </c>
      <c r="C135" s="38">
        <v>926</v>
      </c>
      <c r="D135" s="38">
        <v>68215</v>
      </c>
      <c r="E135" s="32">
        <f t="shared" si="8"/>
        <v>7.8811347469336934E-3</v>
      </c>
      <c r="F135" s="32">
        <f t="shared" si="9"/>
        <v>0.98635029424948306</v>
      </c>
    </row>
    <row r="136" spans="2:6" x14ac:dyDescent="0.25">
      <c r="B136" s="33">
        <v>44038</v>
      </c>
      <c r="C136" s="38">
        <v>462</v>
      </c>
      <c r="D136" s="38">
        <v>56505</v>
      </c>
      <c r="E136" s="32">
        <f t="shared" si="8"/>
        <v>9.0744653361504203E-3</v>
      </c>
      <c r="F136" s="32">
        <f t="shared" si="9"/>
        <v>0.83211139839146375</v>
      </c>
    </row>
    <row r="137" spans="2:6" x14ac:dyDescent="0.25">
      <c r="B137" s="33">
        <v>44039</v>
      </c>
      <c r="C137" s="38">
        <v>597</v>
      </c>
      <c r="D137" s="38">
        <v>61775</v>
      </c>
      <c r="E137" s="32">
        <f t="shared" si="8"/>
        <v>2.0136870155038761E-2</v>
      </c>
      <c r="F137" s="32">
        <f t="shared" si="9"/>
        <v>0.91183695846995683</v>
      </c>
    </row>
    <row r="138" spans="2:6" x14ac:dyDescent="0.25">
      <c r="B138" s="33">
        <v>44040</v>
      </c>
      <c r="C138" s="38">
        <v>1330</v>
      </c>
      <c r="D138" s="38">
        <v>65068</v>
      </c>
      <c r="E138" s="32">
        <f t="shared" si="8"/>
        <v>2.0345809318797307E-2</v>
      </c>
      <c r="F138" s="32">
        <f t="shared" si="9"/>
        <v>0.96535148699515083</v>
      </c>
    </row>
    <row r="139" spans="2:6" x14ac:dyDescent="0.25">
      <c r="B139" s="33">
        <v>44041</v>
      </c>
      <c r="C139" s="38">
        <v>1465</v>
      </c>
      <c r="D139" s="38">
        <v>65323</v>
      </c>
      <c r="E139" s="32">
        <f t="shared" si="8"/>
        <v>1.9962391671662943E-2</v>
      </c>
      <c r="F139" s="32">
        <f t="shared" si="9"/>
        <v>0.98297648222193568</v>
      </c>
    </row>
    <row r="140" spans="2:6" x14ac:dyDescent="0.25">
      <c r="B140" s="33">
        <v>44042</v>
      </c>
      <c r="C140" s="38">
        <v>1465</v>
      </c>
      <c r="D140" s="38">
        <v>68585</v>
      </c>
      <c r="E140" s="32">
        <f t="shared" si="8"/>
        <v>1.9443370184165254E-2</v>
      </c>
      <c r="F140" s="32">
        <f t="shared" si="9"/>
        <v>1.0349596230043245</v>
      </c>
    </row>
    <row r="141" spans="2:6" x14ac:dyDescent="0.25">
      <c r="B141" s="33">
        <v>44043</v>
      </c>
      <c r="C141" s="38">
        <v>1458</v>
      </c>
      <c r="D141" s="38">
        <v>71113</v>
      </c>
      <c r="E141" s="32">
        <f t="shared" si="8"/>
        <v>1.775241467617256E-2</v>
      </c>
      <c r="F141" s="32">
        <f t="shared" si="9"/>
        <v>1.0902506439121826</v>
      </c>
    </row>
    <row r="142" spans="2:6" x14ac:dyDescent="0.25">
      <c r="B142" s="33">
        <v>44044</v>
      </c>
      <c r="C142" s="38">
        <v>1123</v>
      </c>
      <c r="D142" s="38">
        <v>58535</v>
      </c>
      <c r="E142" s="32">
        <f t="shared" si="8"/>
        <v>7.1539086076686225E-3</v>
      </c>
      <c r="F142" s="32">
        <f t="shared" si="9"/>
        <v>0.91685238887993836</v>
      </c>
    </row>
    <row r="143" spans="2:6" x14ac:dyDescent="0.25">
      <c r="B143" s="33">
        <v>44045</v>
      </c>
      <c r="C143" s="38">
        <v>467</v>
      </c>
      <c r="D143" s="38">
        <v>49636</v>
      </c>
      <c r="E143" s="32">
        <f t="shared" si="8"/>
        <v>8.9378011736827873E-3</v>
      </c>
      <c r="F143" s="32">
        <f t="shared" si="9"/>
        <v>0.7896008272069267</v>
      </c>
    </row>
    <row r="144" spans="2:6" x14ac:dyDescent="0.25">
      <c r="B144" s="33">
        <v>44046</v>
      </c>
      <c r="C144" s="38">
        <v>562</v>
      </c>
      <c r="D144" s="38">
        <v>48646</v>
      </c>
      <c r="E144" s="32">
        <f t="shared" si="8"/>
        <v>2.0139598986351308E-2</v>
      </c>
      <c r="F144" s="32">
        <f t="shared" si="9"/>
        <v>0.79765100513930465</v>
      </c>
    </row>
    <row r="145" spans="2:13" x14ac:dyDescent="0.25">
      <c r="B145" s="33">
        <v>44047</v>
      </c>
      <c r="C145" s="38">
        <v>1359</v>
      </c>
      <c r="D145" s="38">
        <v>54504</v>
      </c>
      <c r="E145" s="32">
        <f t="shared" si="8"/>
        <v>1.8327844706601638E-2</v>
      </c>
      <c r="F145" s="32">
        <f t="shared" si="9"/>
        <v>0.91638124426553169</v>
      </c>
    </row>
    <row r="146" spans="2:13" x14ac:dyDescent="0.25">
      <c r="B146" s="33">
        <v>44048</v>
      </c>
      <c r="C146" s="38">
        <v>1319</v>
      </c>
      <c r="D146" s="38">
        <v>55148</v>
      </c>
      <c r="E146" s="32">
        <f t="shared" si="8"/>
        <v>1.7213501795756005E-2</v>
      </c>
      <c r="F146" s="32">
        <f t="shared" si="9"/>
        <v>0.95043664305568887</v>
      </c>
    </row>
    <row r="147" spans="2:13" x14ac:dyDescent="0.25">
      <c r="B147" s="33">
        <v>44049</v>
      </c>
      <c r="C147" s="38">
        <v>1203</v>
      </c>
      <c r="D147" s="38">
        <v>58710</v>
      </c>
      <c r="E147" s="32">
        <f t="shared" si="8"/>
        <v>1.6452612649380794E-2</v>
      </c>
      <c r="F147" s="32">
        <f t="shared" si="9"/>
        <v>1.0370383454624368</v>
      </c>
      <c r="H147" s="84" t="s">
        <v>306</v>
      </c>
      <c r="I147" s="84"/>
      <c r="J147" s="84"/>
      <c r="K147" s="84"/>
      <c r="L147" s="84"/>
      <c r="M147" s="84"/>
    </row>
    <row r="148" spans="2:13" x14ac:dyDescent="0.25">
      <c r="B148" s="33">
        <v>44050</v>
      </c>
      <c r="C148" s="38">
        <v>1290</v>
      </c>
      <c r="D148" s="38">
        <v>63246</v>
      </c>
      <c r="E148" s="32">
        <f t="shared" si="8"/>
        <v>1.4498277504947593E-2</v>
      </c>
      <c r="F148" s="32">
        <f t="shared" si="9"/>
        <v>1.1397876037845143</v>
      </c>
      <c r="H148" s="83" t="s">
        <v>308</v>
      </c>
      <c r="I148" s="83"/>
      <c r="J148" t="s">
        <v>309</v>
      </c>
      <c r="K148" t="s">
        <v>310</v>
      </c>
      <c r="L148" t="s">
        <v>311</v>
      </c>
      <c r="M148" t="s">
        <v>312</v>
      </c>
    </row>
    <row r="149" spans="2:13" x14ac:dyDescent="0.25">
      <c r="B149" s="33">
        <v>44051</v>
      </c>
      <c r="C149" s="38">
        <v>989</v>
      </c>
      <c r="D149" s="38">
        <v>56071</v>
      </c>
      <c r="E149" s="32">
        <f t="shared" si="8"/>
        <v>9.4504911069816823E-3</v>
      </c>
      <c r="F149" s="32">
        <f t="shared" si="9"/>
        <v>1.0169343534709465</v>
      </c>
      <c r="I149">
        <v>365</v>
      </c>
      <c r="J149" s="35">
        <f>SUM(C2:C156)/365</f>
        <v>472.67397260273975</v>
      </c>
      <c r="K149" s="36">
        <f>J149*365</f>
        <v>172526</v>
      </c>
      <c r="L149" s="37">
        <f>328000000/J149/100</f>
        <v>6939.2439400438197</v>
      </c>
      <c r="M149" s="37">
        <f>L149/365</f>
        <v>19.011627232996766</v>
      </c>
    </row>
    <row r="150" spans="2:13" x14ac:dyDescent="0.25">
      <c r="B150" s="33">
        <v>44052</v>
      </c>
      <c r="C150" s="38">
        <v>534</v>
      </c>
      <c r="D150" s="38">
        <v>47849</v>
      </c>
      <c r="E150" s="32">
        <f t="shared" si="8"/>
        <v>9.210845811412384E-3</v>
      </c>
      <c r="F150" s="32">
        <f t="shared" si="9"/>
        <v>0.87185233774279358</v>
      </c>
      <c r="H150" s="34">
        <v>43831</v>
      </c>
      <c r="I150" s="38">
        <f ca="1">TODAY()-H150-1</f>
        <v>228</v>
      </c>
      <c r="J150" s="35">
        <f ca="1">SUM(C2:C156)/I150</f>
        <v>756.69298245614038</v>
      </c>
      <c r="K150" s="35">
        <f ca="1">J150*365</f>
        <v>276192.93859649124</v>
      </c>
      <c r="L150" s="37">
        <f ca="1">328000000/J150/100</f>
        <v>4334.6510091232622</v>
      </c>
      <c r="M150" s="37">
        <f ca="1">L150/365</f>
        <v>11.8757561893788</v>
      </c>
    </row>
    <row r="151" spans="2:13" x14ac:dyDescent="0.25">
      <c r="B151" s="33">
        <v>44053</v>
      </c>
      <c r="C151" s="38">
        <v>569</v>
      </c>
      <c r="D151" s="38">
        <v>49800</v>
      </c>
      <c r="E151" s="32">
        <f t="shared" si="8"/>
        <v>2.3114280445072848E-2</v>
      </c>
      <c r="F151" s="32">
        <f t="shared" si="9"/>
        <v>0.90468380185192876</v>
      </c>
      <c r="H151" s="34">
        <v>43880</v>
      </c>
      <c r="I151" s="38">
        <f ca="1">TODAY()-H151-1</f>
        <v>179</v>
      </c>
      <c r="J151" s="35">
        <f ca="1">SUM(C2:C156)/I151</f>
        <v>963.8324022346369</v>
      </c>
      <c r="K151" s="35">
        <f ca="1">J151*365</f>
        <v>351798.82681564247</v>
      </c>
      <c r="L151" s="37">
        <f ca="1">328000000/J151/100</f>
        <v>3403.081274706421</v>
      </c>
      <c r="M151" s="37">
        <f ca="1">L151/365</f>
        <v>9.3235103416614269</v>
      </c>
    </row>
    <row r="152" spans="2:13" x14ac:dyDescent="0.25">
      <c r="B152" s="33">
        <v>44054</v>
      </c>
      <c r="C152" s="38">
        <v>1504</v>
      </c>
      <c r="D152" s="38">
        <v>54519</v>
      </c>
      <c r="E152" s="32">
        <f t="shared" si="8"/>
        <v>2.1217641565757849E-2</v>
      </c>
      <c r="F152" s="32">
        <f t="shared" si="9"/>
        <v>0.99037221384584639</v>
      </c>
      <c r="H152" s="34">
        <v>43905</v>
      </c>
      <c r="I152" s="38">
        <f ca="1">TODAY()-H152-1</f>
        <v>154</v>
      </c>
      <c r="J152" s="35">
        <f ca="1">SUM(C3:C156)/I152</f>
        <v>1119.922077922078</v>
      </c>
      <c r="K152" s="35">
        <f ca="1">J152*365</f>
        <v>408771.55844155845</v>
      </c>
      <c r="L152" s="37">
        <f ca="1">328000000/J152/100</f>
        <v>2928.7751930792956</v>
      </c>
      <c r="M152" s="37">
        <f ca="1">L152/365</f>
        <v>8.0240416248747817</v>
      </c>
    </row>
    <row r="153" spans="2:13" x14ac:dyDescent="0.25">
      <c r="B153" s="33">
        <v>44055</v>
      </c>
      <c r="C153" s="38">
        <v>1386</v>
      </c>
      <c r="D153" s="38">
        <v>54345</v>
      </c>
      <c r="E153" s="32">
        <f t="shared" si="8"/>
        <v>1.8721294743748632E-2</v>
      </c>
      <c r="F153" s="32">
        <f t="shared" si="9"/>
        <v>0.98927289748790759</v>
      </c>
      <c r="H153" s="34">
        <v>43922</v>
      </c>
      <c r="I153" s="38">
        <f ca="1">TODAY()-H153-1</f>
        <v>137</v>
      </c>
      <c r="J153" s="35">
        <f ca="1">SUM(C20:C156)/I153</f>
        <v>1221.3138686131388</v>
      </c>
      <c r="K153" s="35">
        <f ca="1">J153*365</f>
        <v>445779.56204379565</v>
      </c>
      <c r="L153" s="37">
        <f ca="1">328000000/J153/100</f>
        <v>2685.6323213005021</v>
      </c>
      <c r="M153" s="37">
        <f ca="1">L153/365</f>
        <v>7.357896770686307</v>
      </c>
    </row>
    <row r="154" spans="2:13" x14ac:dyDescent="0.25">
      <c r="B154" s="33">
        <v>44056</v>
      </c>
      <c r="C154" s="38">
        <v>1284</v>
      </c>
      <c r="D154" s="38">
        <v>55364</v>
      </c>
      <c r="E154" s="32">
        <f t="shared" si="8"/>
        <v>1.5749581651737374E-2</v>
      </c>
      <c r="F154" s="32">
        <f t="shared" si="9"/>
        <v>1.0166686778910476</v>
      </c>
      <c r="H154" t="s">
        <v>319</v>
      </c>
      <c r="J154" s="35">
        <f>SUM(C2:C19)/31</f>
        <v>167.93548387096774</v>
      </c>
    </row>
    <row r="155" spans="2:13" x14ac:dyDescent="0.25">
      <c r="B155" s="33">
        <v>44057</v>
      </c>
      <c r="C155" s="38">
        <v>1120</v>
      </c>
      <c r="D155" s="38">
        <v>60600</v>
      </c>
      <c r="E155" s="32">
        <f t="shared" si="8"/>
        <v>1.829674553685829E-2</v>
      </c>
      <c r="F155" s="32">
        <f t="shared" si="9"/>
        <v>1.1205976520811098</v>
      </c>
      <c r="H155" t="s">
        <v>320</v>
      </c>
      <c r="J155" s="35">
        <f>AVERAGE(C20:C49)</f>
        <v>1998.1333333333334</v>
      </c>
    </row>
    <row r="156" spans="2:13" x14ac:dyDescent="0.25">
      <c r="B156" s="33">
        <v>44058</v>
      </c>
      <c r="C156" s="38">
        <v>1071</v>
      </c>
      <c r="D156" s="38">
        <v>53523</v>
      </c>
      <c r="E156" s="32">
        <f t="shared" ref="E156" si="10">AVERAGE(E142:E155)</f>
        <v>1.5606030448996985E-2</v>
      </c>
      <c r="F156" s="32">
        <f t="shared" si="9"/>
        <v>0.99643882978723397</v>
      </c>
      <c r="H156" t="s">
        <v>321</v>
      </c>
      <c r="J156" s="35">
        <f>AVERAGE(C50:C80)</f>
        <v>1412.8064516129032</v>
      </c>
    </row>
    <row r="157" spans="2:13" x14ac:dyDescent="0.25">
      <c r="B157" s="33">
        <v>44059</v>
      </c>
      <c r="C157" s="37">
        <f>$E$156*D143</f>
        <v>774.62092736641432</v>
      </c>
      <c r="D157" s="37">
        <f>D156*AVERAGE($F$150:$F$156)</f>
        <v>52681.055765606681</v>
      </c>
      <c r="E157" t="s">
        <v>326</v>
      </c>
      <c r="F157" s="35"/>
      <c r="H157" t="s">
        <v>322</v>
      </c>
      <c r="J157" s="35">
        <f>AVERAGE(C81:C110)</f>
        <v>711.93333333333328</v>
      </c>
    </row>
    <row r="158" spans="2:13" x14ac:dyDescent="0.25">
      <c r="B158" s="33">
        <v>44060</v>
      </c>
      <c r="C158" s="37">
        <f t="shared" ref="C158:C221" si="11">$E$156*D144</f>
        <v>759.17095722190732</v>
      </c>
      <c r="D158" s="37">
        <f t="shared" ref="D158:D221" si="12">D157*AVERAGE($F$150:$F$156)</f>
        <v>51852.355745734749</v>
      </c>
      <c r="E158" s="35">
        <f>SUM(C$2:C158)</f>
        <v>174059.79188458834</v>
      </c>
      <c r="F158" s="35">
        <f>SUM(D$2:D158)</f>
        <v>5630781.4115113411</v>
      </c>
      <c r="H158" s="32" t="s">
        <v>327</v>
      </c>
      <c r="J158" s="35">
        <f>AVERAGE(C111:C141)</f>
        <v>852.93548387096769</v>
      </c>
    </row>
    <row r="159" spans="2:13" x14ac:dyDescent="0.25">
      <c r="B159" s="33">
        <v>44061</v>
      </c>
      <c r="C159" s="37">
        <f t="shared" si="11"/>
        <v>850.59108359213167</v>
      </c>
      <c r="D159" s="37">
        <f t="shared" si="12"/>
        <v>51036.691602098697</v>
      </c>
      <c r="E159" s="35">
        <f>SUM(C$2:C159)</f>
        <v>174910.38296818046</v>
      </c>
      <c r="F159" s="35">
        <f>SUM(D$2:D159)</f>
        <v>5681818.1031134399</v>
      </c>
      <c r="H159" s="32" t="s">
        <v>343</v>
      </c>
      <c r="J159" s="35">
        <f>AVERAGE(C142:C172)</f>
        <v>945.24316677199079</v>
      </c>
    </row>
    <row r="160" spans="2:13" x14ac:dyDescent="0.25">
      <c r="B160" s="33">
        <v>44062</v>
      </c>
      <c r="C160" s="37">
        <f t="shared" si="11"/>
        <v>860.64136720128579</v>
      </c>
      <c r="D160" s="37">
        <f t="shared" si="12"/>
        <v>50233.858273681064</v>
      </c>
      <c r="E160" s="35">
        <f>SUM(C$2:C160)</f>
        <v>175771.02433538175</v>
      </c>
      <c r="F160" s="35">
        <f>SUM(D$2:D160)</f>
        <v>5732051.9613871211</v>
      </c>
      <c r="H160" s="32" t="s">
        <v>344</v>
      </c>
      <c r="J160" s="35">
        <f>AVERAGE(C173:C202)</f>
        <v>638.866812249639</v>
      </c>
    </row>
    <row r="161" spans="2:13" x14ac:dyDescent="0.25">
      <c r="B161" s="33">
        <v>44063</v>
      </c>
      <c r="C161" s="37">
        <f t="shared" si="11"/>
        <v>916.23004766061297</v>
      </c>
      <c r="D161" s="37">
        <f t="shared" si="12"/>
        <v>49443.653925179358</v>
      </c>
      <c r="E161" s="35">
        <f>SUM(C$2:C161)</f>
        <v>176687.25438304237</v>
      </c>
      <c r="F161" s="35">
        <f>SUM(D$2:D161)</f>
        <v>5781495.6153123006</v>
      </c>
      <c r="H161" s="84" t="s">
        <v>323</v>
      </c>
      <c r="I161" s="84"/>
      <c r="J161" s="84"/>
      <c r="K161" s="84"/>
      <c r="L161" s="84"/>
      <c r="M161" s="84"/>
    </row>
    <row r="162" spans="2:13" x14ac:dyDescent="0.25">
      <c r="B162" s="33">
        <v>44064</v>
      </c>
      <c r="C162" s="37">
        <f t="shared" si="11"/>
        <v>987.01900177726338</v>
      </c>
      <c r="D162" s="37">
        <f t="shared" si="12"/>
        <v>48665.879896263876</v>
      </c>
      <c r="E162" s="35">
        <f>SUM(C$2:C162)</f>
        <v>177674.27338481962</v>
      </c>
      <c r="F162" s="35">
        <f>SUM(D$2:D162)</f>
        <v>5830161.4952085642</v>
      </c>
      <c r="K162" t="s">
        <v>310</v>
      </c>
      <c r="L162" t="s">
        <v>324</v>
      </c>
      <c r="M162" t="s">
        <v>325</v>
      </c>
    </row>
    <row r="163" spans="2:13" x14ac:dyDescent="0.25">
      <c r="B163" s="33">
        <v>44065</v>
      </c>
      <c r="C163" s="37">
        <f t="shared" si="11"/>
        <v>875.04573330570997</v>
      </c>
      <c r="D163" s="37">
        <f t="shared" si="12"/>
        <v>47900.340651633771</v>
      </c>
      <c r="E163" s="35">
        <f>SUM(C$2:C163)</f>
        <v>178549.31911812534</v>
      </c>
      <c r="F163" s="35">
        <f>SUM(D$2:D163)</f>
        <v>5878061.8358601984</v>
      </c>
      <c r="I163">
        <v>365</v>
      </c>
      <c r="J163" s="35">
        <f>SUM(D2:D156)/365</f>
        <v>15140.405479452054</v>
      </c>
      <c r="K163" s="36">
        <f>J163*365</f>
        <v>5526248</v>
      </c>
      <c r="L163" s="37">
        <f>328000000/J163</f>
        <v>21663.884791272489</v>
      </c>
      <c r="M163" s="37">
        <f>L163/365</f>
        <v>59.353109017184899</v>
      </c>
    </row>
    <row r="164" spans="2:13" x14ac:dyDescent="0.25">
      <c r="B164" s="33">
        <v>44066</v>
      </c>
      <c r="C164" s="37">
        <f t="shared" si="11"/>
        <v>746.73295095405672</v>
      </c>
      <c r="D164" s="37">
        <f t="shared" si="12"/>
        <v>47146.843731858746</v>
      </c>
      <c r="E164" s="35">
        <f>SUM(C$2:C164)</f>
        <v>179296.05206907939</v>
      </c>
      <c r="F164" s="35">
        <f>SUM(D$2:D164)</f>
        <v>5925208.6795920571</v>
      </c>
      <c r="H164" s="34">
        <v>43831</v>
      </c>
      <c r="I164" s="38">
        <f ca="1">TODAY()-H164-1</f>
        <v>228</v>
      </c>
      <c r="J164" s="35">
        <f ca="1">SUM(D2:D156)/I164</f>
        <v>24237.929824561405</v>
      </c>
      <c r="K164" s="35">
        <f ca="1">J164*365</f>
        <v>8846844.3859649133</v>
      </c>
      <c r="L164" s="37">
        <f ca="1">328000000/J164</f>
        <v>13532.508855918155</v>
      </c>
      <c r="M164" s="37">
        <f ca="1">L164/365</f>
        <v>37.075366728542889</v>
      </c>
    </row>
    <row r="165" spans="2:13" x14ac:dyDescent="0.25">
      <c r="B165" s="33">
        <v>44067</v>
      </c>
      <c r="C165" s="37">
        <f t="shared" si="11"/>
        <v>777.18031636004991</v>
      </c>
      <c r="D165" s="37">
        <f t="shared" si="12"/>
        <v>46405.199704994011</v>
      </c>
      <c r="E165" s="35">
        <f>SUM(C$2:C165)</f>
        <v>180073.23238543945</v>
      </c>
      <c r="F165" s="35">
        <f>SUM(D$2:D165)</f>
        <v>5971613.8792970516</v>
      </c>
      <c r="H165" s="34">
        <v>43880</v>
      </c>
      <c r="I165" s="38">
        <f ca="1">TODAY()-H165-1</f>
        <v>179</v>
      </c>
      <c r="J165" s="35">
        <f ca="1">SUM(D2:D156)/I165</f>
        <v>30872.893854748603</v>
      </c>
      <c r="K165" s="35">
        <f ca="1">J165*365</f>
        <v>11268606.256983241</v>
      </c>
      <c r="L165" s="37">
        <f ca="1">328000000/J165</f>
        <v>10624.206514076097</v>
      </c>
      <c r="M165" s="37">
        <f ca="1">L165/365</f>
        <v>29.1074151070578</v>
      </c>
    </row>
    <row r="166" spans="2:13" x14ac:dyDescent="0.25">
      <c r="B166" s="33">
        <v>44068</v>
      </c>
      <c r="C166" s="37">
        <f t="shared" si="11"/>
        <v>850.82517404886664</v>
      </c>
      <c r="D166" s="37">
        <f t="shared" si="12"/>
        <v>45675.222118956415</v>
      </c>
      <c r="E166" s="35">
        <f>SUM(C$2:C166)</f>
        <v>180924.05755948831</v>
      </c>
      <c r="F166" s="35">
        <f>SUM(D$2:D166)</f>
        <v>6017289.1014160076</v>
      </c>
      <c r="H166" s="34">
        <v>43905</v>
      </c>
      <c r="I166" s="38">
        <f ca="1">TODAY()-H166-1</f>
        <v>154</v>
      </c>
      <c r="J166" s="35">
        <f ca="1">SUM(D3:D156)/I166</f>
        <v>35866.720779220777</v>
      </c>
      <c r="K166" s="35">
        <f ca="1">J166*365</f>
        <v>13091353.084415583</v>
      </c>
      <c r="L166" s="37">
        <f ca="1">328000000/J166</f>
        <v>9144.9676154956796</v>
      </c>
      <c r="M166" s="37">
        <f ca="1">L166/365</f>
        <v>25.054705795878576</v>
      </c>
    </row>
    <row r="167" spans="2:13" x14ac:dyDescent="0.25">
      <c r="B167" s="33">
        <v>44069</v>
      </c>
      <c r="C167" s="37">
        <f t="shared" si="11"/>
        <v>848.10972475074118</v>
      </c>
      <c r="D167" s="37">
        <f t="shared" si="12"/>
        <v>44956.727454649677</v>
      </c>
      <c r="E167" s="35">
        <f>SUM(C$2:C167)</f>
        <v>181772.16728423905</v>
      </c>
      <c r="F167" s="35">
        <f>SUM(D$2:D167)</f>
        <v>6062245.8288706569</v>
      </c>
      <c r="H167" s="34">
        <v>43922</v>
      </c>
      <c r="I167" s="38">
        <f ca="1">TODAY()-H167-1</f>
        <v>137</v>
      </c>
      <c r="J167" s="35">
        <f ca="1">SUM(D20:D156)/I167</f>
        <v>38920.693430656931</v>
      </c>
      <c r="K167" s="35">
        <f ca="1">J167*365</f>
        <v>14206053.102189779</v>
      </c>
      <c r="L167" s="37">
        <f ca="1">328000000/J167</f>
        <v>8427.3935299837685</v>
      </c>
      <c r="M167" s="37">
        <f ca="1">L167/365</f>
        <v>23.088749397215803</v>
      </c>
    </row>
    <row r="168" spans="2:13" x14ac:dyDescent="0.25">
      <c r="B168" s="33">
        <v>44070</v>
      </c>
      <c r="C168" s="37">
        <f t="shared" si="11"/>
        <v>864.01226977826911</v>
      </c>
      <c r="D168" s="37">
        <f t="shared" si="12"/>
        <v>44249.535079827001</v>
      </c>
      <c r="E168" s="35">
        <f>SUM(C$2:C168)</f>
        <v>182636.17955401732</v>
      </c>
      <c r="F168" s="35">
        <f>SUM(D$2:D168)</f>
        <v>6106495.3639504835</v>
      </c>
      <c r="H168" t="s">
        <v>319</v>
      </c>
      <c r="J168" s="35">
        <f>SUM(D2:D19)/31</f>
        <v>6261.7096774193551</v>
      </c>
    </row>
    <row r="169" spans="2:13" x14ac:dyDescent="0.25">
      <c r="B169" s="33">
        <v>44071</v>
      </c>
      <c r="C169" s="37">
        <f>$E$156*D155</f>
        <v>945.72544520921736</v>
      </c>
      <c r="D169" s="37">
        <f t="shared" si="12"/>
        <v>43553.467203679451</v>
      </c>
      <c r="E169" s="35">
        <f>SUM(C$2:C169)</f>
        <v>183581.90499922654</v>
      </c>
      <c r="F169" s="35">
        <f>SUM(D$2:D169)</f>
        <v>6150048.831154163</v>
      </c>
      <c r="H169" t="s">
        <v>320</v>
      </c>
      <c r="J169" s="35">
        <f>AVERAGE(D20:D49)</f>
        <v>30199.7</v>
      </c>
    </row>
    <row r="170" spans="2:13" x14ac:dyDescent="0.25">
      <c r="B170" s="33">
        <v>44072</v>
      </c>
      <c r="C170" s="37">
        <f t="shared" si="11"/>
        <v>835.28156772166562</v>
      </c>
      <c r="D170" s="37">
        <f t="shared" si="12"/>
        <v>42868.348832138683</v>
      </c>
      <c r="E170" s="35">
        <f>SUM(C$2:C170)</f>
        <v>184417.18656694819</v>
      </c>
      <c r="F170" s="35">
        <f>SUM(D$2:D170)</f>
        <v>6192917.1799863018</v>
      </c>
      <c r="H170" t="s">
        <v>321</v>
      </c>
      <c r="J170" s="35">
        <f>AVERAGE(D50:D80)</f>
        <v>24349.774193548386</v>
      </c>
    </row>
    <row r="171" spans="2:13" x14ac:dyDescent="0.25">
      <c r="B171" s="33">
        <v>44073</v>
      </c>
      <c r="C171" s="37">
        <f t="shared" si="11"/>
        <v>822.14216036336609</v>
      </c>
      <c r="D171" s="37">
        <f t="shared" si="12"/>
        <v>42194.00772388278</v>
      </c>
      <c r="E171" s="35">
        <f>SUM(C$2:C171)</f>
        <v>185239.32872731157</v>
      </c>
      <c r="F171" s="35">
        <f>SUM(D$2:D171)</f>
        <v>6235111.1877101846</v>
      </c>
      <c r="H171" t="s">
        <v>322</v>
      </c>
      <c r="J171" s="35">
        <f>AVERAGE(D81:D110)</f>
        <v>29130.266666666666</v>
      </c>
    </row>
    <row r="172" spans="2:13" x14ac:dyDescent="0.25">
      <c r="B172" s="33">
        <v>44074</v>
      </c>
      <c r="C172" s="37">
        <f t="shared" si="11"/>
        <v>809.2094426201603</v>
      </c>
      <c r="D172" s="37">
        <f t="shared" si="12"/>
        <v>41530.27434703413</v>
      </c>
      <c r="E172" s="35">
        <f>SUM(C$2:C172)</f>
        <v>186048.53816993174</v>
      </c>
      <c r="F172" s="35">
        <f>SUM(D$2:D172)</f>
        <v>6276641.4620572189</v>
      </c>
      <c r="H172" s="32" t="s">
        <v>327</v>
      </c>
      <c r="J172" s="35">
        <f>AVERAGE(D111:D141)</f>
        <v>63770.870967741932</v>
      </c>
    </row>
    <row r="173" spans="2:13" x14ac:dyDescent="0.25">
      <c r="B173" s="33">
        <v>44075</v>
      </c>
      <c r="C173" s="37">
        <f t="shared" si="11"/>
        <v>796.48016315842096</v>
      </c>
      <c r="D173" s="37">
        <f t="shared" si="12"/>
        <v>40876.981836538493</v>
      </c>
      <c r="E173" s="35">
        <f>SUM(C$2:C173)</f>
        <v>186845.01833309015</v>
      </c>
      <c r="F173" s="35">
        <f>SUM(D$2:D173)</f>
        <v>6317518.4438937576</v>
      </c>
      <c r="H173" s="32" t="s">
        <v>343</v>
      </c>
      <c r="I173" s="32"/>
      <c r="J173" s="35">
        <f>AVERAGE(D142:D172)</f>
        <v>50673.853614748994</v>
      </c>
      <c r="K173" s="35">
        <f>J173*365</f>
        <v>18495956.569383383</v>
      </c>
      <c r="L173" s="37">
        <f>328000000/J173</f>
        <v>6472.7660638095467</v>
      </c>
      <c r="M173" s="37">
        <f>L173/365</f>
        <v>17.733605654272729</v>
      </c>
    </row>
    <row r="174" spans="2:13" x14ac:dyDescent="0.25">
      <c r="B174" s="33">
        <v>44076</v>
      </c>
      <c r="C174" s="37">
        <f t="shared" si="11"/>
        <v>783.95112178966588</v>
      </c>
      <c r="D174" s="37">
        <f t="shared" si="12"/>
        <v>40233.965952214487</v>
      </c>
      <c r="E174" s="35">
        <f>SUM(C$2:C174)</f>
        <v>187628.96945487981</v>
      </c>
      <c r="F174" s="35">
        <f>SUM(D$2:D174)</f>
        <v>6357752.4098459724</v>
      </c>
      <c r="H174" t="s">
        <v>344</v>
      </c>
      <c r="J174" s="35">
        <f>AVERAGE(D173:D202)</f>
        <v>32787.944117449988</v>
      </c>
    </row>
    <row r="175" spans="2:13" x14ac:dyDescent="0.25">
      <c r="B175" s="33">
        <v>44077</v>
      </c>
      <c r="C175" s="37">
        <f t="shared" si="11"/>
        <v>771.61916866601837</v>
      </c>
      <c r="D175" s="37">
        <f t="shared" si="12"/>
        <v>39601.065037462999</v>
      </c>
      <c r="E175" s="35">
        <f>SUM(C$2:C175)</f>
        <v>188400.58862354583</v>
      </c>
      <c r="F175" s="35">
        <f>SUM(D$2:D175)</f>
        <v>6397353.4748834353</v>
      </c>
    </row>
    <row r="176" spans="2:13" x14ac:dyDescent="0.25">
      <c r="B176" s="33">
        <v>44078</v>
      </c>
      <c r="C176" s="37">
        <f t="shared" si="11"/>
        <v>759.48120348832424</v>
      </c>
      <c r="D176" s="37">
        <f t="shared" si="12"/>
        <v>38978.119978626113</v>
      </c>
      <c r="E176" s="35">
        <f>SUM(C$2:C176)</f>
        <v>189160.06982703417</v>
      </c>
      <c r="F176" s="35">
        <f>SUM(D$2:D176)</f>
        <v>6436331.5948620616</v>
      </c>
    </row>
    <row r="177" spans="2:6" x14ac:dyDescent="0.25">
      <c r="B177" s="33">
        <v>44079</v>
      </c>
      <c r="C177" s="37">
        <f t="shared" si="11"/>
        <v>747.5341747267247</v>
      </c>
      <c r="D177" s="37">
        <f t="shared" si="12"/>
        <v>38364.974164985339</v>
      </c>
      <c r="E177" s="35">
        <f>SUM(C$2:C177)</f>
        <v>189907.60400176089</v>
      </c>
      <c r="F177" s="35">
        <f>SUM(D$2:D177)</f>
        <v>6474696.5690270467</v>
      </c>
    </row>
    <row r="178" spans="2:6" x14ac:dyDescent="0.25">
      <c r="B178" s="33">
        <v>44080</v>
      </c>
      <c r="C178" s="37">
        <f t="shared" si="11"/>
        <v>735.7750788534903</v>
      </c>
      <c r="D178" s="37">
        <f t="shared" si="12"/>
        <v>37761.473449389094</v>
      </c>
      <c r="E178" s="35">
        <f>SUM(C$2:C178)</f>
        <v>190643.37908061437</v>
      </c>
      <c r="F178" s="35">
        <f>SUM(D$2:D178)</f>
        <v>6512458.0424764361</v>
      </c>
    </row>
    <row r="179" spans="2:6" x14ac:dyDescent="0.25">
      <c r="B179" s="33">
        <v>44081</v>
      </c>
      <c r="C179" s="37">
        <f t="shared" si="11"/>
        <v>724.20095958792251</v>
      </c>
      <c r="D179" s="37">
        <f t="shared" si="12"/>
        <v>37167.466109499524</v>
      </c>
      <c r="E179" s="35">
        <f>SUM(C$2:C179)</f>
        <v>191367.5800402023</v>
      </c>
      <c r="F179" s="35">
        <f>SUM(D$2:D179)</f>
        <v>6549625.5085859355</v>
      </c>
    </row>
    <row r="180" spans="2:6" x14ac:dyDescent="0.25">
      <c r="B180" s="33">
        <v>44082</v>
      </c>
      <c r="C180" s="37">
        <f t="shared" si="11"/>
        <v>712.80890715313444</v>
      </c>
      <c r="D180" s="37">
        <f t="shared" si="12"/>
        <v>36582.802809648951</v>
      </c>
      <c r="E180" s="35">
        <f>SUM(C$2:C180)</f>
        <v>192080.38894735544</v>
      </c>
      <c r="F180" s="35">
        <f>SUM(D$2:D180)</f>
        <v>6586208.3113955846</v>
      </c>
    </row>
    <row r="181" spans="2:6" x14ac:dyDescent="0.25">
      <c r="B181" s="33">
        <v>44083</v>
      </c>
      <c r="C181" s="37">
        <f t="shared" si="11"/>
        <v>701.59605754452161</v>
      </c>
      <c r="D181" s="37">
        <f t="shared" si="12"/>
        <v>36007.336563296325</v>
      </c>
      <c r="E181" s="35">
        <f>SUM(C$2:C181)</f>
        <v>192781.98500489997</v>
      </c>
      <c r="F181" s="35">
        <f>SUM(D$2:D181)</f>
        <v>6622215.6479588812</v>
      </c>
    </row>
    <row r="182" spans="2:6" x14ac:dyDescent="0.25">
      <c r="B182" s="33">
        <v>44084</v>
      </c>
      <c r="C182" s="37">
        <f t="shared" si="11"/>
        <v>690.55959180974048</v>
      </c>
      <c r="D182" s="37">
        <f t="shared" si="12"/>
        <v>35440.922696074253</v>
      </c>
      <c r="E182" s="35">
        <f>SUM(C$2:C182)</f>
        <v>193472.54459670972</v>
      </c>
      <c r="F182" s="35">
        <f>SUM(D$2:D182)</f>
        <v>6657656.5706549557</v>
      </c>
    </row>
    <row r="183" spans="2:6" x14ac:dyDescent="0.25">
      <c r="B183" s="33">
        <v>44085</v>
      </c>
      <c r="C183" s="37">
        <f t="shared" si="11"/>
        <v>679.69673534001311</v>
      </c>
      <c r="D183" s="37">
        <f t="shared" si="12"/>
        <v>34883.418809417322</v>
      </c>
      <c r="E183" s="35">
        <f>SUM(C$2:C183)</f>
        <v>194152.24133204974</v>
      </c>
      <c r="F183" s="35">
        <f>SUM(D$2:D183)</f>
        <v>6692539.9894643733</v>
      </c>
    </row>
    <row r="184" spans="2:6" x14ac:dyDescent="0.25">
      <c r="B184" s="33">
        <v>44086</v>
      </c>
      <c r="C184" s="37">
        <f t="shared" si="11"/>
        <v>669.00475717258064</v>
      </c>
      <c r="D184" s="37">
        <f t="shared" si="12"/>
        <v>34334.68474476257</v>
      </c>
      <c r="E184" s="35">
        <f>SUM(C$2:C184)</f>
        <v>194821.24608922232</v>
      </c>
      <c r="F184" s="35">
        <f>SUM(D$2:D184)</f>
        <v>6726874.6742091356</v>
      </c>
    </row>
    <row r="185" spans="2:6" x14ac:dyDescent="0.25">
      <c r="B185" s="33">
        <v>44087</v>
      </c>
      <c r="C185" s="37">
        <f t="shared" si="11"/>
        <v>658.48096930412862</v>
      </c>
      <c r="D185" s="37">
        <f t="shared" si="12"/>
        <v>33794.582548313098</v>
      </c>
      <c r="E185" s="35">
        <f>SUM(C$2:C185)</f>
        <v>195479.72705852645</v>
      </c>
      <c r="F185" s="35">
        <f>SUM(D$2:D185)</f>
        <v>6760669.2567574484</v>
      </c>
    </row>
    <row r="186" spans="2:6" x14ac:dyDescent="0.25">
      <c r="B186" s="33">
        <v>44088</v>
      </c>
      <c r="C186" s="37">
        <f t="shared" si="11"/>
        <v>648.12272601501297</v>
      </c>
      <c r="D186" s="37">
        <f t="shared" si="12"/>
        <v>33262.976436355973</v>
      </c>
      <c r="E186" s="35">
        <f>SUM(C$2:C186)</f>
        <v>196127.84978454147</v>
      </c>
      <c r="F186" s="35">
        <f>SUM(D$2:D186)</f>
        <v>6793932.2331938045</v>
      </c>
    </row>
    <row r="187" spans="2:6" x14ac:dyDescent="0.25">
      <c r="B187" s="33">
        <v>44089</v>
      </c>
      <c r="C187" s="37">
        <f t="shared" si="11"/>
        <v>637.92742320411639</v>
      </c>
      <c r="D187" s="37">
        <f t="shared" si="12"/>
        <v>32739.732761125688</v>
      </c>
      <c r="E187" s="35">
        <f>SUM(C$2:C187)</f>
        <v>196765.77720774559</v>
      </c>
      <c r="F187" s="35">
        <f>SUM(D$2:D187)</f>
        <v>6826671.9659549305</v>
      </c>
    </row>
    <row r="188" spans="2:6" x14ac:dyDescent="0.25">
      <c r="B188" s="33">
        <v>44090</v>
      </c>
      <c r="C188" s="37">
        <f t="shared" si="11"/>
        <v>627.89249773416725</v>
      </c>
      <c r="D188" s="37">
        <f t="shared" si="12"/>
        <v>32224.719977204611</v>
      </c>
      <c r="E188" s="35">
        <f>SUM(C$2:C188)</f>
        <v>197393.66970547976</v>
      </c>
      <c r="F188" s="35">
        <f>SUM(D$2:D188)</f>
        <v>6858896.6859321352</v>
      </c>
    </row>
    <row r="189" spans="2:6" x14ac:dyDescent="0.25">
      <c r="B189" s="33">
        <v>44091</v>
      </c>
      <c r="C189" s="37">
        <f t="shared" si="11"/>
        <v>618.01542678735746</v>
      </c>
      <c r="D189" s="37">
        <f t="shared" si="12"/>
        <v>31717.808608451989</v>
      </c>
      <c r="E189" s="35">
        <f>SUM(C$2:C189)</f>
        <v>198011.6851322671</v>
      </c>
      <c r="F189" s="35">
        <f>SUM(D$2:D189)</f>
        <v>6890614.4945405871</v>
      </c>
    </row>
    <row r="190" spans="2:6" x14ac:dyDescent="0.25">
      <c r="B190" s="33">
        <v>44092</v>
      </c>
      <c r="C190" s="37">
        <f t="shared" si="11"/>
        <v>608.2937272310968</v>
      </c>
      <c r="D190" s="37">
        <f t="shared" si="12"/>
        <v>31218.871215453149</v>
      </c>
      <c r="E190" s="35">
        <f>SUM(C$2:C190)</f>
        <v>198619.97885949819</v>
      </c>
      <c r="F190" s="35">
        <f>SUM(D$2:D190)</f>
        <v>6921833.3657560404</v>
      </c>
    </row>
    <row r="191" spans="2:6" x14ac:dyDescent="0.25">
      <c r="B191" s="33">
        <v>44093</v>
      </c>
      <c r="C191" s="37">
        <f t="shared" si="11"/>
        <v>598.72495499374384</v>
      </c>
      <c r="D191" s="37">
        <f t="shared" si="12"/>
        <v>30727.782363480757</v>
      </c>
      <c r="E191" s="35">
        <f>SUM(C$2:C191)</f>
        <v>199218.70381449195</v>
      </c>
      <c r="F191" s="35">
        <f>SUM(D$2:D191)</f>
        <v>6952561.1481195213</v>
      </c>
    </row>
    <row r="192" spans="2:6" x14ac:dyDescent="0.25">
      <c r="B192" s="33">
        <v>44094</v>
      </c>
      <c r="C192" s="37">
        <f t="shared" si="11"/>
        <v>589.30670445015744</v>
      </c>
      <c r="D192" s="37">
        <f t="shared" si="12"/>
        <v>30244.41859096006</v>
      </c>
      <c r="E192" s="35">
        <f>SUM(C$2:C192)</f>
        <v>199808.01051894212</v>
      </c>
      <c r="F192" s="35">
        <f>SUM(D$2:D192)</f>
        <v>6982805.5667104814</v>
      </c>
    </row>
    <row r="193" spans="2:6" x14ac:dyDescent="0.25">
      <c r="B193" s="33">
        <v>44095</v>
      </c>
      <c r="C193" s="37">
        <f t="shared" si="11"/>
        <v>580.03660781691315</v>
      </c>
      <c r="D193" s="37">
        <f t="shared" si="12"/>
        <v>29768.658378430177</v>
      </c>
      <c r="E193" s="35">
        <f>SUM(C$2:C193)</f>
        <v>200388.04712675902</v>
      </c>
      <c r="F193" s="35">
        <f>SUM(D$2:D193)</f>
        <v>7012574.2250889111</v>
      </c>
    </row>
    <row r="194" spans="2:6" x14ac:dyDescent="0.25">
      <c r="B194" s="33">
        <v>44096</v>
      </c>
      <c r="C194" s="37">
        <f t="shared" si="11"/>
        <v>570.912334557034</v>
      </c>
      <c r="D194" s="37">
        <f t="shared" si="12"/>
        <v>29300.38211799366</v>
      </c>
      <c r="E194" s="35">
        <f>SUM(C$2:C194)</f>
        <v>200958.95946131606</v>
      </c>
      <c r="F194" s="35">
        <f>SUM(D$2:D194)</f>
        <v>7041874.6072069043</v>
      </c>
    </row>
    <row r="195" spans="2:6" x14ac:dyDescent="0.25">
      <c r="B195" s="33">
        <v>44097</v>
      </c>
      <c r="C195" s="37">
        <f t="shared" si="11"/>
        <v>561.93159079408497</v>
      </c>
      <c r="D195" s="37">
        <f t="shared" si="12"/>
        <v>28839.472083246619</v>
      </c>
      <c r="E195" s="35">
        <f>SUM(C$2:C195)</f>
        <v>201520.89105211015</v>
      </c>
      <c r="F195" s="35">
        <f>SUM(D$2:D195)</f>
        <v>7070714.0792901507</v>
      </c>
    </row>
    <row r="196" spans="2:6" x14ac:dyDescent="0.25">
      <c r="B196" s="33">
        <v>44098</v>
      </c>
      <c r="C196" s="37">
        <f t="shared" si="11"/>
        <v>553.09211873548315</v>
      </c>
      <c r="D196" s="37">
        <f t="shared" si="12"/>
        <v>28385.812399681861</v>
      </c>
      <c r="E196" s="35">
        <f>SUM(C$2:C196)</f>
        <v>202073.98317084563</v>
      </c>
      <c r="F196" s="35">
        <f>SUM(D$2:D196)</f>
        <v>7099099.8916898323</v>
      </c>
    </row>
    <row r="197" spans="2:6" x14ac:dyDescent="0.25">
      <c r="B197" s="33">
        <v>44099</v>
      </c>
      <c r="C197" s="37">
        <f t="shared" si="11"/>
        <v>544.39169610488091</v>
      </c>
      <c r="D197" s="37">
        <f t="shared" si="12"/>
        <v>27939.289015557606</v>
      </c>
      <c r="E197" s="35">
        <f>SUM(C$2:C197)</f>
        <v>202618.3748669505</v>
      </c>
      <c r="F197" s="35">
        <f>SUM(D$2:D197)</f>
        <v>7127039.1807053899</v>
      </c>
    </row>
    <row r="198" spans="2:6" x14ac:dyDescent="0.25">
      <c r="B198" s="33">
        <v>44100</v>
      </c>
      <c r="C198" s="37">
        <f t="shared" si="11"/>
        <v>535.82813558347698</v>
      </c>
      <c r="D198" s="37">
        <f t="shared" si="12"/>
        <v>27499.789673224455</v>
      </c>
      <c r="E198" s="35">
        <f>SUM(C$2:C198)</f>
        <v>203154.20300253399</v>
      </c>
      <c r="F198" s="35">
        <f>SUM(D$2:D198)</f>
        <v>7154538.970378614</v>
      </c>
    </row>
    <row r="199" spans="2:6" x14ac:dyDescent="0.25">
      <c r="B199" s="33">
        <v>44101</v>
      </c>
      <c r="C199" s="37">
        <f t="shared" si="11"/>
        <v>527.39928426011636</v>
      </c>
      <c r="D199" s="37">
        <f t="shared" si="12"/>
        <v>27067.203880903395</v>
      </c>
      <c r="E199" s="35">
        <f>SUM(C$2:C199)</f>
        <v>203681.60228679411</v>
      </c>
      <c r="F199" s="35">
        <f>SUM(D$2:D199)</f>
        <v>7181606.1742595173</v>
      </c>
    </row>
    <row r="200" spans="2:6" x14ac:dyDescent="0.25">
      <c r="B200" s="33">
        <v>44102</v>
      </c>
      <c r="C200" s="37">
        <f t="shared" si="11"/>
        <v>519.10302309004055</v>
      </c>
      <c r="D200" s="37">
        <f t="shared" si="12"/>
        <v>26641.422884907748</v>
      </c>
      <c r="E200" s="35">
        <f>SUM(C$2:C200)</f>
        <v>204200.70530988416</v>
      </c>
      <c r="F200" s="35">
        <f>SUM(D$2:D200)</f>
        <v>7208247.5971444249</v>
      </c>
    </row>
    <row r="201" spans="2:6" x14ac:dyDescent="0.25">
      <c r="B201" s="33">
        <v>44103</v>
      </c>
      <c r="C201" s="37">
        <f t="shared" si="11"/>
        <v>510.9372663621516</v>
      </c>
      <c r="D201" s="37">
        <f t="shared" si="12"/>
        <v>26222.339642302097</v>
      </c>
      <c r="E201" s="35">
        <f>SUM(C$2:C201)</f>
        <v>204711.64257624632</v>
      </c>
      <c r="F201" s="35">
        <f>SUM(D$2:D201)</f>
        <v>7234469.936786727</v>
      </c>
    </row>
    <row r="202" spans="2:6" x14ac:dyDescent="0.25">
      <c r="B202" s="33">
        <v>44104</v>
      </c>
      <c r="C202" s="37">
        <f t="shared" si="11"/>
        <v>502.8999611746566</v>
      </c>
      <c r="D202" s="37">
        <f t="shared" si="12"/>
        <v>25809.848793991285</v>
      </c>
      <c r="E202" s="35">
        <f>SUM(C$2:C202)</f>
        <v>205214.54253742099</v>
      </c>
      <c r="F202" s="35">
        <f>SUM(D$2:D202)</f>
        <v>7260279.785580718</v>
      </c>
    </row>
    <row r="203" spans="2:6" x14ac:dyDescent="0.25">
      <c r="B203" s="33">
        <v>44105</v>
      </c>
      <c r="C203" s="37">
        <f t="shared" si="11"/>
        <v>494.98908691896042</v>
      </c>
      <c r="D203" s="37">
        <f t="shared" si="12"/>
        <v>25403.846638232746</v>
      </c>
      <c r="E203" s="35">
        <f>SUM(C$2:C203)</f>
        <v>205709.53162433996</v>
      </c>
      <c r="F203" s="35">
        <f>SUM(D$2:D203)</f>
        <v>7285683.6322189504</v>
      </c>
    </row>
    <row r="204" spans="2:6" x14ac:dyDescent="0.25">
      <c r="B204" s="33">
        <v>44106</v>
      </c>
      <c r="C204" s="37">
        <f t="shared" si="11"/>
        <v>487.20265477167737</v>
      </c>
      <c r="D204" s="37">
        <f t="shared" si="12"/>
        <v>25004.231104565497</v>
      </c>
      <c r="E204" s="35">
        <f>SUM(C$2:C204)</f>
        <v>206196.73427911164</v>
      </c>
      <c r="F204" s="35">
        <f>SUM(D$2:D204)</f>
        <v>7310687.8633235162</v>
      </c>
    </row>
    <row r="205" spans="2:6" x14ac:dyDescent="0.25">
      <c r="B205" s="33">
        <v>44107</v>
      </c>
      <c r="C205" s="37">
        <f t="shared" si="11"/>
        <v>479.53870719463328</v>
      </c>
      <c r="D205" s="37">
        <f t="shared" si="12"/>
        <v>24610.901728149245</v>
      </c>
      <c r="E205" s="35">
        <f>SUM(C$2:C205)</f>
        <v>206676.27298630629</v>
      </c>
      <c r="F205" s="35">
        <f>SUM(D$2:D205)</f>
        <v>7335298.7650516657</v>
      </c>
    </row>
    <row r="206" spans="2:6" x14ac:dyDescent="0.25">
      <c r="B206" s="33">
        <v>44108</v>
      </c>
      <c r="C206" s="37">
        <f t="shared" si="11"/>
        <v>471.99531744273321</v>
      </c>
      <c r="D206" s="37">
        <f t="shared" si="12"/>
        <v>24223.759624507151</v>
      </c>
      <c r="E206" s="35">
        <f>SUM(C$2:C206)</f>
        <v>207148.26830374901</v>
      </c>
      <c r="F206" s="35">
        <f>SUM(D$2:D206)</f>
        <v>7359522.524676173</v>
      </c>
    </row>
    <row r="207" spans="2:6" x14ac:dyDescent="0.25">
      <c r="B207" s="33">
        <v>44109</v>
      </c>
      <c r="C207" s="37">
        <f t="shared" si="11"/>
        <v>464.57058907957054</v>
      </c>
      <c r="D207" s="37">
        <f t="shared" si="12"/>
        <v>23842.707464665898</v>
      </c>
      <c r="E207" s="35">
        <f>SUM(C$2:C207)</f>
        <v>207612.83889282859</v>
      </c>
      <c r="F207" s="35">
        <f>SUM(D$2:D207)</f>
        <v>7383365.2321408391</v>
      </c>
    </row>
    <row r="208" spans="2:6" x14ac:dyDescent="0.25">
      <c r="B208" s="33">
        <v>44110</v>
      </c>
      <c r="C208" s="37">
        <f t="shared" si="11"/>
        <v>457.26265550065585</v>
      </c>
      <c r="D208" s="37">
        <f t="shared" si="12"/>
        <v>23467.649450686826</v>
      </c>
      <c r="E208" s="35">
        <f>SUM(C$2:C208)</f>
        <v>208070.10154832923</v>
      </c>
      <c r="F208" s="35">
        <f>SUM(D$2:D208)</f>
        <v>7406832.8815915259</v>
      </c>
    </row>
    <row r="209" spans="2:6" x14ac:dyDescent="0.25">
      <c r="B209" s="33">
        <v>44111</v>
      </c>
      <c r="C209" s="37">
        <f t="shared" si="11"/>
        <v>450.06967946414528</v>
      </c>
      <c r="D209" s="37">
        <f t="shared" si="12"/>
        <v>23098.49129158197</v>
      </c>
      <c r="E209" s="35">
        <f>SUM(C$2:C209)</f>
        <v>208520.17122779338</v>
      </c>
      <c r="F209" s="35">
        <f>SUM(D$2:D209)</f>
        <v>7429931.3728831075</v>
      </c>
    </row>
    <row r="210" spans="2:6" x14ac:dyDescent="0.25">
      <c r="B210" s="33">
        <v>44112</v>
      </c>
      <c r="C210" s="37">
        <f t="shared" si="11"/>
        <v>442.98985262895133</v>
      </c>
      <c r="D210" s="37">
        <f t="shared" si="12"/>
        <v>22735.140179608956</v>
      </c>
      <c r="E210" s="35">
        <f>SUM(C$2:C210)</f>
        <v>208963.16108042235</v>
      </c>
      <c r="F210" s="35">
        <f>SUM(D$2:D210)</f>
        <v>7452666.5130627165</v>
      </c>
    </row>
    <row r="211" spans="2:6" x14ac:dyDescent="0.25">
      <c r="B211" s="33">
        <v>44113</v>
      </c>
      <c r="C211" s="37">
        <f t="shared" si="11"/>
        <v>436.02139510011898</v>
      </c>
      <c r="D211" s="37">
        <f t="shared" si="12"/>
        <v>22377.504766938786</v>
      </c>
      <c r="E211" s="35">
        <f>SUM(C$2:C211)</f>
        <v>209399.18247552245</v>
      </c>
      <c r="F211" s="35">
        <f>SUM(D$2:D211)</f>
        <v>7475044.0178296557</v>
      </c>
    </row>
    <row r="212" spans="2:6" x14ac:dyDescent="0.25">
      <c r="B212" s="33">
        <v>44114</v>
      </c>
      <c r="C212" s="37">
        <f t="shared" si="11"/>
        <v>429.16255498135371</v>
      </c>
      <c r="D212" s="37">
        <f t="shared" si="12"/>
        <v>22025.495142690648</v>
      </c>
      <c r="E212" s="35">
        <f>SUM(C$2:C212)</f>
        <v>209828.34503050381</v>
      </c>
      <c r="F212" s="35">
        <f>SUM(D$2:D212)</f>
        <v>7497069.5129723465</v>
      </c>
    </row>
    <row r="213" spans="2:6" x14ac:dyDescent="0.25">
      <c r="B213" s="33">
        <v>44115</v>
      </c>
      <c r="C213" s="37">
        <f t="shared" si="11"/>
        <v>422.41160793458772</v>
      </c>
      <c r="D213" s="37">
        <f t="shared" si="12"/>
        <v>21679.022810327991</v>
      </c>
      <c r="E213" s="35">
        <f>SUM(C$2:C213)</f>
        <v>210250.75663843841</v>
      </c>
      <c r="F213" s="35">
        <f>SUM(D$2:D213)</f>
        <v>7518748.5357826743</v>
      </c>
    </row>
    <row r="214" spans="2:6" x14ac:dyDescent="0.25">
      <c r="B214" s="33">
        <v>44116</v>
      </c>
      <c r="C214" s="37">
        <f t="shared" si="11"/>
        <v>415.76685674647541</v>
      </c>
      <c r="D214" s="37">
        <f t="shared" si="12"/>
        <v>21338.000665410163</v>
      </c>
      <c r="E214" s="35">
        <f>SUM(C$2:C214)</f>
        <v>210666.5234951849</v>
      </c>
      <c r="F214" s="35">
        <f>SUM(D$2:D214)</f>
        <v>7540086.5364480847</v>
      </c>
    </row>
    <row r="215" spans="2:6" x14ac:dyDescent="0.25">
      <c r="B215" s="33">
        <v>44117</v>
      </c>
      <c r="C215" s="37">
        <f t="shared" si="11"/>
        <v>409.22663090170727</v>
      </c>
      <c r="D215" s="37">
        <f t="shared" si="12"/>
        <v>21002.342973694027</v>
      </c>
      <c r="E215" s="35">
        <f>SUM(C$2:C215)</f>
        <v>211075.75012608661</v>
      </c>
      <c r="F215" s="35">
        <f>SUM(D$2:D215)</f>
        <v>7561088.879421779</v>
      </c>
    </row>
    <row r="216" spans="2:6" x14ac:dyDescent="0.25">
      <c r="B216" s="33">
        <v>44118</v>
      </c>
      <c r="C216" s="37">
        <f t="shared" si="11"/>
        <v>402.78928616303614</v>
      </c>
      <c r="D216" s="37">
        <f t="shared" si="12"/>
        <v>20671.965349580045</v>
      </c>
      <c r="E216" s="35">
        <f>SUM(C$2:C216)</f>
        <v>211478.53941224964</v>
      </c>
      <c r="F216" s="35">
        <f>SUM(D$2:D216)</f>
        <v>7581760.8447713591</v>
      </c>
    </row>
    <row r="217" spans="2:6" x14ac:dyDescent="0.25">
      <c r="B217" s="33">
        <v>44119</v>
      </c>
      <c r="C217" s="37">
        <f t="shared" si="11"/>
        <v>396.45320415790997</v>
      </c>
      <c r="D217" s="37">
        <f t="shared" si="12"/>
        <v>20346.784734897436</v>
      </c>
      <c r="E217" s="35">
        <f>SUM(C$2:C217)</f>
        <v>211874.99261640754</v>
      </c>
      <c r="F217" s="35">
        <f>SUM(D$2:D217)</f>
        <v>7602107.6295062564</v>
      </c>
    </row>
    <row r="218" spans="2:6" x14ac:dyDescent="0.25">
      <c r="B218" s="33">
        <v>44120</v>
      </c>
      <c r="C218" s="37">
        <f t="shared" si="11"/>
        <v>390.21679197160665</v>
      </c>
      <c r="D218" s="37">
        <f t="shared" si="12"/>
        <v>20026.71937802303</v>
      </c>
      <c r="E218" s="35">
        <f>SUM(C$2:C218)</f>
        <v>212265.20940837916</v>
      </c>
      <c r="F218" s="35">
        <f>SUM(D$2:D218)</f>
        <v>7622134.3488842798</v>
      </c>
    </row>
    <row r="219" spans="2:6" x14ac:dyDescent="0.25">
      <c r="B219" s="33">
        <v>44121</v>
      </c>
      <c r="C219" s="37">
        <f t="shared" si="11"/>
        <v>384.07848174676963</v>
      </c>
      <c r="D219" s="37">
        <f t="shared" si="12"/>
        <v>19711.688813328612</v>
      </c>
      <c r="E219" s="35">
        <f>SUM(C$2:C219)</f>
        <v>212649.28789012594</v>
      </c>
      <c r="F219" s="35">
        <f>SUM(D$2:D219)</f>
        <v>7641846.0376976086</v>
      </c>
    </row>
    <row r="220" spans="2:6" x14ac:dyDescent="0.25">
      <c r="B220" s="33">
        <v>44122</v>
      </c>
      <c r="C220" s="37">
        <f t="shared" si="11"/>
        <v>378.03673028924237</v>
      </c>
      <c r="D220" s="37">
        <f t="shared" si="12"/>
        <v>19401.613840951555</v>
      </c>
      <c r="E220" s="35">
        <f>SUM(C$2:C220)</f>
        <v>213027.32462041519</v>
      </c>
      <c r="F220" s="35">
        <f>SUM(D$2:D220)</f>
        <v>7661247.6515385602</v>
      </c>
    </row>
    <row r="221" spans="2:6" x14ac:dyDescent="0.25">
      <c r="B221" s="33">
        <v>44123</v>
      </c>
      <c r="C221" s="37">
        <f t="shared" si="11"/>
        <v>372.0900186801037</v>
      </c>
      <c r="D221" s="37">
        <f t="shared" si="12"/>
        <v>19096.416506883681</v>
      </c>
      <c r="E221" s="35">
        <f>SUM(C$2:C221)</f>
        <v>213399.41463909531</v>
      </c>
      <c r="F221" s="35">
        <f>SUM(D$2:D221)</f>
        <v>7680344.0680454439</v>
      </c>
    </row>
    <row r="222" spans="2:6" x14ac:dyDescent="0.25">
      <c r="B222" s="33">
        <v>44124</v>
      </c>
      <c r="C222" s="37">
        <f t="shared" ref="C222:C285" si="13">$E$156*D208</f>
        <v>366.23685189380598</v>
      </c>
      <c r="D222" s="37">
        <f t="shared" ref="D222:D285" si="14">D221*AVERAGE($F$150:$F$156)</f>
        <v>18796.02008337334</v>
      </c>
      <c r="E222" s="35">
        <f>SUM(C$2:C222)</f>
        <v>213765.65149098911</v>
      </c>
      <c r="F222" s="35">
        <f>SUM(D$2:D222)</f>
        <v>7699140.0881288173</v>
      </c>
    </row>
    <row r="223" spans="2:6" x14ac:dyDescent="0.25">
      <c r="B223" s="33">
        <v>44125</v>
      </c>
      <c r="C223" s="37">
        <f t="shared" si="13"/>
        <v>360.47575842231993</v>
      </c>
      <c r="D223" s="37">
        <f t="shared" si="14"/>
        <v>18500.349049635748</v>
      </c>
      <c r="E223" s="35">
        <f>SUM(C$2:C223)</f>
        <v>214126.12724941142</v>
      </c>
      <c r="F223" s="35">
        <f>SUM(D$2:D223)</f>
        <v>7717640.4371784534</v>
      </c>
    </row>
    <row r="224" spans="2:6" x14ac:dyDescent="0.25">
      <c r="B224" s="33">
        <v>44126</v>
      </c>
      <c r="C224" s="37">
        <f t="shared" si="13"/>
        <v>354.80528990519213</v>
      </c>
      <c r="D224" s="37">
        <f t="shared" si="14"/>
        <v>18209.329072866796</v>
      </c>
      <c r="E224" s="35">
        <f>SUM(C$2:C224)</f>
        <v>214480.93253931662</v>
      </c>
      <c r="F224" s="35">
        <f>SUM(D$2:D224)</f>
        <v>7735849.76625132</v>
      </c>
    </row>
    <row r="225" spans="2:6" x14ac:dyDescent="0.25">
      <c r="B225" s="33">
        <v>44127</v>
      </c>
      <c r="C225" s="37">
        <f t="shared" si="13"/>
        <v>349.22402076542187</v>
      </c>
      <c r="D225" s="37">
        <f t="shared" si="14"/>
        <v>17922.886989555496</v>
      </c>
      <c r="E225" s="35">
        <f>SUM(C$2:C225)</f>
        <v>214830.15656008205</v>
      </c>
      <c r="F225" s="35">
        <f>SUM(D$2:D225)</f>
        <v>7753772.6532408753</v>
      </c>
    </row>
    <row r="226" spans="2:6" x14ac:dyDescent="0.25">
      <c r="B226" s="33">
        <v>44128</v>
      </c>
      <c r="C226" s="37">
        <f t="shared" si="13"/>
        <v>343.73054785106547</v>
      </c>
      <c r="D226" s="37">
        <f t="shared" si="14"/>
        <v>17640.950787090402</v>
      </c>
      <c r="E226" s="35">
        <f>SUM(C$2:C226)</f>
        <v>215173.88710793311</v>
      </c>
      <c r="F226" s="35">
        <f>SUM(D$2:D226)</f>
        <v>7771413.604027966</v>
      </c>
    </row>
    <row r="227" spans="2:6" x14ac:dyDescent="0.25">
      <c r="B227" s="33">
        <v>44129</v>
      </c>
      <c r="C227" s="37">
        <f t="shared" si="13"/>
        <v>338.32349008247883</v>
      </c>
      <c r="D227" s="37">
        <f t="shared" si="14"/>
        <v>17363.449585655373</v>
      </c>
      <c r="E227" s="35">
        <f>SUM(C$2:C227)</f>
        <v>215512.2105980156</v>
      </c>
      <c r="F227" s="35">
        <f>SUM(D$2:D227)</f>
        <v>7788777.0536136217</v>
      </c>
    </row>
    <row r="228" spans="2:6" x14ac:dyDescent="0.25">
      <c r="B228" s="33">
        <v>44130</v>
      </c>
      <c r="C228" s="37">
        <f t="shared" si="13"/>
        <v>333.00148810510893</v>
      </c>
      <c r="D228" s="37">
        <f t="shared" si="14"/>
        <v>17090.313620410121</v>
      </c>
      <c r="E228" s="35">
        <f>SUM(C$2:C228)</f>
        <v>215845.21208612071</v>
      </c>
      <c r="F228" s="35">
        <f>SUM(D$2:D228)</f>
        <v>7805867.3672340317</v>
      </c>
    </row>
    <row r="229" spans="2:6" x14ac:dyDescent="0.25">
      <c r="B229" s="33">
        <v>44131</v>
      </c>
      <c r="C229" s="37">
        <f t="shared" si="13"/>
        <v>327.76320394774689</v>
      </c>
      <c r="D229" s="37">
        <f t="shared" si="14"/>
        <v>16821.474223951067</v>
      </c>
      <c r="E229" s="35">
        <f>SUM(C$2:C229)</f>
        <v>216172.97529006845</v>
      </c>
      <c r="F229" s="35">
        <f>SUM(D$2:D229)</f>
        <v>7822688.8414579825</v>
      </c>
    </row>
    <row r="230" spans="2:6" x14ac:dyDescent="0.25">
      <c r="B230" s="33">
        <v>44132</v>
      </c>
      <c r="C230" s="37">
        <f t="shared" si="13"/>
        <v>322.60732068615681</v>
      </c>
      <c r="D230" s="37">
        <f t="shared" si="14"/>
        <v>16556.863809048104</v>
      </c>
      <c r="E230" s="35">
        <f>SUM(C$2:C230)</f>
        <v>216495.58261075462</v>
      </c>
      <c r="F230" s="35">
        <f>SUM(D$2:D230)</f>
        <v>7839245.7052670307</v>
      </c>
    </row>
    <row r="231" spans="2:6" x14ac:dyDescent="0.25">
      <c r="B231" s="33">
        <v>44133</v>
      </c>
      <c r="C231" s="37">
        <f t="shared" si="13"/>
        <v>317.53254211199641</v>
      </c>
      <c r="D231" s="37">
        <f t="shared" si="14"/>
        <v>16296.415851652901</v>
      </c>
      <c r="E231" s="35">
        <f>SUM(C$2:C231)</f>
        <v>216813.11515286661</v>
      </c>
      <c r="F231" s="35">
        <f>SUM(D$2:D231)</f>
        <v>7855542.1211186834</v>
      </c>
    </row>
    <row r="232" spans="2:6" x14ac:dyDescent="0.25">
      <c r="B232" s="33">
        <v>44134</v>
      </c>
      <c r="C232" s="37">
        <f t="shared" si="13"/>
        <v>312.53759240694535</v>
      </c>
      <c r="D232" s="37">
        <f t="shared" si="14"/>
        <v>16040.064874174526</v>
      </c>
      <c r="E232" s="35">
        <f>SUM(C$2:C232)</f>
        <v>217125.65274527355</v>
      </c>
      <c r="F232" s="35">
        <f>SUM(D$2:D232)</f>
        <v>7871582.1859928574</v>
      </c>
    </row>
    <row r="233" spans="2:6" x14ac:dyDescent="0.25">
      <c r="B233" s="33">
        <v>44135</v>
      </c>
      <c r="C233" s="37">
        <f t="shared" si="13"/>
        <v>307.62121582195959</v>
      </c>
      <c r="D233" s="37">
        <f t="shared" si="14"/>
        <v>15787.746429018127</v>
      </c>
      <c r="E233" s="35">
        <f>SUM(C$2:C233)</f>
        <v>217433.27396109552</v>
      </c>
      <c r="F233" s="35">
        <f>SUM(D$2:D233)</f>
        <v>7887369.9324218752</v>
      </c>
    </row>
    <row r="234" spans="2:6" x14ac:dyDescent="0.25">
      <c r="B234" s="33">
        <v>44136</v>
      </c>
      <c r="C234" s="37">
        <f t="shared" si="13"/>
        <v>302.78217636157132</v>
      </c>
      <c r="D234" s="37">
        <f t="shared" si="14"/>
        <v>15539.397082382558</v>
      </c>
      <c r="E234" s="35">
        <f>SUM(C$2:C234)</f>
        <v>217736.05613745708</v>
      </c>
      <c r="F234" s="35">
        <f>SUM(D$2:D234)</f>
        <v>7902909.329504258</v>
      </c>
    </row>
    <row r="235" spans="2:6" x14ac:dyDescent="0.25">
      <c r="B235" s="33">
        <v>44137</v>
      </c>
      <c r="C235" s="37">
        <f t="shared" si="13"/>
        <v>298.01925747315539</v>
      </c>
      <c r="D235" s="37">
        <f t="shared" si="14"/>
        <v>15294.954398312901</v>
      </c>
      <c r="E235" s="35">
        <f>SUM(C$2:C235)</f>
        <v>218034.07539493023</v>
      </c>
      <c r="F235" s="35">
        <f>SUM(D$2:D235)</f>
        <v>7918204.2839025706</v>
      </c>
    </row>
    <row r="236" spans="2:6" x14ac:dyDescent="0.25">
      <c r="B236" s="33">
        <v>44138</v>
      </c>
      <c r="C236" s="37">
        <f t="shared" si="13"/>
        <v>293.33126174108321</v>
      </c>
      <c r="D236" s="37">
        <f t="shared" si="14"/>
        <v>15054.356923003814</v>
      </c>
      <c r="E236" s="35">
        <f>SUM(C$2:C236)</f>
        <v>218327.40665667132</v>
      </c>
      <c r="F236" s="35">
        <f>SUM(D$2:D236)</f>
        <v>7933258.6408255743</v>
      </c>
    </row>
    <row r="237" spans="2:6" x14ac:dyDescent="0.25">
      <c r="B237" s="33">
        <v>44139</v>
      </c>
      <c r="C237" s="37">
        <f t="shared" si="13"/>
        <v>288.71701058568794</v>
      </c>
      <c r="D237" s="37">
        <f t="shared" si="14"/>
        <v>14817.544169349831</v>
      </c>
      <c r="E237" s="35">
        <f>SUM(C$2:C237)</f>
        <v>218616.12366725699</v>
      </c>
      <c r="F237" s="35">
        <f>SUM(D$2:D237)</f>
        <v>7948076.1849949239</v>
      </c>
    </row>
    <row r="238" spans="2:6" x14ac:dyDescent="0.25">
      <c r="B238" s="33">
        <v>44140</v>
      </c>
      <c r="C238" s="37">
        <f t="shared" si="13"/>
        <v>284.17534396696527</v>
      </c>
      <c r="D238" s="37">
        <f t="shared" si="14"/>
        <v>14584.456601738666</v>
      </c>
      <c r="E238" s="35">
        <f>SUM(C$2:C238)</f>
        <v>218900.29901122395</v>
      </c>
      <c r="F238" s="35">
        <f>SUM(D$2:D238)</f>
        <v>7962660.6415966628</v>
      </c>
    </row>
    <row r="239" spans="2:6" x14ac:dyDescent="0.25">
      <c r="B239" s="33">
        <v>44141</v>
      </c>
      <c r="C239" s="37">
        <f t="shared" si="13"/>
        <v>279.70512009293498</v>
      </c>
      <c r="D239" s="37">
        <f t="shared" si="14"/>
        <v>14355.035621083744</v>
      </c>
      <c r="E239" s="35">
        <f>SUM(C$2:C239)</f>
        <v>219180.00413131688</v>
      </c>
      <c r="F239" s="35">
        <f>SUM(D$2:D239)</f>
        <v>7977015.6772177462</v>
      </c>
    </row>
    <row r="240" spans="2:6" x14ac:dyDescent="0.25">
      <c r="B240" s="33">
        <v>44142</v>
      </c>
      <c r="C240" s="37">
        <f t="shared" si="13"/>
        <v>275.30521513259015</v>
      </c>
      <c r="D240" s="37">
        <f t="shared" si="14"/>
        <v>14129.223550092167</v>
      </c>
      <c r="E240" s="35">
        <f>SUM(C$2:C240)</f>
        <v>219455.30934644947</v>
      </c>
      <c r="F240" s="35">
        <f>SUM(D$2:D240)</f>
        <v>7991144.9007678386</v>
      </c>
    </row>
    <row r="241" spans="2:6" x14ac:dyDescent="0.25">
      <c r="B241" s="33">
        <v>44143</v>
      </c>
      <c r="C241" s="37">
        <f t="shared" si="13"/>
        <v>270.97452293336187</v>
      </c>
      <c r="D241" s="37">
        <f t="shared" si="14"/>
        <v>13906.963618764432</v>
      </c>
      <c r="E241" s="35">
        <f>SUM(C$2:C241)</f>
        <v>219726.28386938284</v>
      </c>
      <c r="F241" s="35">
        <f>SUM(D$2:D241)</f>
        <v>8005051.8643866032</v>
      </c>
    </row>
    <row r="242" spans="2:6" x14ac:dyDescent="0.25">
      <c r="B242" s="33">
        <v>44144</v>
      </c>
      <c r="C242" s="37">
        <f t="shared" si="13"/>
        <v>266.71195474302823</v>
      </c>
      <c r="D242" s="37">
        <f t="shared" si="14"/>
        <v>13688.199950122234</v>
      </c>
      <c r="E242" s="35">
        <f>SUM(C$2:C242)</f>
        <v>219992.99582412586</v>
      </c>
      <c r="F242" s="35">
        <f>SUM(D$2:D242)</f>
        <v>8018740.0643367255</v>
      </c>
    </row>
    <row r="243" spans="2:6" x14ac:dyDescent="0.25">
      <c r="B243" s="33">
        <v>44145</v>
      </c>
      <c r="C243" s="37">
        <f t="shared" si="13"/>
        <v>262.51643893599828</v>
      </c>
      <c r="D243" s="37">
        <f t="shared" si="14"/>
        <v>13472.877546160791</v>
      </c>
      <c r="E243" s="35">
        <f>SUM(C$2:C243)</f>
        <v>220255.51226306186</v>
      </c>
      <c r="F243" s="35">
        <f>SUM(D$2:D243)</f>
        <v>8032212.941882886</v>
      </c>
    </row>
    <row r="244" spans="2:6" x14ac:dyDescent="0.25">
      <c r="B244" s="33">
        <v>44146</v>
      </c>
      <c r="C244" s="37">
        <f t="shared" si="13"/>
        <v>258.38692074390093</v>
      </c>
      <c r="D244" s="37">
        <f t="shared" si="14"/>
        <v>13260.942274022136</v>
      </c>
      <c r="E244" s="35">
        <f>SUM(C$2:C244)</f>
        <v>220513.89918380577</v>
      </c>
      <c r="F244" s="35">
        <f>SUM(D$2:D244)</f>
        <v>8045473.8841569079</v>
      </c>
    </row>
    <row r="245" spans="2:6" x14ac:dyDescent="0.25">
      <c r="B245" s="33">
        <v>44147</v>
      </c>
      <c r="C245" s="37">
        <f t="shared" si="13"/>
        <v>254.3223619904123</v>
      </c>
      <c r="D245" s="37">
        <f t="shared" si="14"/>
        <v>13052.340852385914</v>
      </c>
      <c r="E245" s="35">
        <f>SUM(C$2:C245)</f>
        <v>220768.22154579617</v>
      </c>
      <c r="F245" s="35">
        <f>SUM(D$2:D245)</f>
        <v>8058526.2250092942</v>
      </c>
    </row>
    <row r="246" spans="2:6" x14ac:dyDescent="0.25">
      <c r="B246" s="33">
        <v>44148</v>
      </c>
      <c r="C246" s="37">
        <f t="shared" si="13"/>
        <v>250.32174083025467</v>
      </c>
      <c r="D246" s="37">
        <f t="shared" si="14"/>
        <v>12847.020838074261</v>
      </c>
      <c r="E246" s="35">
        <f>SUM(C$2:C246)</f>
        <v>221018.54328662643</v>
      </c>
      <c r="F246" s="35">
        <f>SUM(D$2:D246)</f>
        <v>8071373.2458473686</v>
      </c>
    </row>
    <row r="247" spans="2:6" x14ac:dyDescent="0.25">
      <c r="B247" s="33">
        <v>44149</v>
      </c>
      <c r="C247" s="37">
        <f t="shared" si="13"/>
        <v>246.3840514923003</v>
      </c>
      <c r="D247" s="37">
        <f t="shared" si="14"/>
        <v>12644.930612867389</v>
      </c>
      <c r="E247" s="35">
        <f>SUM(C$2:C247)</f>
        <v>221264.92733811872</v>
      </c>
      <c r="F247" s="35">
        <f>SUM(D$2:D247)</f>
        <v>8084018.1764602363</v>
      </c>
    </row>
    <row r="248" spans="2:6" x14ac:dyDescent="0.25">
      <c r="B248" s="33">
        <v>44150</v>
      </c>
      <c r="C248" s="37">
        <f t="shared" si="13"/>
        <v>242.50830402671713</v>
      </c>
      <c r="D248" s="37">
        <f t="shared" si="14"/>
        <v>12446.019370526577</v>
      </c>
      <c r="E248" s="35">
        <f>SUM(C$2:C248)</f>
        <v>221507.43564214543</v>
      </c>
      <c r="F248" s="35">
        <f>SUM(D$2:D248)</f>
        <v>8096464.1958307633</v>
      </c>
    </row>
    <row r="249" spans="2:6" x14ac:dyDescent="0.25">
      <c r="B249" s="33">
        <v>44151</v>
      </c>
      <c r="C249" s="37">
        <f t="shared" si="13"/>
        <v>238.69352405609149</v>
      </c>
      <c r="D249" s="37">
        <f t="shared" si="14"/>
        <v>12250.237104021293</v>
      </c>
      <c r="E249" s="35">
        <f>SUM(C$2:C249)</f>
        <v>221746.12916620151</v>
      </c>
      <c r="F249" s="35">
        <f>SUM(D$2:D249)</f>
        <v>8108714.4329347843</v>
      </c>
    </row>
    <row r="250" spans="2:6" x14ac:dyDescent="0.25">
      <c r="B250" s="33">
        <v>44152</v>
      </c>
      <c r="C250" s="37">
        <f t="shared" si="13"/>
        <v>234.93875253046608</v>
      </c>
      <c r="D250" s="37">
        <f t="shared" si="14"/>
        <v>12057.53459295723</v>
      </c>
      <c r="E250" s="35">
        <f>SUM(C$2:C250)</f>
        <v>221981.06791873198</v>
      </c>
      <c r="F250" s="35">
        <f>SUM(D$2:D250)</f>
        <v>8120771.9675277416</v>
      </c>
    </row>
    <row r="251" spans="2:6" x14ac:dyDescent="0.25">
      <c r="B251" s="33">
        <v>44153</v>
      </c>
      <c r="C251" s="37">
        <f t="shared" si="13"/>
        <v>231.24304548623121</v>
      </c>
      <c r="D251" s="37">
        <f t="shared" si="14"/>
        <v>11867.863391202129</v>
      </c>
      <c r="E251" s="35">
        <f>SUM(C$2:C251)</f>
        <v>222212.3109642182</v>
      </c>
      <c r="F251" s="35">
        <f>SUM(D$2:D251)</f>
        <v>8132639.8309189435</v>
      </c>
    </row>
    <row r="252" spans="2:6" x14ac:dyDescent="0.25">
      <c r="B252" s="33">
        <v>44154</v>
      </c>
      <c r="C252" s="37">
        <f t="shared" si="13"/>
        <v>227.60547380880871</v>
      </c>
      <c r="D252" s="37">
        <f t="shared" si="14"/>
        <v>11681.175814706226</v>
      </c>
      <c r="E252" s="35">
        <f>SUM(C$2:C252)</f>
        <v>222439.91643802699</v>
      </c>
      <c r="F252" s="35">
        <f>SUM(D$2:D252)</f>
        <v>8144321.0067336494</v>
      </c>
    </row>
    <row r="253" spans="2:6" x14ac:dyDescent="0.25">
      <c r="B253" s="33">
        <v>44155</v>
      </c>
      <c r="C253" s="37">
        <f t="shared" si="13"/>
        <v>224.02512299906925</v>
      </c>
      <c r="D253" s="37">
        <f t="shared" si="14"/>
        <v>11497.424929514316</v>
      </c>
      <c r="E253" s="35">
        <f>SUM(C$2:C253)</f>
        <v>222663.94156102606</v>
      </c>
      <c r="F253" s="35">
        <f>SUM(D$2:D253)</f>
        <v>8155818.4316631639</v>
      </c>
    </row>
    <row r="254" spans="2:6" x14ac:dyDescent="0.25">
      <c r="B254" s="33">
        <v>44156</v>
      </c>
      <c r="C254" s="37">
        <f t="shared" si="13"/>
        <v>220.50109294342363</v>
      </c>
      <c r="D254" s="37">
        <f t="shared" si="14"/>
        <v>11316.564539966374</v>
      </c>
      <c r="E254" s="35">
        <f>SUM(C$2:C254)</f>
        <v>222884.44265396948</v>
      </c>
      <c r="F254" s="35">
        <f>SUM(D$2:D254)</f>
        <v>8167134.9962031301</v>
      </c>
    </row>
    <row r="255" spans="2:6" x14ac:dyDescent="0.25">
      <c r="B255" s="33">
        <v>44157</v>
      </c>
      <c r="C255" s="37">
        <f t="shared" si="13"/>
        <v>217.03249768753102</v>
      </c>
      <c r="D255" s="37">
        <f t="shared" si="14"/>
        <v>11138.549177083789</v>
      </c>
      <c r="E255" s="35">
        <f>SUM(C$2:C255)</f>
        <v>223101.47515165701</v>
      </c>
      <c r="F255" s="35">
        <f>SUM(D$2:D255)</f>
        <v>8178273.5453802142</v>
      </c>
    </row>
    <row r="256" spans="2:6" x14ac:dyDescent="0.25">
      <c r="B256" s="33">
        <v>44158</v>
      </c>
      <c r="C256" s="37">
        <f t="shared" si="13"/>
        <v>213.61846521356659</v>
      </c>
      <c r="D256" s="37">
        <f t="shared" si="14"/>
        <v>10963.334087138306</v>
      </c>
      <c r="E256" s="35">
        <f>SUM(C$2:C256)</f>
        <v>223315.09361687058</v>
      </c>
      <c r="F256" s="35">
        <f>SUM(D$2:D256)</f>
        <v>8189236.8794673523</v>
      </c>
    </row>
    <row r="257" spans="2:6" x14ac:dyDescent="0.25">
      <c r="B257" s="33">
        <v>44159</v>
      </c>
      <c r="C257" s="37">
        <f t="shared" si="13"/>
        <v>210.25813722099309</v>
      </c>
      <c r="D257" s="37">
        <f t="shared" si="14"/>
        <v>10790.875220400758</v>
      </c>
      <c r="E257" s="35">
        <f>SUM(C$2:C257)</f>
        <v>223525.35175409156</v>
      </c>
      <c r="F257" s="35">
        <f>SUM(D$2:D257)</f>
        <v>8200027.7546877535</v>
      </c>
    </row>
    <row r="258" spans="2:6" x14ac:dyDescent="0.25">
      <c r="B258" s="33">
        <v>44160</v>
      </c>
      <c r="C258" s="37">
        <f t="shared" si="13"/>
        <v>206.95066891078079</v>
      </c>
      <c r="D258" s="37">
        <f t="shared" si="14"/>
        <v>10621.129220066805</v>
      </c>
      <c r="E258" s="35">
        <f>SUM(C$2:C258)</f>
        <v>223732.30242300234</v>
      </c>
      <c r="F258" s="35">
        <f>SUM(D$2:D258)</f>
        <v>8210648.8839078201</v>
      </c>
    </row>
    <row r="259" spans="2:6" x14ac:dyDescent="0.25">
      <c r="B259" s="33">
        <v>44161</v>
      </c>
      <c r="C259" s="37">
        <f t="shared" si="13"/>
        <v>203.69522877302185</v>
      </c>
      <c r="D259" s="37">
        <f t="shared" si="14"/>
        <v>10454.053411356874</v>
      </c>
      <c r="E259" s="35">
        <f>SUM(C$2:C259)</f>
        <v>223935.99765177537</v>
      </c>
      <c r="F259" s="35">
        <f>SUM(D$2:D259)</f>
        <v>8221102.9373191772</v>
      </c>
    </row>
    <row r="260" spans="2:6" x14ac:dyDescent="0.25">
      <c r="B260" s="33">
        <v>44162</v>
      </c>
      <c r="C260" s="37">
        <f t="shared" si="13"/>
        <v>200.49099837788569</v>
      </c>
      <c r="D260" s="37">
        <f t="shared" si="14"/>
        <v>10289.605790787555</v>
      </c>
      <c r="E260" s="35">
        <f>SUM(C$2:C260)</f>
        <v>224136.48865015325</v>
      </c>
      <c r="F260" s="35">
        <f>SUM(D$2:D260)</f>
        <v>8231392.5431099646</v>
      </c>
    </row>
    <row r="261" spans="2:6" x14ac:dyDescent="0.25">
      <c r="B261" s="33">
        <v>44163</v>
      </c>
      <c r="C261" s="37">
        <f t="shared" si="13"/>
        <v>197.33717216986258</v>
      </c>
      <c r="D261" s="37">
        <f t="shared" si="14"/>
        <v>10127.745015611767</v>
      </c>
      <c r="E261" s="35">
        <f>SUM(C$2:C261)</f>
        <v>224333.8258223231</v>
      </c>
      <c r="F261" s="35">
        <f>SUM(D$2:D261)</f>
        <v>8241520.2881255765</v>
      </c>
    </row>
    <row r="262" spans="2:6" x14ac:dyDescent="0.25">
      <c r="B262" s="33">
        <v>44164</v>
      </c>
      <c r="C262" s="37">
        <f t="shared" si="13"/>
        <v>194.23295726524407</v>
      </c>
      <c r="D262" s="37">
        <f t="shared" si="14"/>
        <v>9968.4303934250438</v>
      </c>
      <c r="E262" s="35">
        <f>SUM(C$2:C262)</f>
        <v>224528.05877958835</v>
      </c>
      <c r="F262" s="35">
        <f>SUM(D$2:D262)</f>
        <v>8251488.7185190013</v>
      </c>
    </row>
    <row r="263" spans="2:6" x14ac:dyDescent="0.25">
      <c r="B263" s="33">
        <v>44165</v>
      </c>
      <c r="C263" s="37">
        <f t="shared" si="13"/>
        <v>191.17757325278896</v>
      </c>
      <c r="D263" s="37">
        <f t="shared" si="14"/>
        <v>9811.6218719353037</v>
      </c>
      <c r="E263" s="35">
        <f>SUM(C$2:C263)</f>
        <v>224719.23635284114</v>
      </c>
      <c r="F263" s="35">
        <f>SUM(D$2:D263)</f>
        <v>8261300.3403909365</v>
      </c>
    </row>
    <row r="264" spans="2:6" x14ac:dyDescent="0.25">
      <c r="B264" s="33">
        <v>44166</v>
      </c>
      <c r="C264" s="37">
        <f t="shared" si="13"/>
        <v>188.17025199752501</v>
      </c>
      <c r="D264" s="37">
        <f t="shared" si="14"/>
        <v>9657.2800288935596</v>
      </c>
      <c r="E264" s="35">
        <f>SUM(C$2:C264)</f>
        <v>224907.40660483867</v>
      </c>
      <c r="F264" s="35">
        <f>SUM(D$2:D264)</f>
        <v>8270957.6204198301</v>
      </c>
    </row>
    <row r="265" spans="2:6" x14ac:dyDescent="0.25">
      <c r="B265" s="33">
        <v>44167</v>
      </c>
      <c r="C265" s="37">
        <f t="shared" si="13"/>
        <v>185.21023744763704</v>
      </c>
      <c r="D265" s="37">
        <f t="shared" si="14"/>
        <v>9505.3660621830113</v>
      </c>
      <c r="E265" s="35">
        <f>SUM(C$2:C265)</f>
        <v>225092.61684228631</v>
      </c>
      <c r="F265" s="35">
        <f>SUM(D$2:D265)</f>
        <v>8280462.986482013</v>
      </c>
    </row>
    <row r="266" spans="2:6" x14ac:dyDescent="0.25">
      <c r="B266" s="33">
        <v>44168</v>
      </c>
      <c r="C266" s="37">
        <f t="shared" si="13"/>
        <v>182.29678544439253</v>
      </c>
      <c r="D266" s="37">
        <f t="shared" si="14"/>
        <v>9355.8417800640545</v>
      </c>
      <c r="E266" s="35">
        <f>SUM(C$2:C266)</f>
        <v>225274.91362773071</v>
      </c>
      <c r="F266" s="35">
        <f>SUM(D$2:D266)</f>
        <v>8289818.8282620767</v>
      </c>
    </row>
    <row r="267" spans="2:6" x14ac:dyDescent="0.25">
      <c r="B267" s="33">
        <v>44169</v>
      </c>
      <c r="C267" s="37">
        <f t="shared" si="13"/>
        <v>179.42916353505743</v>
      </c>
      <c r="D267" s="37">
        <f t="shared" si="14"/>
        <v>9208.6695915727323</v>
      </c>
      <c r="E267" s="35">
        <f>SUM(C$2:C267)</f>
        <v>225454.34279126578</v>
      </c>
      <c r="F267" s="35">
        <f>SUM(D$2:D267)</f>
        <v>8299027.4978536498</v>
      </c>
    </row>
    <row r="268" spans="2:6" x14ac:dyDescent="0.25">
      <c r="B268" s="33">
        <v>44170</v>
      </c>
      <c r="C268" s="37">
        <f t="shared" si="13"/>
        <v>176.60665078875479</v>
      </c>
      <c r="D268" s="37">
        <f t="shared" si="14"/>
        <v>9063.8124970702247</v>
      </c>
      <c r="E268" s="35">
        <f>SUM(C$2:C268)</f>
        <v>225630.94944205452</v>
      </c>
      <c r="F268" s="35">
        <f>SUM(D$2:D268)</f>
        <v>8308091.3103507198</v>
      </c>
    </row>
    <row r="269" spans="2:6" x14ac:dyDescent="0.25">
      <c r="B269" s="33">
        <v>44171</v>
      </c>
      <c r="C269" s="37">
        <f t="shared" si="13"/>
        <v>173.82853761521991</v>
      </c>
      <c r="D269" s="37">
        <f t="shared" si="14"/>
        <v>8921.2340789410027</v>
      </c>
      <c r="E269" s="35">
        <f>SUM(C$2:C269)</f>
        <v>225804.77797966974</v>
      </c>
      <c r="F269" s="35">
        <f>SUM(D$2:D269)</f>
        <v>8317012.5444296608</v>
      </c>
    </row>
    <row r="270" spans="2:6" x14ac:dyDescent="0.25">
      <c r="B270" s="33">
        <v>44172</v>
      </c>
      <c r="C270" s="37">
        <f t="shared" si="13"/>
        <v>171.09412558640696</v>
      </c>
      <c r="D270" s="37">
        <f t="shared" si="14"/>
        <v>8780.8984924373017</v>
      </c>
      <c r="E270" s="35">
        <f>SUM(C$2:C270)</f>
        <v>225975.87210525616</v>
      </c>
      <c r="F270" s="35">
        <f>SUM(D$2:D270)</f>
        <v>8325793.4429220976</v>
      </c>
    </row>
    <row r="271" spans="2:6" x14ac:dyDescent="0.25">
      <c r="B271" s="33">
        <v>44173</v>
      </c>
      <c r="C271" s="37">
        <f t="shared" si="13"/>
        <v>168.40272726090129</v>
      </c>
      <c r="D271" s="37">
        <f t="shared" si="14"/>
        <v>8642.7704566676221</v>
      </c>
      <c r="E271" s="35">
        <f>SUM(C$2:C271)</f>
        <v>226144.27483251705</v>
      </c>
      <c r="F271" s="35">
        <f>SUM(D$2:D271)</f>
        <v>8334436.2133787656</v>
      </c>
    </row>
    <row r="272" spans="2:6" x14ac:dyDescent="0.25">
      <c r="B272" s="33">
        <v>44174</v>
      </c>
      <c r="C272" s="37">
        <f t="shared" si="13"/>
        <v>165.75366601109417</v>
      </c>
      <c r="D272" s="37">
        <f t="shared" si="14"/>
        <v>8506.8152457269753</v>
      </c>
      <c r="E272" s="35">
        <f>SUM(C$2:C272)</f>
        <v>226310.02849852815</v>
      </c>
      <c r="F272" s="35">
        <f>SUM(D$2:D272)</f>
        <v>8342943.0286244927</v>
      </c>
    </row>
    <row r="273" spans="2:6" x14ac:dyDescent="0.25">
      <c r="B273" s="33">
        <v>44175</v>
      </c>
      <c r="C273" s="37">
        <f t="shared" si="13"/>
        <v>163.14627585307619</v>
      </c>
      <c r="D273" s="37">
        <f t="shared" si="14"/>
        <v>8372.9986799666676</v>
      </c>
      <c r="E273" s="35">
        <f>SUM(C$2:C273)</f>
        <v>226473.17477438122</v>
      </c>
      <c r="F273" s="35">
        <f>SUM(D$2:D273)</f>
        <v>8351316.0273044594</v>
      </c>
    </row>
    <row r="274" spans="2:6" x14ac:dyDescent="0.25">
      <c r="B274" s="33">
        <v>44176</v>
      </c>
      <c r="C274" s="37">
        <f t="shared" si="13"/>
        <v>160.5799012792063</v>
      </c>
      <c r="D274" s="37">
        <f t="shared" si="14"/>
        <v>8241.2871174013999</v>
      </c>
      <c r="E274" s="35">
        <f>SUM(C$2:C274)</f>
        <v>226633.75467566043</v>
      </c>
      <c r="F274" s="35">
        <f>SUM(D$2:D274)</f>
        <v>8359557.3144218605</v>
      </c>
    </row>
    <row r="275" spans="2:6" x14ac:dyDescent="0.25">
      <c r="B275" s="33">
        <v>44177</v>
      </c>
      <c r="C275" s="37">
        <f t="shared" si="13"/>
        <v>158.05389709331467</v>
      </c>
      <c r="D275" s="37">
        <f t="shared" si="14"/>
        <v>8111.6474452515577</v>
      </c>
      <c r="E275" s="35">
        <f>SUM(C$2:C275)</f>
        <v>226791.80857275374</v>
      </c>
      <c r="F275" s="35">
        <f>SUM(D$2:D275)</f>
        <v>8367668.9618671117</v>
      </c>
    </row>
    <row r="276" spans="2:6" x14ac:dyDescent="0.25">
      <c r="B276" s="33">
        <v>44178</v>
      </c>
      <c r="C276" s="37">
        <f t="shared" si="13"/>
        <v>155.56762824849824</v>
      </c>
      <c r="D276" s="37">
        <f t="shared" si="14"/>
        <v>7984.0470716185246</v>
      </c>
      <c r="E276" s="35">
        <f>SUM(C$2:C276)</f>
        <v>226947.37620100225</v>
      </c>
      <c r="F276" s="35">
        <f>SUM(D$2:D276)</f>
        <v>8375653.0089387307</v>
      </c>
    </row>
    <row r="277" spans="2:6" x14ac:dyDescent="0.25">
      <c r="B277" s="33">
        <v>44179</v>
      </c>
      <c r="C277" s="37">
        <f t="shared" si="13"/>
        <v>153.12046968746714</v>
      </c>
      <c r="D277" s="37">
        <f t="shared" si="14"/>
        <v>7858.4539172909635</v>
      </c>
      <c r="E277" s="35">
        <f>SUM(C$2:C277)</f>
        <v>227100.49667068972</v>
      </c>
      <c r="F277" s="35">
        <f>SUM(D$2:D277)</f>
        <v>8383511.4628560217</v>
      </c>
    </row>
    <row r="278" spans="2:6" x14ac:dyDescent="0.25">
      <c r="B278" s="33">
        <v>44180</v>
      </c>
      <c r="C278" s="37">
        <f t="shared" si="13"/>
        <v>150.71180618540339</v>
      </c>
      <c r="D278" s="37">
        <f t="shared" si="14"/>
        <v>7734.8364076799799</v>
      </c>
      <c r="E278" s="35">
        <f>SUM(C$2:C278)</f>
        <v>227251.20847687512</v>
      </c>
      <c r="F278" s="35">
        <f>SUM(D$2:D278)</f>
        <v>8391246.2992637008</v>
      </c>
    </row>
    <row r="279" spans="2:6" x14ac:dyDescent="0.25">
      <c r="B279" s="33">
        <v>44181</v>
      </c>
      <c r="C279" s="37">
        <f t="shared" si="13"/>
        <v>148.34103219529064</v>
      </c>
      <c r="D279" s="37">
        <f t="shared" si="14"/>
        <v>7613.1634648811514</v>
      </c>
      <c r="E279" s="35">
        <f>SUM(C$2:C279)</f>
        <v>227399.54950907041</v>
      </c>
      <c r="F279" s="35">
        <f>SUM(D$2:D279)</f>
        <v>8398859.4627285823</v>
      </c>
    </row>
    <row r="280" spans="2:6" x14ac:dyDescent="0.25">
      <c r="B280" s="33">
        <v>44182</v>
      </c>
      <c r="C280" s="37">
        <f t="shared" si="13"/>
        <v>146.00755169567779</v>
      </c>
      <c r="D280" s="37">
        <f t="shared" si="14"/>
        <v>7493.4044998614299</v>
      </c>
      <c r="E280" s="35">
        <f>SUM(C$2:C280)</f>
        <v>227545.55706076609</v>
      </c>
      <c r="F280" s="35">
        <f>SUM(D$2:D280)</f>
        <v>8406352.8672284447</v>
      </c>
    </row>
    <row r="281" spans="2:6" x14ac:dyDescent="0.25">
      <c r="B281" s="33">
        <v>44183</v>
      </c>
      <c r="C281" s="37">
        <f t="shared" si="13"/>
        <v>143.71077804083669</v>
      </c>
      <c r="D281" s="37">
        <f t="shared" si="14"/>
        <v>7375.5294047689413</v>
      </c>
      <c r="E281" s="35">
        <f>SUM(C$2:C281)</f>
        <v>227689.26783880693</v>
      </c>
      <c r="F281" s="35">
        <f>SUM(D$2:D281)</f>
        <v>8413728.3966332134</v>
      </c>
    </row>
    <row r="282" spans="2:6" x14ac:dyDescent="0.25">
      <c r="B282" s="33">
        <v>44184</v>
      </c>
      <c r="C282" s="37">
        <f t="shared" si="13"/>
        <v>141.45013381327732</v>
      </c>
      <c r="D282" s="37">
        <f t="shared" si="14"/>
        <v>7259.5085453637585</v>
      </c>
      <c r="E282" s="35">
        <f>SUM(C$2:C282)</f>
        <v>227830.71797262022</v>
      </c>
      <c r="F282" s="35">
        <f>SUM(D$2:D282)</f>
        <v>8420987.9051785767</v>
      </c>
    </row>
    <row r="283" spans="2:6" x14ac:dyDescent="0.25">
      <c r="B283" s="33">
        <v>44185</v>
      </c>
      <c r="C283" s="37">
        <f t="shared" si="13"/>
        <v>139.22505067858287</v>
      </c>
      <c r="D283" s="37">
        <f t="shared" si="14"/>
        <v>7145.3127535677449</v>
      </c>
      <c r="E283" s="35">
        <f>SUM(C$2:C283)</f>
        <v>227969.94302329881</v>
      </c>
      <c r="F283" s="35">
        <f>SUM(D$2:D283)</f>
        <v>8428133.2179321442</v>
      </c>
    </row>
    <row r="284" spans="2:6" x14ac:dyDescent="0.25">
      <c r="B284" s="33">
        <v>44186</v>
      </c>
      <c r="C284" s="37">
        <f t="shared" si="13"/>
        <v>137.03496924252826</v>
      </c>
      <c r="D284" s="37">
        <f t="shared" si="14"/>
        <v>7032.913320131589</v>
      </c>
      <c r="E284" s="35">
        <f>SUM(C$2:C284)</f>
        <v>228106.97799254133</v>
      </c>
      <c r="F284" s="35">
        <f>SUM(D$2:D284)</f>
        <v>8435166.1312522758</v>
      </c>
    </row>
    <row r="285" spans="2:6" x14ac:dyDescent="0.25">
      <c r="B285" s="33">
        <v>44187</v>
      </c>
      <c r="C285" s="37">
        <f t="shared" si="13"/>
        <v>134.87933891044648</v>
      </c>
      <c r="D285" s="37">
        <f t="shared" si="14"/>
        <v>6922.2819874171901</v>
      </c>
      <c r="E285" s="35">
        <f>SUM(C$2:C285)</f>
        <v>228241.85733145179</v>
      </c>
      <c r="F285" s="35">
        <f>SUM(D$2:D285)</f>
        <v>8442088.4132396933</v>
      </c>
    </row>
    <row r="286" spans="2:6" x14ac:dyDescent="0.25">
      <c r="B286" s="33">
        <v>44188</v>
      </c>
      <c r="C286" s="37">
        <f t="shared" ref="C286:C294" si="15">$E$156*D272</f>
        <v>132.75761774880695</v>
      </c>
      <c r="D286" s="37">
        <f t="shared" ref="D286:D294" si="16">D285*AVERAGE($F$150:$F$156)</f>
        <v>6813.3909422935867</v>
      </c>
      <c r="E286" s="35">
        <f>SUM(C$2:C286)</f>
        <v>228374.61494920059</v>
      </c>
      <c r="F286" s="35">
        <f>SUM(D$2:D286)</f>
        <v>8448901.8041819874</v>
      </c>
    </row>
    <row r="287" spans="2:6" x14ac:dyDescent="0.25">
      <c r="B287" s="33">
        <v>44189</v>
      </c>
      <c r="C287" s="37">
        <f t="shared" si="15"/>
        <v>130.66927234897139</v>
      </c>
      <c r="D287" s="37">
        <f t="shared" si="16"/>
        <v>6706.2128091446275</v>
      </c>
      <c r="E287" s="35">
        <f>SUM(C$2:C287)</f>
        <v>228505.28422154958</v>
      </c>
      <c r="F287" s="35">
        <f>SUM(D$2:D287)</f>
        <v>8455608.0169911329</v>
      </c>
    </row>
    <row r="288" spans="2:6" x14ac:dyDescent="0.25">
      <c r="B288" s="33">
        <v>44190</v>
      </c>
      <c r="C288" s="37">
        <f t="shared" si="15"/>
        <v>128.61377769309283</v>
      </c>
      <c r="D288" s="37">
        <f t="shared" si="16"/>
        <v>6600.720642986641</v>
      </c>
      <c r="E288" s="35">
        <f>SUM(C$2:C288)</f>
        <v>228633.89799924268</v>
      </c>
      <c r="F288" s="35">
        <f>SUM(D$2:D288)</f>
        <v>8462208.7376341186</v>
      </c>
    </row>
    <row r="289" spans="2:6" x14ac:dyDescent="0.25">
      <c r="B289" s="33">
        <v>44191</v>
      </c>
      <c r="C289" s="37">
        <f t="shared" si="15"/>
        <v>126.59061702212442</v>
      </c>
      <c r="D289" s="37">
        <f t="shared" si="16"/>
        <v>6496.8879226943636</v>
      </c>
      <c r="E289" s="35">
        <f>SUM(C$2:C289)</f>
        <v>228760.4886162648</v>
      </c>
      <c r="F289" s="35">
        <f>SUM(D$2:D289)</f>
        <v>8468705.6255568136</v>
      </c>
    </row>
    <row r="290" spans="2:6" x14ac:dyDescent="0.25">
      <c r="B290" s="33">
        <v>44192</v>
      </c>
      <c r="C290" s="37">
        <f t="shared" si="15"/>
        <v>124.59928170590391</v>
      </c>
      <c r="D290" s="37">
        <f t="shared" si="16"/>
        <v>6394.6885443334331</v>
      </c>
      <c r="E290" s="35">
        <f>SUM(C$2:C290)</f>
        <v>228885.08789797072</v>
      </c>
      <c r="F290" s="35">
        <f>SUM(D$2:D290)</f>
        <v>8475100.3141011465</v>
      </c>
    </row>
    <row r="291" spans="2:6" x14ac:dyDescent="0.25">
      <c r="B291" s="33">
        <v>44193</v>
      </c>
      <c r="C291" s="37">
        <f t="shared" si="15"/>
        <v>122.63927111528241</v>
      </c>
      <c r="D291" s="37">
        <f t="shared" si="16"/>
        <v>6294.0968145977586</v>
      </c>
      <c r="E291" s="35">
        <f>SUM(C$2:C291)</f>
        <v>229007.72716908599</v>
      </c>
      <c r="F291" s="35">
        <f>SUM(D$2:D291)</f>
        <v>8481394.4109157436</v>
      </c>
    </row>
    <row r="292" spans="2:6" x14ac:dyDescent="0.25">
      <c r="B292" s="33">
        <v>44194</v>
      </c>
      <c r="C292" s="37">
        <f t="shared" si="15"/>
        <v>120.71009249626422</v>
      </c>
      <c r="D292" s="37">
        <f t="shared" si="16"/>
        <v>6195.087444350128</v>
      </c>
      <c r="E292" s="35">
        <f>SUM(C$2:C292)</f>
        <v>229128.43726158226</v>
      </c>
      <c r="F292" s="35">
        <f>SUM(D$2:D292)</f>
        <v>8487589.4983600937</v>
      </c>
    </row>
    <row r="293" spans="2:6" x14ac:dyDescent="0.25">
      <c r="B293" s="33">
        <v>44195</v>
      </c>
      <c r="C293" s="37">
        <f t="shared" si="15"/>
        <v>118.81126084612664</v>
      </c>
      <c r="D293" s="37">
        <f t="shared" si="16"/>
        <v>6097.6355422644265</v>
      </c>
      <c r="E293" s="35">
        <f>SUM(C$2:C293)</f>
        <v>229247.24852242839</v>
      </c>
      <c r="F293" s="35">
        <f>SUM(D$2:D293)</f>
        <v>8493687.1339023579</v>
      </c>
    </row>
    <row r="294" spans="2:6" x14ac:dyDescent="0.25">
      <c r="B294" s="33">
        <v>44196</v>
      </c>
      <c r="C294" s="37">
        <f t="shared" si="15"/>
        <v>116.9422987914885</v>
      </c>
      <c r="D294" s="37">
        <f t="shared" si="16"/>
        <v>6001.7166085678609</v>
      </c>
      <c r="E294" s="35">
        <f>SUM(C$2:C294)</f>
        <v>229364.19082121988</v>
      </c>
      <c r="F294" s="35">
        <f>SUM(D$2:D294)</f>
        <v>8499688.8505109251</v>
      </c>
    </row>
    <row r="295" spans="2:6" x14ac:dyDescent="0.25">
      <c r="B295" s="33"/>
      <c r="C295" s="37"/>
      <c r="D295" s="37"/>
      <c r="E295" s="35"/>
      <c r="F295" s="35"/>
    </row>
    <row r="296" spans="2:6" x14ac:dyDescent="0.25">
      <c r="B296" s="33"/>
      <c r="C296" s="37"/>
      <c r="D296" s="37"/>
      <c r="E296" s="35"/>
      <c r="F296" s="35"/>
    </row>
    <row r="297" spans="2:6" x14ac:dyDescent="0.25">
      <c r="B297" s="33"/>
      <c r="C297" s="37"/>
      <c r="D297" s="37"/>
      <c r="E297" s="35"/>
      <c r="F297" s="35"/>
    </row>
    <row r="298" spans="2:6" x14ac:dyDescent="0.25">
      <c r="B298" s="33"/>
      <c r="C298" s="37"/>
      <c r="D298" s="37"/>
      <c r="E298" s="35"/>
      <c r="F298" s="35"/>
    </row>
    <row r="299" spans="2:6" x14ac:dyDescent="0.25">
      <c r="B299" s="33"/>
      <c r="C299" s="37"/>
      <c r="D299" s="37"/>
      <c r="E299" s="35"/>
      <c r="F299" s="35"/>
    </row>
    <row r="300" spans="2:6" x14ac:dyDescent="0.25">
      <c r="B300" s="33"/>
      <c r="C300" s="37"/>
      <c r="D300" s="37"/>
      <c r="E300" s="35"/>
      <c r="F300" s="35"/>
    </row>
    <row r="301" spans="2:6" x14ac:dyDescent="0.25">
      <c r="B301" s="33"/>
      <c r="C301" s="37"/>
      <c r="D301" s="37"/>
      <c r="E301" s="35"/>
      <c r="F301" s="35"/>
    </row>
    <row r="302" spans="2:6" x14ac:dyDescent="0.25">
      <c r="B302" s="33"/>
      <c r="C302" s="37"/>
      <c r="D302" s="37"/>
      <c r="E302" s="35"/>
      <c r="F302" s="35"/>
    </row>
    <row r="303" spans="2:6" x14ac:dyDescent="0.25">
      <c r="B303" s="33"/>
      <c r="C303" s="37"/>
      <c r="D303" s="37"/>
      <c r="E303" s="35"/>
      <c r="F303" s="35"/>
    </row>
    <row r="304" spans="2:6" x14ac:dyDescent="0.25">
      <c r="B304" s="33"/>
      <c r="C304" s="37"/>
      <c r="D304" s="37"/>
      <c r="E304" s="35"/>
      <c r="F304" s="35"/>
    </row>
    <row r="305" spans="2:6" x14ac:dyDescent="0.25">
      <c r="B305" s="33"/>
      <c r="C305" s="37"/>
      <c r="D305" s="37"/>
      <c r="E305" s="35"/>
      <c r="F305" s="35"/>
    </row>
    <row r="306" spans="2:6" x14ac:dyDescent="0.25">
      <c r="B306" s="33"/>
      <c r="C306" s="37"/>
      <c r="D306" s="37"/>
      <c r="E306" s="35"/>
      <c r="F306" s="35"/>
    </row>
    <row r="307" spans="2:6" x14ac:dyDescent="0.25">
      <c r="B307" s="33"/>
      <c r="C307" s="37"/>
      <c r="D307" s="37"/>
      <c r="E307" s="35"/>
      <c r="F307" s="35"/>
    </row>
    <row r="308" spans="2:6" x14ac:dyDescent="0.25">
      <c r="B308" s="33"/>
      <c r="C308" s="37"/>
      <c r="D308" s="37"/>
      <c r="E308" s="35"/>
      <c r="F308" s="35"/>
    </row>
    <row r="309" spans="2:6" x14ac:dyDescent="0.25">
      <c r="B309" s="33"/>
      <c r="C309" s="37"/>
      <c r="D309" s="37"/>
      <c r="E309" s="35"/>
      <c r="F309" s="35"/>
    </row>
    <row r="310" spans="2:6" x14ac:dyDescent="0.25">
      <c r="B310" s="33"/>
      <c r="C310" s="37"/>
      <c r="D310" s="37"/>
      <c r="E310" s="35"/>
      <c r="F310" s="35"/>
    </row>
    <row r="311" spans="2:6" x14ac:dyDescent="0.25">
      <c r="B311" s="33"/>
      <c r="C311" s="37"/>
      <c r="D311" s="37"/>
      <c r="E311" s="35"/>
      <c r="F311" s="35"/>
    </row>
    <row r="312" spans="2:6" x14ac:dyDescent="0.25">
      <c r="B312" s="33"/>
      <c r="C312" s="37"/>
      <c r="D312" s="37"/>
      <c r="E312" s="35"/>
      <c r="F312" s="35"/>
    </row>
    <row r="313" spans="2:6" x14ac:dyDescent="0.25">
      <c r="B313" s="33"/>
      <c r="C313" s="37"/>
      <c r="D313" s="37"/>
      <c r="E313" s="35"/>
      <c r="F313" s="35"/>
    </row>
    <row r="314" spans="2:6" x14ac:dyDescent="0.25">
      <c r="B314" s="33"/>
      <c r="C314" s="37"/>
      <c r="D314" s="37"/>
      <c r="E314" s="35"/>
      <c r="F314" s="35"/>
    </row>
    <row r="315" spans="2:6" x14ac:dyDescent="0.25">
      <c r="B315" s="33"/>
      <c r="C315" s="37"/>
      <c r="D315" s="37"/>
      <c r="E315" s="35"/>
      <c r="F315" s="35"/>
    </row>
    <row r="316" spans="2:6" x14ac:dyDescent="0.25">
      <c r="B316" s="33"/>
      <c r="C316" s="37"/>
      <c r="D316" s="37"/>
      <c r="E316" s="35"/>
      <c r="F316" s="35"/>
    </row>
    <row r="317" spans="2:6" x14ac:dyDescent="0.25">
      <c r="B317" s="33"/>
      <c r="C317" s="37"/>
      <c r="D317" s="37"/>
      <c r="E317" s="35"/>
      <c r="F317" s="35"/>
    </row>
    <row r="318" spans="2:6" x14ac:dyDescent="0.25">
      <c r="B318" s="33"/>
      <c r="C318" s="37"/>
      <c r="D318" s="37"/>
      <c r="E318" s="35"/>
      <c r="F318" s="35"/>
    </row>
    <row r="319" spans="2:6" x14ac:dyDescent="0.25">
      <c r="B319" s="33"/>
      <c r="C319" s="37"/>
      <c r="D319" s="37"/>
      <c r="E319" s="35"/>
      <c r="F319" s="35"/>
    </row>
    <row r="320" spans="2:6" x14ac:dyDescent="0.25">
      <c r="B320" s="33"/>
      <c r="C320" s="37"/>
      <c r="D320" s="37"/>
      <c r="E320" s="35"/>
      <c r="F320" s="35"/>
    </row>
    <row r="321" spans="2:6" x14ac:dyDescent="0.25">
      <c r="B321" s="33"/>
      <c r="C321" s="37"/>
      <c r="D321" s="37"/>
      <c r="E321" s="35"/>
      <c r="F321" s="35"/>
    </row>
    <row r="322" spans="2:6" x14ac:dyDescent="0.25">
      <c r="B322" s="33"/>
      <c r="C322" s="37"/>
      <c r="D322" s="37"/>
      <c r="E322" s="35"/>
      <c r="F322" s="35"/>
    </row>
    <row r="323" spans="2:6" x14ac:dyDescent="0.25">
      <c r="B323" s="33"/>
      <c r="C323" s="37"/>
      <c r="D323" s="37"/>
      <c r="E323" s="35"/>
      <c r="F323" s="35"/>
    </row>
    <row r="324" spans="2:6" x14ac:dyDescent="0.25">
      <c r="B324" s="33"/>
      <c r="C324" s="37"/>
      <c r="D324" s="37"/>
      <c r="E324" s="35"/>
      <c r="F324" s="35"/>
    </row>
  </sheetData>
  <mergeCells count="3">
    <mergeCell ref="H148:I148"/>
    <mergeCell ref="H147:M147"/>
    <mergeCell ref="H161:M161"/>
  </mergeCells>
  <phoneticPr fontId="9" type="noConversion"/>
  <conditionalFormatting sqref="C2: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8"/>
  <sheetViews>
    <sheetView topLeftCell="A101" zoomScaleNormal="100" workbookViewId="0">
      <selection activeCell="M121" sqref="M121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2">
        <v>7</v>
      </c>
      <c r="E2" t="s">
        <v>304</v>
      </c>
      <c r="F2" t="s">
        <v>305</v>
      </c>
    </row>
    <row r="3" spans="1:7" x14ac:dyDescent="0.25">
      <c r="A3" s="33">
        <v>43905</v>
      </c>
      <c r="B3">
        <v>0</v>
      </c>
      <c r="C3" s="32">
        <v>6</v>
      </c>
      <c r="D3" t="s">
        <v>307</v>
      </c>
      <c r="E3" s="34">
        <v>16682</v>
      </c>
      <c r="F3" s="34">
        <v>23841</v>
      </c>
    </row>
    <row r="4" spans="1:7" x14ac:dyDescent="0.25">
      <c r="A4" s="33">
        <v>43906</v>
      </c>
      <c r="B4">
        <v>0</v>
      </c>
      <c r="C4" s="32">
        <v>4</v>
      </c>
      <c r="D4" t="s">
        <v>313</v>
      </c>
      <c r="E4" s="34">
        <v>15321</v>
      </c>
      <c r="F4" s="34">
        <v>22383</v>
      </c>
    </row>
    <row r="5" spans="1:7" x14ac:dyDescent="0.25">
      <c r="A5" s="33">
        <v>43907</v>
      </c>
      <c r="B5">
        <v>0</v>
      </c>
      <c r="C5" s="32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3">
        <v>43908</v>
      </c>
      <c r="B6">
        <v>0</v>
      </c>
      <c r="C6" s="32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3">
        <v>43909</v>
      </c>
      <c r="B7">
        <v>0</v>
      </c>
      <c r="C7" s="32">
        <v>5</v>
      </c>
      <c r="D7" t="s">
        <v>316</v>
      </c>
      <c r="E7" s="38">
        <f>E6/E5</f>
        <v>214.2226304188097</v>
      </c>
      <c r="F7" s="38">
        <f>F6/F5</f>
        <v>147.41975308641975</v>
      </c>
    </row>
    <row r="8" spans="1:7" x14ac:dyDescent="0.25">
      <c r="A8" s="33">
        <v>43910</v>
      </c>
      <c r="B8">
        <v>0</v>
      </c>
      <c r="C8" s="32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3">
        <v>43911</v>
      </c>
      <c r="B9">
        <v>0</v>
      </c>
      <c r="C9" s="32">
        <v>10</v>
      </c>
      <c r="D9" t="s">
        <v>318</v>
      </c>
      <c r="E9" s="38">
        <f>E8/E5</f>
        <v>297.86847905951504</v>
      </c>
      <c r="F9" s="38">
        <f>F8/F5</f>
        <v>341.79149519890262</v>
      </c>
    </row>
    <row r="10" spans="1:7" x14ac:dyDescent="0.25">
      <c r="A10" s="33">
        <v>43912</v>
      </c>
      <c r="B10">
        <v>0</v>
      </c>
      <c r="C10" s="32">
        <v>13</v>
      </c>
    </row>
    <row r="11" spans="1:7" x14ac:dyDescent="0.25">
      <c r="A11" s="33">
        <v>43913</v>
      </c>
      <c r="B11">
        <v>1</v>
      </c>
      <c r="C11" s="32">
        <v>23</v>
      </c>
    </row>
    <row r="12" spans="1:7" x14ac:dyDescent="0.25">
      <c r="A12" s="33">
        <v>43914</v>
      </c>
      <c r="B12">
        <v>0</v>
      </c>
      <c r="C12" s="32">
        <v>7</v>
      </c>
    </row>
    <row r="13" spans="1:7" x14ac:dyDescent="0.25">
      <c r="A13" s="33">
        <v>43915</v>
      </c>
      <c r="B13">
        <v>0</v>
      </c>
      <c r="C13" s="32">
        <v>29</v>
      </c>
    </row>
    <row r="14" spans="1:7" x14ac:dyDescent="0.25">
      <c r="A14" s="33">
        <v>43916</v>
      </c>
      <c r="B14">
        <v>0</v>
      </c>
      <c r="C14" s="32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3">
        <v>43917</v>
      </c>
      <c r="B15">
        <v>1</v>
      </c>
      <c r="C15" s="32">
        <v>29</v>
      </c>
      <c r="E15">
        <f t="shared" si="0"/>
        <v>1.9714795008912653</v>
      </c>
      <c r="F15" s="32" t="str">
        <f t="shared" ref="F15:F78" si="1">IF(E15&gt;1,"Red","Green")</f>
        <v>Red</v>
      </c>
      <c r="G15" s="32"/>
    </row>
    <row r="16" spans="1:7" x14ac:dyDescent="0.25">
      <c r="A16" s="33">
        <v>43918</v>
      </c>
      <c r="B16">
        <v>0</v>
      </c>
      <c r="C16" s="32">
        <v>27</v>
      </c>
      <c r="E16">
        <f t="shared" si="0"/>
        <v>1.7359098228663445</v>
      </c>
      <c r="F16" s="32" t="str">
        <f t="shared" si="1"/>
        <v>Red</v>
      </c>
      <c r="G16" s="32"/>
    </row>
    <row r="17" spans="1:10" x14ac:dyDescent="0.25">
      <c r="A17" s="33">
        <v>43919</v>
      </c>
      <c r="B17">
        <v>1</v>
      </c>
      <c r="C17" s="32">
        <v>44</v>
      </c>
      <c r="E17">
        <f t="shared" si="0"/>
        <v>1.9047619047619049</v>
      </c>
      <c r="F17" s="32" t="str">
        <f t="shared" si="1"/>
        <v>Red</v>
      </c>
      <c r="G17" s="32"/>
    </row>
    <row r="18" spans="1:10" x14ac:dyDescent="0.25">
      <c r="A18" s="33">
        <v>43920</v>
      </c>
      <c r="B18">
        <v>0</v>
      </c>
      <c r="C18" s="32">
        <v>56</v>
      </c>
      <c r="E18">
        <f t="shared" si="0"/>
        <v>1.9955106621773289</v>
      </c>
      <c r="F18" s="32" t="str">
        <f t="shared" si="1"/>
        <v>Red</v>
      </c>
      <c r="G18" s="32"/>
    </row>
    <row r="19" spans="1:10" x14ac:dyDescent="0.25">
      <c r="A19" s="33">
        <v>43921</v>
      </c>
      <c r="B19">
        <v>0</v>
      </c>
      <c r="C19" s="32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2" t="str">
        <f t="shared" si="1"/>
        <v>Red</v>
      </c>
      <c r="G19" s="32"/>
    </row>
    <row r="20" spans="1:10" x14ac:dyDescent="0.25">
      <c r="A20" s="33">
        <v>43922</v>
      </c>
      <c r="B20">
        <v>1</v>
      </c>
      <c r="C20" s="32">
        <v>48</v>
      </c>
      <c r="D20">
        <f t="shared" si="2"/>
        <v>4.2056074766355138E-2</v>
      </c>
      <c r="E20">
        <f t="shared" si="0"/>
        <v>1.948581560283688</v>
      </c>
      <c r="F20" s="32" t="str">
        <f t="shared" si="1"/>
        <v>Red</v>
      </c>
      <c r="G20" s="32"/>
    </row>
    <row r="21" spans="1:10" x14ac:dyDescent="0.25">
      <c r="A21" s="33">
        <v>43923</v>
      </c>
      <c r="B21">
        <v>1</v>
      </c>
      <c r="C21" s="32">
        <v>64</v>
      </c>
      <c r="D21">
        <f t="shared" si="2"/>
        <v>4.7808764940239043E-2</v>
      </c>
      <c r="E21">
        <f t="shared" si="0"/>
        <v>1.7701149425287355</v>
      </c>
      <c r="F21" s="32" t="str">
        <f t="shared" si="1"/>
        <v>Red</v>
      </c>
      <c r="G21" s="32"/>
    </row>
    <row r="22" spans="1:10" x14ac:dyDescent="0.25">
      <c r="A22" s="33">
        <v>43924</v>
      </c>
      <c r="B22">
        <v>2</v>
      </c>
      <c r="C22" s="32">
        <v>61</v>
      </c>
      <c r="D22">
        <f t="shared" si="2"/>
        <v>5.9800664451827239E-2</v>
      </c>
      <c r="E22">
        <f t="shared" si="0"/>
        <v>1.6646048109965634</v>
      </c>
      <c r="F22" s="32" t="str">
        <f t="shared" si="1"/>
        <v>Red</v>
      </c>
      <c r="G22" s="32"/>
    </row>
    <row r="23" spans="1:10" x14ac:dyDescent="0.25">
      <c r="A23" s="33">
        <v>43925</v>
      </c>
      <c r="B23">
        <v>2</v>
      </c>
      <c r="C23" s="32">
        <v>81</v>
      </c>
      <c r="D23">
        <f t="shared" si="2"/>
        <v>6.8571428571428575E-2</v>
      </c>
      <c r="E23">
        <f t="shared" si="0"/>
        <v>1.7290167865707435</v>
      </c>
      <c r="F23" s="32" t="str">
        <f t="shared" si="1"/>
        <v>Red</v>
      </c>
      <c r="G23" s="32"/>
    </row>
    <row r="24" spans="1:10" x14ac:dyDescent="0.25">
      <c r="A24" s="33">
        <v>43926</v>
      </c>
      <c r="B24" s="38">
        <v>2</v>
      </c>
      <c r="C24" s="32">
        <v>48</v>
      </c>
      <c r="D24">
        <f t="shared" si="2"/>
        <v>5.3984575835475578E-2</v>
      </c>
      <c r="E24">
        <f t="shared" si="0"/>
        <v>1.5002820078962211</v>
      </c>
      <c r="F24" s="32" t="str">
        <f t="shared" si="1"/>
        <v>Red</v>
      </c>
      <c r="G24" s="32"/>
    </row>
    <row r="25" spans="1:10" x14ac:dyDescent="0.25">
      <c r="A25" s="33">
        <v>43927</v>
      </c>
      <c r="B25" s="38">
        <v>0</v>
      </c>
      <c r="C25" s="32">
        <v>46</v>
      </c>
      <c r="D25">
        <f t="shared" si="2"/>
        <v>6.8181818181818191E-2</v>
      </c>
      <c r="E25">
        <f t="shared" si="0"/>
        <v>1.3300760043431055</v>
      </c>
      <c r="F25" s="32" t="str">
        <f t="shared" si="1"/>
        <v>Red</v>
      </c>
      <c r="G25" s="32"/>
    </row>
    <row r="26" spans="1:10" x14ac:dyDescent="0.25">
      <c r="A26" s="33">
        <v>43928</v>
      </c>
      <c r="B26" s="38">
        <v>4</v>
      </c>
      <c r="C26" s="32">
        <v>32</v>
      </c>
      <c r="D26">
        <f t="shared" si="2"/>
        <v>7.8629032258064516E-2</v>
      </c>
      <c r="E26">
        <f t="shared" si="0"/>
        <v>0.92018779342723001</v>
      </c>
      <c r="F26" s="32" t="str">
        <f t="shared" si="1"/>
        <v>Green</v>
      </c>
      <c r="G26" s="32"/>
      <c r="H26" s="32"/>
      <c r="I26" s="32"/>
      <c r="J26" s="32"/>
    </row>
    <row r="27" spans="1:10" x14ac:dyDescent="0.25">
      <c r="A27" s="33">
        <v>43929</v>
      </c>
      <c r="B27" s="38">
        <v>5</v>
      </c>
      <c r="C27" s="32">
        <v>41</v>
      </c>
      <c r="D27">
        <f t="shared" si="2"/>
        <v>7.4204946996466431E-2</v>
      </c>
      <c r="E27">
        <f t="shared" si="0"/>
        <v>0.8530465949820788</v>
      </c>
      <c r="F27" s="32" t="str">
        <f t="shared" si="1"/>
        <v>Green</v>
      </c>
    </row>
    <row r="28" spans="1:10" x14ac:dyDescent="0.25">
      <c r="A28" s="33">
        <v>43930</v>
      </c>
      <c r="B28" s="38">
        <v>3</v>
      </c>
      <c r="C28" s="32">
        <v>31</v>
      </c>
      <c r="D28">
        <f t="shared" si="2"/>
        <v>6.456953642384107E-2</v>
      </c>
      <c r="E28">
        <f t="shared" si="0"/>
        <v>0.73424104891578412</v>
      </c>
      <c r="F28" s="32" t="str">
        <f t="shared" si="1"/>
        <v>Green</v>
      </c>
    </row>
    <row r="29" spans="1:10" x14ac:dyDescent="0.25">
      <c r="A29" s="33">
        <v>43931</v>
      </c>
      <c r="B29" s="38">
        <v>1</v>
      </c>
      <c r="C29" s="32">
        <v>66</v>
      </c>
      <c r="D29">
        <f t="shared" si="2"/>
        <v>6.5934065934065922E-2</v>
      </c>
      <c r="E29">
        <f t="shared" si="0"/>
        <v>0.92263610315186251</v>
      </c>
      <c r="F29" s="32" t="str">
        <f t="shared" si="1"/>
        <v>Green</v>
      </c>
    </row>
    <row r="30" spans="1:10" x14ac:dyDescent="0.25">
      <c r="A30" s="33">
        <v>43932</v>
      </c>
      <c r="B30" s="38">
        <v>1</v>
      </c>
      <c r="C30" s="32">
        <v>45</v>
      </c>
      <c r="D30">
        <f t="shared" si="2"/>
        <v>4.6439628482972131E-2</v>
      </c>
      <c r="E30">
        <f t="shared" si="0"/>
        <v>0.92551210428305397</v>
      </c>
      <c r="F30" s="32" t="str">
        <f t="shared" si="1"/>
        <v>Green</v>
      </c>
    </row>
    <row r="31" spans="1:10" x14ac:dyDescent="0.25">
      <c r="A31" s="33">
        <v>43933</v>
      </c>
      <c r="B31" s="38">
        <v>0</v>
      </c>
      <c r="C31" s="32">
        <v>57</v>
      </c>
      <c r="D31">
        <f t="shared" si="2"/>
        <v>2.2058823529411763E-2</v>
      </c>
      <c r="E31">
        <f t="shared" si="0"/>
        <v>1.075445816186557</v>
      </c>
      <c r="F31" s="32" t="str">
        <f t="shared" si="1"/>
        <v>Red</v>
      </c>
    </row>
    <row r="32" spans="1:10" x14ac:dyDescent="0.25">
      <c r="A32" s="33">
        <v>43934</v>
      </c>
      <c r="B32" s="38">
        <v>0</v>
      </c>
      <c r="C32" s="32">
        <v>35</v>
      </c>
      <c r="D32">
        <f t="shared" si="2"/>
        <v>2.6392961876832842E-2</v>
      </c>
      <c r="E32">
        <f t="shared" si="0"/>
        <v>0.90301318267419961</v>
      </c>
      <c r="F32" s="32" t="str">
        <f t="shared" si="1"/>
        <v>Green</v>
      </c>
    </row>
    <row r="33" spans="1:6" x14ac:dyDescent="0.25">
      <c r="A33" s="33">
        <v>43935</v>
      </c>
      <c r="B33" s="38">
        <v>4</v>
      </c>
      <c r="C33" s="32">
        <v>73</v>
      </c>
      <c r="D33">
        <f t="shared" si="2"/>
        <v>4.1265474552957357E-2</v>
      </c>
      <c r="E33">
        <f t="shared" si="0"/>
        <v>1.0576923076923077</v>
      </c>
      <c r="F33" s="32" t="str">
        <f t="shared" si="1"/>
        <v>Red</v>
      </c>
    </row>
    <row r="34" spans="1:6" x14ac:dyDescent="0.25">
      <c r="A34" s="33">
        <v>43936</v>
      </c>
      <c r="B34" s="38">
        <v>5</v>
      </c>
      <c r="C34" s="32">
        <v>53</v>
      </c>
      <c r="D34">
        <f t="shared" si="2"/>
        <v>4.4414535666218037E-2</v>
      </c>
      <c r="E34">
        <f t="shared" si="0"/>
        <v>1.0250113688040019</v>
      </c>
      <c r="F34" s="32" t="str">
        <f t="shared" si="1"/>
        <v>Red</v>
      </c>
    </row>
    <row r="35" spans="1:6" x14ac:dyDescent="0.25">
      <c r="A35" s="33">
        <v>43937</v>
      </c>
      <c r="B35" s="38">
        <v>2</v>
      </c>
      <c r="C35" s="32">
        <v>71</v>
      </c>
      <c r="D35">
        <f t="shared" si="2"/>
        <v>5.4333764553686929E-2</v>
      </c>
      <c r="E35">
        <f t="shared" si="0"/>
        <v>1.2423423423423425</v>
      </c>
      <c r="F35" s="32" t="str">
        <f t="shared" si="1"/>
        <v>Red</v>
      </c>
    </row>
    <row r="36" spans="1:6" x14ac:dyDescent="0.25">
      <c r="A36" s="33">
        <v>43938</v>
      </c>
      <c r="B36" s="38">
        <v>3</v>
      </c>
      <c r="C36" s="32">
        <v>78</v>
      </c>
      <c r="D36">
        <f t="shared" si="2"/>
        <v>5.8900523560209431E-2</v>
      </c>
      <c r="E36">
        <f t="shared" si="0"/>
        <v>1.2452664024658739</v>
      </c>
      <c r="F36" s="32" t="str">
        <f t="shared" si="1"/>
        <v>Red</v>
      </c>
    </row>
    <row r="37" spans="1:6" x14ac:dyDescent="0.25">
      <c r="A37" s="33">
        <v>43939</v>
      </c>
      <c r="B37" s="38">
        <v>1</v>
      </c>
      <c r="C37" s="32">
        <v>56</v>
      </c>
      <c r="D37">
        <f t="shared" si="2"/>
        <v>5.3777208706786164E-2</v>
      </c>
      <c r="E37">
        <f t="shared" si="0"/>
        <v>1.3069216757741347</v>
      </c>
      <c r="F37" s="32" t="str">
        <f t="shared" si="1"/>
        <v>Red</v>
      </c>
    </row>
    <row r="38" spans="1:6" x14ac:dyDescent="0.25">
      <c r="A38" s="33">
        <v>43940</v>
      </c>
      <c r="B38" s="38">
        <v>3</v>
      </c>
      <c r="C38" s="32">
        <v>50</v>
      </c>
      <c r="D38">
        <f t="shared" si="2"/>
        <v>3.8412291933418691E-2</v>
      </c>
      <c r="E38">
        <f t="shared" si="0"/>
        <v>1.1698455949137148</v>
      </c>
      <c r="F38" s="32" t="str">
        <f t="shared" si="1"/>
        <v>Red</v>
      </c>
    </row>
    <row r="39" spans="1:6" x14ac:dyDescent="0.25">
      <c r="A39" s="33">
        <v>43941</v>
      </c>
      <c r="B39" s="38">
        <v>1</v>
      </c>
      <c r="C39" s="32">
        <v>56</v>
      </c>
      <c r="D39">
        <f t="shared" si="2"/>
        <v>2.9850746268656716E-2</v>
      </c>
      <c r="E39">
        <f t="shared" si="0"/>
        <v>1.0161290322580645</v>
      </c>
      <c r="F39" s="32" t="str">
        <f t="shared" si="1"/>
        <v>Red</v>
      </c>
    </row>
    <row r="40" spans="1:6" x14ac:dyDescent="0.25">
      <c r="A40" s="33">
        <v>43942</v>
      </c>
      <c r="B40" s="38">
        <v>0</v>
      </c>
      <c r="C40" s="32">
        <v>44</v>
      </c>
      <c r="D40">
        <f t="shared" si="2"/>
        <v>4.0342298288508563E-2</v>
      </c>
      <c r="E40">
        <f t="shared" si="0"/>
        <v>0.92592592592592593</v>
      </c>
      <c r="F40" s="32" t="str">
        <f t="shared" si="1"/>
        <v>Green</v>
      </c>
    </row>
    <row r="41" spans="1:6" x14ac:dyDescent="0.25">
      <c r="A41" s="33">
        <v>43943</v>
      </c>
      <c r="B41" s="38">
        <v>6</v>
      </c>
      <c r="C41" s="32">
        <v>99</v>
      </c>
      <c r="D41">
        <f t="shared" si="2"/>
        <v>4.797047970479705E-2</v>
      </c>
      <c r="E41">
        <f t="shared" si="0"/>
        <v>1.1408681408681407</v>
      </c>
      <c r="F41" s="32" t="str">
        <f t="shared" si="1"/>
        <v>Red</v>
      </c>
    </row>
    <row r="42" spans="1:6" x14ac:dyDescent="0.25">
      <c r="A42" s="33">
        <v>43944</v>
      </c>
      <c r="B42" s="38">
        <v>3</v>
      </c>
      <c r="C42" s="32">
        <v>84</v>
      </c>
      <c r="D42">
        <f t="shared" si="2"/>
        <v>4.6035805626598467E-2</v>
      </c>
      <c r="E42">
        <f t="shared" si="0"/>
        <v>1.221837754709727</v>
      </c>
      <c r="F42" s="32" t="str">
        <f t="shared" si="1"/>
        <v>Red</v>
      </c>
    </row>
    <row r="43" spans="1:6" x14ac:dyDescent="0.25">
      <c r="A43" s="33">
        <v>43945</v>
      </c>
      <c r="B43" s="38">
        <v>2</v>
      </c>
      <c r="C43" s="32">
        <v>53</v>
      </c>
      <c r="D43">
        <f t="shared" si="2"/>
        <v>6.8354430379746839E-2</v>
      </c>
      <c r="E43">
        <f t="shared" si="0"/>
        <v>1.2896174863387979</v>
      </c>
      <c r="F43" s="32" t="str">
        <f t="shared" si="1"/>
        <v>Red</v>
      </c>
    </row>
    <row r="44" spans="1:6" x14ac:dyDescent="0.25">
      <c r="A44" s="33">
        <v>43946</v>
      </c>
      <c r="B44" s="38">
        <v>7</v>
      </c>
      <c r="C44" s="32">
        <v>69</v>
      </c>
      <c r="D44">
        <f t="shared" si="2"/>
        <v>6.8527918781725886E-2</v>
      </c>
      <c r="E44">
        <f t="shared" si="0"/>
        <v>1.0949126803340927</v>
      </c>
      <c r="F44" s="32" t="str">
        <f t="shared" si="1"/>
        <v>Red</v>
      </c>
    </row>
    <row r="45" spans="1:6" x14ac:dyDescent="0.25">
      <c r="A45" s="33">
        <v>43947</v>
      </c>
      <c r="B45" s="38">
        <v>0</v>
      </c>
      <c r="C45" s="32">
        <v>77</v>
      </c>
      <c r="D45">
        <f t="shared" si="2"/>
        <v>4.2105263157894736E-2</v>
      </c>
      <c r="E45">
        <f t="shared" si="0"/>
        <v>1.0341499628804751</v>
      </c>
      <c r="F45" s="32" t="str">
        <f t="shared" si="1"/>
        <v>Red</v>
      </c>
    </row>
    <row r="46" spans="1:6" x14ac:dyDescent="0.25">
      <c r="A46" s="33">
        <v>43948</v>
      </c>
      <c r="B46" s="38">
        <v>0</v>
      </c>
      <c r="C46" s="32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2" t="str">
        <f t="shared" si="1"/>
        <v>Red</v>
      </c>
    </row>
    <row r="47" spans="1:6" x14ac:dyDescent="0.25">
      <c r="A47" s="33">
        <v>43949</v>
      </c>
      <c r="B47" s="38">
        <v>0</v>
      </c>
      <c r="C47" s="32">
        <v>82</v>
      </c>
      <c r="D47">
        <f t="shared" si="2"/>
        <v>4.2391304347826085E-2</v>
      </c>
      <c r="E47">
        <f t="shared" si="3"/>
        <v>1.1531151003167899</v>
      </c>
      <c r="F47" s="32" t="str">
        <f t="shared" si="1"/>
        <v>Red</v>
      </c>
    </row>
    <row r="48" spans="1:6" x14ac:dyDescent="0.25">
      <c r="A48" s="33">
        <v>43950</v>
      </c>
      <c r="B48" s="38">
        <v>6</v>
      </c>
      <c r="C48" s="32">
        <v>50</v>
      </c>
      <c r="D48">
        <f t="shared" si="2"/>
        <v>3.9003250270855903E-2</v>
      </c>
      <c r="E48">
        <f t="shared" si="3"/>
        <v>1.0233050847457628</v>
      </c>
      <c r="F48" s="32" t="str">
        <f t="shared" si="1"/>
        <v>Red</v>
      </c>
    </row>
    <row r="49" spans="1:6" x14ac:dyDescent="0.25">
      <c r="A49" s="33">
        <v>43951</v>
      </c>
      <c r="B49" s="38">
        <v>6</v>
      </c>
      <c r="C49" s="32">
        <v>96</v>
      </c>
      <c r="D49">
        <f t="shared" si="2"/>
        <v>3.7696335078534031E-2</v>
      </c>
      <c r="E49">
        <f t="shared" si="3"/>
        <v>1.0980392156862746</v>
      </c>
      <c r="F49" s="32" t="str">
        <f t="shared" si="1"/>
        <v>Red</v>
      </c>
    </row>
    <row r="50" spans="1:6" x14ac:dyDescent="0.25">
      <c r="A50" s="33">
        <v>43952</v>
      </c>
      <c r="B50" s="38">
        <v>0</v>
      </c>
      <c r="C50" s="32">
        <v>164</v>
      </c>
      <c r="D50">
        <f t="shared" si="2"/>
        <v>4.6248715313463522E-2</v>
      </c>
      <c r="E50">
        <f t="shared" si="3"/>
        <v>1.3712480252764612</v>
      </c>
      <c r="F50" s="32" t="str">
        <f t="shared" si="1"/>
        <v>Red</v>
      </c>
    </row>
    <row r="51" spans="1:6" x14ac:dyDescent="0.25">
      <c r="A51" s="33">
        <v>43953</v>
      </c>
      <c r="B51" s="38">
        <v>3</v>
      </c>
      <c r="C51" s="32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2" t="str">
        <f t="shared" si="1"/>
        <v>Red</v>
      </c>
    </row>
    <row r="52" spans="1:6" x14ac:dyDescent="0.25">
      <c r="A52" s="33">
        <v>43954</v>
      </c>
      <c r="B52" s="38">
        <v>2</v>
      </c>
      <c r="C52" s="32">
        <v>90</v>
      </c>
      <c r="D52">
        <f t="shared" si="4"/>
        <v>3.3099297893681046E-2</v>
      </c>
      <c r="E52">
        <f t="shared" si="3"/>
        <v>1.5086206896551724</v>
      </c>
      <c r="F52" s="32" t="str">
        <f t="shared" si="1"/>
        <v>Red</v>
      </c>
    </row>
    <row r="53" spans="1:6" x14ac:dyDescent="0.25">
      <c r="A53" s="33">
        <v>43955</v>
      </c>
      <c r="B53" s="38">
        <v>0</v>
      </c>
      <c r="C53" s="32">
        <v>72</v>
      </c>
      <c r="D53">
        <f t="shared" si="4"/>
        <v>3.1730769230769236E-2</v>
      </c>
      <c r="E53">
        <f t="shared" si="3"/>
        <v>1.123015873015873</v>
      </c>
      <c r="F53" s="32" t="str">
        <f t="shared" si="1"/>
        <v>Red</v>
      </c>
    </row>
    <row r="54" spans="1:6" x14ac:dyDescent="0.25">
      <c r="A54" s="33">
        <v>43956</v>
      </c>
      <c r="B54" s="38">
        <v>6</v>
      </c>
      <c r="C54" s="32">
        <v>50</v>
      </c>
      <c r="D54">
        <f t="shared" si="4"/>
        <v>7.9435127978817299E-2</v>
      </c>
      <c r="E54">
        <f t="shared" si="3"/>
        <v>0.83699943598420756</v>
      </c>
      <c r="F54" s="32" t="str">
        <f t="shared" si="1"/>
        <v>Green</v>
      </c>
    </row>
    <row r="55" spans="1:6" x14ac:dyDescent="0.25">
      <c r="A55" s="33">
        <v>43957</v>
      </c>
      <c r="B55" s="38">
        <v>19</v>
      </c>
      <c r="C55" s="32">
        <v>108</v>
      </c>
      <c r="D55">
        <f t="shared" si="4"/>
        <v>7.6530612244897947E-2</v>
      </c>
      <c r="E55">
        <f t="shared" si="3"/>
        <v>0.90120347047299199</v>
      </c>
      <c r="F55" s="32" t="str">
        <f t="shared" si="1"/>
        <v>Green</v>
      </c>
    </row>
    <row r="56" spans="1:6" x14ac:dyDescent="0.25">
      <c r="A56" s="33">
        <v>43958</v>
      </c>
      <c r="B56" s="38">
        <v>3</v>
      </c>
      <c r="C56" s="32">
        <v>104</v>
      </c>
      <c r="D56">
        <f t="shared" si="4"/>
        <v>8.677685950413222E-2</v>
      </c>
      <c r="E56">
        <f t="shared" si="3"/>
        <v>1.0096339113680153</v>
      </c>
      <c r="F56" s="32" t="str">
        <f t="shared" si="1"/>
        <v>Red</v>
      </c>
    </row>
    <row r="57" spans="1:6" x14ac:dyDescent="0.25">
      <c r="A57" s="33">
        <v>43959</v>
      </c>
      <c r="B57" s="38">
        <v>7</v>
      </c>
      <c r="C57" s="32">
        <v>104</v>
      </c>
      <c r="D57">
        <f t="shared" si="4"/>
        <v>0.10957792207792207</v>
      </c>
      <c r="E57">
        <f t="shared" si="3"/>
        <v>1.1685155837295298</v>
      </c>
      <c r="F57" s="32" t="str">
        <f t="shared" si="1"/>
        <v>Red</v>
      </c>
    </row>
    <row r="58" spans="1:6" x14ac:dyDescent="0.25">
      <c r="A58" s="33">
        <v>43960</v>
      </c>
      <c r="B58" s="38">
        <v>10</v>
      </c>
      <c r="C58" s="32">
        <v>71</v>
      </c>
      <c r="D58">
        <f t="shared" si="4"/>
        <v>0.10032626427406198</v>
      </c>
      <c r="E58">
        <f t="shared" si="3"/>
        <v>1.0300632911392404</v>
      </c>
      <c r="F58" s="32" t="str">
        <f t="shared" si="1"/>
        <v>Red</v>
      </c>
    </row>
    <row r="59" spans="1:6" x14ac:dyDescent="0.25">
      <c r="A59" s="33">
        <v>43961</v>
      </c>
      <c r="B59" s="38">
        <v>2</v>
      </c>
      <c r="C59" s="32">
        <v>61</v>
      </c>
      <c r="D59">
        <f t="shared" si="4"/>
        <v>5.1162790697674425E-2</v>
      </c>
      <c r="E59">
        <f t="shared" si="3"/>
        <v>0.88247863247863256</v>
      </c>
      <c r="F59" s="32" t="str">
        <f t="shared" si="1"/>
        <v>Green</v>
      </c>
    </row>
    <row r="60" spans="1:6" x14ac:dyDescent="0.25">
      <c r="A60" s="33">
        <v>43962</v>
      </c>
      <c r="B60" s="38">
        <v>0</v>
      </c>
      <c r="C60" s="32">
        <v>89</v>
      </c>
      <c r="D60">
        <f t="shared" si="4"/>
        <v>6.4864864864864868E-2</v>
      </c>
      <c r="E60">
        <f t="shared" si="3"/>
        <v>0.81722134178552575</v>
      </c>
      <c r="F60" s="32" t="str">
        <f t="shared" si="1"/>
        <v>Green</v>
      </c>
    </row>
    <row r="61" spans="1:6" x14ac:dyDescent="0.25">
      <c r="A61" s="33">
        <v>43963</v>
      </c>
      <c r="B61" s="38">
        <v>9</v>
      </c>
      <c r="C61" s="32">
        <v>81</v>
      </c>
      <c r="D61">
        <f t="shared" si="4"/>
        <v>6.6159695817490483E-2</v>
      </c>
      <c r="E61">
        <f t="shared" si="3"/>
        <v>0.85487708168120546</v>
      </c>
      <c r="F61" s="32" t="str">
        <f t="shared" si="1"/>
        <v>Green</v>
      </c>
    </row>
    <row r="62" spans="1:6" x14ac:dyDescent="0.25">
      <c r="A62" s="33">
        <v>43964</v>
      </c>
      <c r="B62" s="38">
        <v>8</v>
      </c>
      <c r="C62" s="32">
        <v>63</v>
      </c>
      <c r="D62">
        <f t="shared" si="4"/>
        <v>4.5011252813203305E-2</v>
      </c>
      <c r="E62">
        <f t="shared" si="3"/>
        <v>0.85347985347985356</v>
      </c>
      <c r="F62" s="32" t="str">
        <f t="shared" si="1"/>
        <v>Green</v>
      </c>
    </row>
    <row r="63" spans="1:6" x14ac:dyDescent="0.25">
      <c r="A63" s="33">
        <v>43965</v>
      </c>
      <c r="B63" s="38">
        <v>1</v>
      </c>
      <c r="C63" s="32">
        <v>84</v>
      </c>
      <c r="D63">
        <f t="shared" si="4"/>
        <v>5.886792452830189E-2</v>
      </c>
      <c r="E63">
        <f t="shared" si="3"/>
        <v>0.84310618066561016</v>
      </c>
      <c r="F63" s="32" t="str">
        <f t="shared" si="1"/>
        <v>Green</v>
      </c>
    </row>
    <row r="64" spans="1:6" x14ac:dyDescent="0.25">
      <c r="A64" s="33">
        <v>43966</v>
      </c>
      <c r="B64" s="38">
        <v>8</v>
      </c>
      <c r="C64" s="32">
        <v>88</v>
      </c>
      <c r="D64">
        <f t="shared" si="4"/>
        <v>8.5265519820493629E-2</v>
      </c>
      <c r="E64">
        <f t="shared" si="3"/>
        <v>0.92467678471051151</v>
      </c>
      <c r="F64" s="32" t="str">
        <f t="shared" si="1"/>
        <v>Green</v>
      </c>
    </row>
    <row r="65" spans="1:6" x14ac:dyDescent="0.25">
      <c r="A65" s="33">
        <v>43967</v>
      </c>
      <c r="B65" s="38">
        <v>12</v>
      </c>
      <c r="C65" s="32">
        <v>98</v>
      </c>
      <c r="D65">
        <f t="shared" si="4"/>
        <v>6.7014147431124355E-2</v>
      </c>
      <c r="E65">
        <f t="shared" si="3"/>
        <v>1.0834049871023217</v>
      </c>
      <c r="F65" s="32" t="str">
        <f t="shared" si="1"/>
        <v>Red</v>
      </c>
    </row>
    <row r="66" spans="1:6" x14ac:dyDescent="0.25">
      <c r="A66" s="33">
        <v>43968</v>
      </c>
      <c r="B66" s="38">
        <v>1</v>
      </c>
      <c r="C66" s="32">
        <v>41</v>
      </c>
      <c r="D66">
        <f t="shared" si="4"/>
        <v>4.9848942598187312E-2</v>
      </c>
      <c r="E66">
        <f t="shared" si="3"/>
        <v>0.95092758827049684</v>
      </c>
      <c r="F66" s="32" t="str">
        <f t="shared" si="1"/>
        <v>Green</v>
      </c>
    </row>
    <row r="67" spans="1:6" x14ac:dyDescent="0.25">
      <c r="A67" s="33">
        <v>43969</v>
      </c>
      <c r="B67" s="38">
        <v>0</v>
      </c>
      <c r="C67" s="32">
        <v>57</v>
      </c>
      <c r="D67">
        <f t="shared" si="4"/>
        <v>6.848306332842416E-2</v>
      </c>
      <c r="E67">
        <f t="shared" si="3"/>
        <v>0.83227176220806787</v>
      </c>
      <c r="F67" s="32" t="str">
        <f t="shared" si="1"/>
        <v>Green</v>
      </c>
    </row>
    <row r="68" spans="1:6" x14ac:dyDescent="0.25">
      <c r="A68" s="33">
        <v>43970</v>
      </c>
      <c r="B68" s="38">
        <v>10</v>
      </c>
      <c r="C68" s="32">
        <v>69</v>
      </c>
      <c r="D68">
        <f t="shared" si="4"/>
        <v>6.8888888888888888E-2</v>
      </c>
      <c r="E68">
        <f t="shared" si="3"/>
        <v>0.69707811568276679</v>
      </c>
      <c r="F68" s="32" t="str">
        <f t="shared" si="1"/>
        <v>Green</v>
      </c>
    </row>
    <row r="69" spans="1:6" x14ac:dyDescent="0.25">
      <c r="A69" s="33">
        <v>43971</v>
      </c>
      <c r="B69" s="38">
        <v>8</v>
      </c>
      <c r="C69" s="32">
        <v>149</v>
      </c>
      <c r="D69">
        <f t="shared" si="4"/>
        <v>6.5420560747663545E-2</v>
      </c>
      <c r="E69">
        <f t="shared" si="3"/>
        <v>1.1072763876905378</v>
      </c>
      <c r="F69" s="32" t="str">
        <f t="shared" si="1"/>
        <v>Red</v>
      </c>
    </row>
    <row r="70" spans="1:6" x14ac:dyDescent="0.25">
      <c r="A70" s="33">
        <v>43972</v>
      </c>
      <c r="B70" s="38">
        <v>9</v>
      </c>
      <c r="C70" s="32">
        <v>67</v>
      </c>
      <c r="D70">
        <f t="shared" si="4"/>
        <v>7.9734219269102999E-2</v>
      </c>
      <c r="E70">
        <f t="shared" si="3"/>
        <v>1.1853832442067738</v>
      </c>
      <c r="F70" s="32" t="str">
        <f t="shared" si="1"/>
        <v>Red</v>
      </c>
    </row>
    <row r="71" spans="1:6" x14ac:dyDescent="0.25">
      <c r="A71" s="33">
        <v>43973</v>
      </c>
      <c r="B71" s="38">
        <v>5</v>
      </c>
      <c r="C71" s="38">
        <v>81</v>
      </c>
      <c r="D71">
        <f t="shared" si="4"/>
        <v>9.2228864218616577E-2</v>
      </c>
      <c r="E71">
        <f t="shared" si="3"/>
        <v>1.2611464968152866</v>
      </c>
      <c r="F71" s="32" t="str">
        <f t="shared" si="1"/>
        <v>Red</v>
      </c>
    </row>
    <row r="72" spans="1:6" x14ac:dyDescent="0.25">
      <c r="A72" s="33">
        <v>43974</v>
      </c>
      <c r="B72" s="38">
        <v>4</v>
      </c>
      <c r="C72" s="38">
        <v>77</v>
      </c>
      <c r="D72">
        <f t="shared" si="4"/>
        <v>6.9349315068493164E-2</v>
      </c>
      <c r="E72">
        <f t="shared" si="3"/>
        <v>0.95022624434389136</v>
      </c>
      <c r="F72" s="32" t="str">
        <f t="shared" si="1"/>
        <v>Green</v>
      </c>
    </row>
    <row r="73" spans="1:6" x14ac:dyDescent="0.25">
      <c r="A73" s="33">
        <v>43975</v>
      </c>
      <c r="B73" s="38">
        <v>1</v>
      </c>
      <c r="C73" s="38">
        <v>63</v>
      </c>
      <c r="D73" s="32">
        <f t="shared" si="4"/>
        <v>4.7355958958168902E-2</v>
      </c>
      <c r="E73">
        <f t="shared" si="3"/>
        <v>0.93164709424872039</v>
      </c>
      <c r="F73" s="32" t="str">
        <f t="shared" si="1"/>
        <v>Green</v>
      </c>
    </row>
    <row r="74" spans="1:6" x14ac:dyDescent="0.25">
      <c r="A74" s="33">
        <v>43976</v>
      </c>
      <c r="B74" s="38">
        <v>1</v>
      </c>
      <c r="C74" s="38">
        <v>50</v>
      </c>
      <c r="D74" s="32">
        <f t="shared" si="4"/>
        <v>3.6704730831973897E-2</v>
      </c>
      <c r="E74" s="32">
        <f t="shared" si="3"/>
        <v>0.83021223470661665</v>
      </c>
      <c r="F74" s="32" t="str">
        <f t="shared" si="1"/>
        <v>Green</v>
      </c>
    </row>
    <row r="75" spans="1:6" x14ac:dyDescent="0.25">
      <c r="A75" s="33">
        <v>43977</v>
      </c>
      <c r="B75" s="38">
        <v>4</v>
      </c>
      <c r="C75" s="38">
        <v>34</v>
      </c>
      <c r="D75" s="32">
        <f t="shared" si="4"/>
        <v>4.738154613466334E-2</v>
      </c>
      <c r="E75" s="32">
        <f t="shared" si="3"/>
        <v>0.67189030362389812</v>
      </c>
      <c r="F75" s="32" t="str">
        <f t="shared" si="1"/>
        <v>Green</v>
      </c>
    </row>
    <row r="76" spans="1:6" x14ac:dyDescent="0.25">
      <c r="A76" s="33">
        <v>43978</v>
      </c>
      <c r="B76" s="38">
        <v>9</v>
      </c>
      <c r="C76" s="38">
        <v>56</v>
      </c>
      <c r="D76" s="32">
        <f t="shared" si="4"/>
        <v>6.1224489795918359E-2</v>
      </c>
      <c r="E76" s="32">
        <f t="shared" si="3"/>
        <v>0.64431295200525962</v>
      </c>
      <c r="F76" s="32" t="str">
        <f t="shared" si="1"/>
        <v>Green</v>
      </c>
    </row>
    <row r="77" spans="1:6" x14ac:dyDescent="0.25">
      <c r="A77" s="33">
        <v>43979</v>
      </c>
      <c r="B77" s="38">
        <v>9</v>
      </c>
      <c r="C77" s="38">
        <v>101</v>
      </c>
      <c r="D77" s="32">
        <f t="shared" si="4"/>
        <v>7.448630136986302E-2</v>
      </c>
      <c r="E77" s="32">
        <f t="shared" si="3"/>
        <v>0.86453281603621079</v>
      </c>
      <c r="F77" s="32" t="str">
        <f t="shared" si="1"/>
        <v>Green</v>
      </c>
    </row>
    <row r="78" spans="1:6" x14ac:dyDescent="0.25">
      <c r="A78" s="33">
        <v>43980</v>
      </c>
      <c r="B78" s="38">
        <v>6</v>
      </c>
      <c r="C78" s="38">
        <v>107</v>
      </c>
      <c r="D78" s="32">
        <f t="shared" si="4"/>
        <v>8.2973206568712182E-2</v>
      </c>
      <c r="E78" s="32">
        <f t="shared" ref="E78:E109" si="5">AVERAGE(C76:C78)/AVERAGE(C65:C78)</f>
        <v>1.1733333333333333</v>
      </c>
      <c r="F78" s="32" t="str">
        <f t="shared" si="1"/>
        <v>Red</v>
      </c>
    </row>
    <row r="79" spans="1:6" x14ac:dyDescent="0.25">
      <c r="A79" s="33">
        <v>43981</v>
      </c>
      <c r="B79" s="38">
        <v>4</v>
      </c>
      <c r="C79" s="38">
        <v>55</v>
      </c>
      <c r="D79" s="32">
        <f t="shared" si="4"/>
        <v>8.4392014519056258E-2</v>
      </c>
      <c r="E79" s="32">
        <f t="shared" si="5"/>
        <v>1.2188017212843429</v>
      </c>
      <c r="F79" s="32" t="str">
        <f t="shared" ref="F79:F130" si="6">IF(E79&gt;1,"Red","Green")</f>
        <v>Red</v>
      </c>
    </row>
    <row r="80" spans="1:6" x14ac:dyDescent="0.25">
      <c r="A80" s="33">
        <v>43982</v>
      </c>
      <c r="B80" s="38">
        <v>3</v>
      </c>
      <c r="C80" s="38">
        <v>106</v>
      </c>
      <c r="D80" s="32">
        <f t="shared" si="4"/>
        <v>6.1281337047353765E-2</v>
      </c>
      <c r="E80" s="32">
        <f t="shared" si="5"/>
        <v>1.1666666666666667</v>
      </c>
      <c r="F80" s="32" t="str">
        <f t="shared" si="6"/>
        <v>Red</v>
      </c>
    </row>
    <row r="81" spans="1:6" x14ac:dyDescent="0.25">
      <c r="A81" s="33">
        <v>43983</v>
      </c>
      <c r="B81" s="38">
        <v>0</v>
      </c>
      <c r="C81" s="38">
        <v>39</v>
      </c>
      <c r="D81" s="32">
        <f t="shared" si="4"/>
        <v>6.4573991031390138E-2</v>
      </c>
      <c r="E81" s="32">
        <f t="shared" si="5"/>
        <v>0.8855154965211891</v>
      </c>
      <c r="F81" s="32" t="str">
        <f t="shared" si="6"/>
        <v>Green</v>
      </c>
    </row>
    <row r="82" spans="1:6" x14ac:dyDescent="0.25">
      <c r="A82" s="33">
        <v>43984</v>
      </c>
      <c r="B82" s="38">
        <v>11</v>
      </c>
      <c r="C82" s="38">
        <v>65</v>
      </c>
      <c r="D82" s="32">
        <f t="shared" si="4"/>
        <v>7.1177504393673124E-2</v>
      </c>
      <c r="E82" s="32">
        <f t="shared" si="5"/>
        <v>0.93333333333333335</v>
      </c>
      <c r="F82" s="32" t="str">
        <f t="shared" si="6"/>
        <v>Green</v>
      </c>
    </row>
    <row r="83" spans="1:6" x14ac:dyDescent="0.25">
      <c r="A83" s="33">
        <v>43985</v>
      </c>
      <c r="B83" s="38">
        <v>9</v>
      </c>
      <c r="C83" s="38">
        <v>47</v>
      </c>
      <c r="D83" s="32">
        <f t="shared" ref="D83:D114" si="7">AVERAGE(B80:B84)/AVERAGE(C65:C79)</f>
        <v>8.4162895927601802E-2</v>
      </c>
      <c r="E83" s="32">
        <f t="shared" si="5"/>
        <v>0.7433192686357244</v>
      </c>
      <c r="F83" s="32" t="str">
        <f t="shared" si="6"/>
        <v>Green</v>
      </c>
    </row>
    <row r="84" spans="1:6" x14ac:dyDescent="0.25">
      <c r="A84" s="33">
        <v>43986</v>
      </c>
      <c r="B84" s="38">
        <v>8</v>
      </c>
      <c r="C84" s="38">
        <v>81</v>
      </c>
      <c r="D84" s="32">
        <f t="shared" si="7"/>
        <v>8.8948787061994605E-2</v>
      </c>
      <c r="E84" s="32">
        <f t="shared" si="5"/>
        <v>0.9362439362439362</v>
      </c>
      <c r="F84" s="32" t="str">
        <f t="shared" si="6"/>
        <v>Green</v>
      </c>
    </row>
    <row r="85" spans="1:6" x14ac:dyDescent="0.25">
      <c r="A85" s="33">
        <v>43987</v>
      </c>
      <c r="B85" s="38">
        <v>5</v>
      </c>
      <c r="C85" s="38">
        <v>80</v>
      </c>
      <c r="D85" s="32">
        <f t="shared" si="7"/>
        <v>0.10261026102610261</v>
      </c>
      <c r="E85" s="32">
        <f t="shared" si="5"/>
        <v>1.0100589663544919</v>
      </c>
      <c r="F85" s="32" t="str">
        <f t="shared" si="6"/>
        <v>Red</v>
      </c>
    </row>
    <row r="86" spans="1:6" x14ac:dyDescent="0.25">
      <c r="A86" s="33">
        <v>43988</v>
      </c>
      <c r="B86" s="38">
        <v>5</v>
      </c>
      <c r="C86" s="38">
        <v>74</v>
      </c>
      <c r="D86" s="32">
        <f t="shared" si="7"/>
        <v>8.0428954423592505E-2</v>
      </c>
      <c r="E86" s="32">
        <f t="shared" si="5"/>
        <v>1.1447459986082114</v>
      </c>
      <c r="F86" s="32" t="str">
        <f t="shared" si="6"/>
        <v>Red</v>
      </c>
    </row>
    <row r="87" spans="1:6" x14ac:dyDescent="0.25">
      <c r="A87" s="33">
        <v>43989</v>
      </c>
      <c r="B87" s="38">
        <v>3</v>
      </c>
      <c r="C87" s="38">
        <v>26</v>
      </c>
      <c r="D87" s="32">
        <f t="shared" si="7"/>
        <v>5.7429352780309931E-2</v>
      </c>
      <c r="E87" s="32">
        <f t="shared" si="5"/>
        <v>0.91205211726384361</v>
      </c>
      <c r="F87" s="32" t="str">
        <f t="shared" si="6"/>
        <v>Green</v>
      </c>
    </row>
    <row r="88" spans="1:6" x14ac:dyDescent="0.25">
      <c r="A88" s="33">
        <v>43990</v>
      </c>
      <c r="B88" s="38">
        <v>0</v>
      </c>
      <c r="C88" s="38">
        <v>37</v>
      </c>
      <c r="D88" s="32">
        <f t="shared" si="7"/>
        <v>6.1224489795918373E-2</v>
      </c>
      <c r="E88" s="32">
        <f t="shared" si="5"/>
        <v>0.70411160058737143</v>
      </c>
      <c r="F88" s="32" t="str">
        <f t="shared" si="6"/>
        <v>Green</v>
      </c>
    </row>
    <row r="89" spans="1:6" x14ac:dyDescent="0.25">
      <c r="A89" s="33">
        <v>43991</v>
      </c>
      <c r="B89" s="38">
        <v>8</v>
      </c>
      <c r="C89" s="38">
        <v>53</v>
      </c>
      <c r="D89" s="32">
        <f t="shared" si="7"/>
        <v>6.6218809980806134E-2</v>
      </c>
      <c r="E89" s="32">
        <f t="shared" si="5"/>
        <v>0.5839626033800791</v>
      </c>
      <c r="F89" s="32" t="str">
        <f t="shared" si="6"/>
        <v>Green</v>
      </c>
    </row>
    <row r="90" spans="1:6" x14ac:dyDescent="0.25">
      <c r="A90" s="33">
        <v>43992</v>
      </c>
      <c r="B90" s="38">
        <v>7</v>
      </c>
      <c r="C90" s="38">
        <v>54</v>
      </c>
      <c r="D90" s="32">
        <f t="shared" si="7"/>
        <v>7.2463768115942032E-2</v>
      </c>
      <c r="E90" s="32">
        <f t="shared" si="5"/>
        <v>0.7264864864864865</v>
      </c>
      <c r="F90" s="32" t="str">
        <f t="shared" si="6"/>
        <v>Green</v>
      </c>
    </row>
    <row r="91" spans="1:6" x14ac:dyDescent="0.25">
      <c r="A91" s="33">
        <v>43993</v>
      </c>
      <c r="B91" s="38">
        <v>7</v>
      </c>
      <c r="C91" s="38">
        <v>34</v>
      </c>
      <c r="D91" s="32">
        <f t="shared" si="7"/>
        <v>8.8414634146341473E-2</v>
      </c>
      <c r="E91" s="32">
        <f t="shared" si="5"/>
        <v>0.76689976689976691</v>
      </c>
      <c r="F91" s="32" t="str">
        <f t="shared" si="6"/>
        <v>Green</v>
      </c>
    </row>
    <row r="92" spans="1:6" x14ac:dyDescent="0.25">
      <c r="A92" s="33">
        <v>43994</v>
      </c>
      <c r="B92" s="38">
        <v>7</v>
      </c>
      <c r="C92" s="38">
        <v>46</v>
      </c>
      <c r="D92" s="32">
        <f t="shared" si="7"/>
        <v>0.10020876826722339</v>
      </c>
      <c r="E92" s="32">
        <f t="shared" si="5"/>
        <v>0.78460895023002919</v>
      </c>
      <c r="F92" s="32" t="str">
        <f t="shared" si="6"/>
        <v>Green</v>
      </c>
    </row>
    <row r="93" spans="1:6" x14ac:dyDescent="0.25">
      <c r="A93" s="33">
        <v>43995</v>
      </c>
      <c r="B93" s="38">
        <v>3</v>
      </c>
      <c r="C93" s="38">
        <v>49</v>
      </c>
      <c r="D93" s="32">
        <f t="shared" si="7"/>
        <v>8.1165452653485959E-2</v>
      </c>
      <c r="E93" s="32">
        <f t="shared" si="5"/>
        <v>0.76106194690265483</v>
      </c>
      <c r="F93" s="32" t="str">
        <f t="shared" si="6"/>
        <v>Green</v>
      </c>
    </row>
    <row r="94" spans="1:6" x14ac:dyDescent="0.25">
      <c r="A94" s="33">
        <v>43996</v>
      </c>
      <c r="B94" s="38">
        <v>2</v>
      </c>
      <c r="C94" s="38">
        <v>21</v>
      </c>
      <c r="D94" s="32">
        <f t="shared" si="7"/>
        <v>5.810397553516819E-2</v>
      </c>
      <c r="E94" s="32">
        <f t="shared" si="5"/>
        <v>0.76676109537299331</v>
      </c>
      <c r="F94" s="32" t="str">
        <f t="shared" si="6"/>
        <v>Green</v>
      </c>
    </row>
    <row r="95" spans="1:6" x14ac:dyDescent="0.25">
      <c r="A95" s="33">
        <v>43997</v>
      </c>
      <c r="B95" s="38">
        <v>0</v>
      </c>
      <c r="C95" s="38">
        <v>27</v>
      </c>
      <c r="D95" s="32">
        <f t="shared" si="7"/>
        <v>5.6308654848800842E-2</v>
      </c>
      <c r="E95" s="32">
        <f t="shared" si="5"/>
        <v>0.65225744476464942</v>
      </c>
      <c r="F95" s="32" t="str">
        <f t="shared" si="6"/>
        <v>Green</v>
      </c>
    </row>
    <row r="96" spans="1:6" x14ac:dyDescent="0.25">
      <c r="A96" s="33">
        <v>43998</v>
      </c>
      <c r="B96" s="38">
        <v>6</v>
      </c>
      <c r="C96" s="38">
        <v>27</v>
      </c>
      <c r="D96" s="32">
        <f t="shared" si="7"/>
        <v>4.9778761061946904E-2</v>
      </c>
      <c r="E96" s="32">
        <f t="shared" si="5"/>
        <v>0.53353658536585369</v>
      </c>
      <c r="F96" s="32" t="str">
        <f t="shared" si="6"/>
        <v>Green</v>
      </c>
    </row>
    <row r="97" spans="1:6" x14ac:dyDescent="0.25">
      <c r="A97" s="33">
        <v>43999</v>
      </c>
      <c r="B97" s="38">
        <v>4</v>
      </c>
      <c r="C97" s="38">
        <v>73</v>
      </c>
      <c r="D97" s="32">
        <f t="shared" si="7"/>
        <v>4.6099290780141848E-2</v>
      </c>
      <c r="E97" s="32">
        <f t="shared" si="5"/>
        <v>0.86901270772238515</v>
      </c>
      <c r="F97" s="32" t="str">
        <f t="shared" si="6"/>
        <v>Green</v>
      </c>
    </row>
    <row r="98" spans="1:6" x14ac:dyDescent="0.25">
      <c r="A98" s="33">
        <v>44000</v>
      </c>
      <c r="B98" s="38">
        <v>1</v>
      </c>
      <c r="C98" s="38">
        <v>17</v>
      </c>
      <c r="D98" s="32">
        <f t="shared" si="7"/>
        <v>6.2807881773399007E-2</v>
      </c>
      <c r="E98" s="32">
        <f t="shared" si="5"/>
        <v>0.8834951456310679</v>
      </c>
      <c r="F98" s="32" t="str">
        <f t="shared" si="6"/>
        <v>Green</v>
      </c>
    </row>
    <row r="99" spans="1:6" x14ac:dyDescent="0.25">
      <c r="A99" s="33">
        <v>44001</v>
      </c>
      <c r="B99" s="38">
        <v>6</v>
      </c>
      <c r="C99" s="38">
        <v>37</v>
      </c>
      <c r="D99" s="32">
        <f t="shared" si="7"/>
        <v>7.7762619372442013E-2</v>
      </c>
      <c r="E99" s="32">
        <f t="shared" si="5"/>
        <v>1.0307246376811596</v>
      </c>
      <c r="F99" s="32" t="str">
        <f t="shared" si="6"/>
        <v>Red</v>
      </c>
    </row>
    <row r="100" spans="1:6" x14ac:dyDescent="0.25">
      <c r="A100" s="33">
        <v>44002</v>
      </c>
      <c r="B100" s="38">
        <v>2</v>
      </c>
      <c r="C100" s="38">
        <v>37</v>
      </c>
      <c r="D100" s="32">
        <f t="shared" si="7"/>
        <v>5.4091539528432729E-2</v>
      </c>
      <c r="E100" s="32">
        <f t="shared" si="5"/>
        <v>0.78934324659231714</v>
      </c>
      <c r="F100" s="32" t="str">
        <f t="shared" si="6"/>
        <v>Green</v>
      </c>
    </row>
    <row r="101" spans="1:6" x14ac:dyDescent="0.25">
      <c r="A101" s="33">
        <v>44003</v>
      </c>
      <c r="B101" s="38">
        <v>0</v>
      </c>
      <c r="C101" s="38">
        <v>27</v>
      </c>
      <c r="D101" s="32">
        <f t="shared" si="7"/>
        <v>3.7037037037037035E-2</v>
      </c>
      <c r="E101" s="32">
        <f t="shared" si="5"/>
        <v>0.87445887445887438</v>
      </c>
      <c r="F101" s="32" t="str">
        <f t="shared" si="6"/>
        <v>Green</v>
      </c>
    </row>
    <row r="102" spans="1:6" x14ac:dyDescent="0.25">
      <c r="A102" s="33">
        <v>44004</v>
      </c>
      <c r="B102" s="38">
        <v>0</v>
      </c>
      <c r="C102" s="38">
        <v>15</v>
      </c>
      <c r="D102" s="32">
        <f t="shared" si="7"/>
        <v>5.1502145922746781E-2</v>
      </c>
      <c r="E102" s="32">
        <f t="shared" si="5"/>
        <v>0.71308833010960659</v>
      </c>
      <c r="F102" s="32" t="str">
        <f t="shared" si="6"/>
        <v>Green</v>
      </c>
    </row>
    <row r="103" spans="1:6" x14ac:dyDescent="0.25">
      <c r="A103" s="33">
        <v>44005</v>
      </c>
      <c r="B103" s="38">
        <v>4</v>
      </c>
      <c r="C103" s="38">
        <v>15</v>
      </c>
      <c r="D103" s="32">
        <f t="shared" si="7"/>
        <v>4.5801526717557252E-2</v>
      </c>
      <c r="E103" s="32">
        <f t="shared" si="5"/>
        <v>0.55532359081419624</v>
      </c>
      <c r="F103" s="32" t="str">
        <f t="shared" si="6"/>
        <v>Green</v>
      </c>
    </row>
    <row r="104" spans="1:6" x14ac:dyDescent="0.25">
      <c r="A104" s="33">
        <v>44006</v>
      </c>
      <c r="B104" s="38">
        <v>4</v>
      </c>
      <c r="C104" s="38">
        <v>27</v>
      </c>
      <c r="D104" s="32">
        <f t="shared" si="7"/>
        <v>8.8235294117647065E-2</v>
      </c>
      <c r="E104" s="32">
        <f t="shared" si="5"/>
        <v>0.58849557522123896</v>
      </c>
      <c r="F104" s="32" t="str">
        <f t="shared" si="6"/>
        <v>Green</v>
      </c>
    </row>
    <row r="105" spans="1:6" x14ac:dyDescent="0.25">
      <c r="A105" s="33">
        <v>44007</v>
      </c>
      <c r="B105" s="38">
        <v>10</v>
      </c>
      <c r="C105" s="38">
        <v>40</v>
      </c>
      <c r="D105" s="32">
        <f t="shared" si="7"/>
        <v>0.13805309734513277</v>
      </c>
      <c r="E105" s="32">
        <f t="shared" si="5"/>
        <v>0.83551673944687044</v>
      </c>
      <c r="F105" s="32" t="str">
        <f t="shared" si="6"/>
        <v>Green</v>
      </c>
    </row>
    <row r="106" spans="1:6" x14ac:dyDescent="0.25">
      <c r="A106" s="33">
        <v>44008</v>
      </c>
      <c r="B106" s="38">
        <v>8</v>
      </c>
      <c r="C106" s="38">
        <v>34</v>
      </c>
      <c r="D106" s="32">
        <f t="shared" si="7"/>
        <v>0.15162454873646211</v>
      </c>
      <c r="E106" s="32">
        <f t="shared" si="5"/>
        <v>1.0568011958146486</v>
      </c>
      <c r="F106" s="32" t="str">
        <f t="shared" si="6"/>
        <v>Red</v>
      </c>
    </row>
    <row r="107" spans="1:6" x14ac:dyDescent="0.25">
      <c r="A107" s="33">
        <v>44009</v>
      </c>
      <c r="B107" s="38">
        <v>2</v>
      </c>
      <c r="C107" s="38">
        <v>51</v>
      </c>
      <c r="D107" s="32">
        <f t="shared" si="7"/>
        <v>0.13533834586466165</v>
      </c>
      <c r="E107" s="32">
        <f t="shared" si="5"/>
        <v>1.3020833333333333</v>
      </c>
      <c r="F107" s="32" t="str">
        <f t="shared" si="6"/>
        <v>Red</v>
      </c>
    </row>
    <row r="108" spans="1:6" x14ac:dyDescent="0.25">
      <c r="A108" s="33">
        <v>44010</v>
      </c>
      <c r="B108" s="38">
        <v>0</v>
      </c>
      <c r="C108" s="38">
        <v>31</v>
      </c>
      <c r="D108" s="32">
        <f t="shared" si="7"/>
        <v>0.11857707509881422</v>
      </c>
      <c r="E108" s="32">
        <f t="shared" si="5"/>
        <v>1.1819505094614264</v>
      </c>
      <c r="F108" s="32" t="str">
        <f t="shared" si="6"/>
        <v>Red</v>
      </c>
    </row>
    <row r="109" spans="1:6" x14ac:dyDescent="0.25">
      <c r="A109" s="33">
        <v>44011</v>
      </c>
      <c r="B109" s="38">
        <v>0</v>
      </c>
      <c r="C109" s="38">
        <v>14</v>
      </c>
      <c r="D109" s="32">
        <f t="shared" si="7"/>
        <v>8.5365853658536592E-2</v>
      </c>
      <c r="E109" s="32">
        <f t="shared" si="5"/>
        <v>1.0067415730337079</v>
      </c>
      <c r="F109" s="32" t="str">
        <f t="shared" si="6"/>
        <v>Red</v>
      </c>
    </row>
    <row r="110" spans="1:6" x14ac:dyDescent="0.25">
      <c r="A110" s="33">
        <v>44012</v>
      </c>
      <c r="B110" s="38">
        <v>4</v>
      </c>
      <c r="C110" s="38">
        <v>22</v>
      </c>
      <c r="D110" s="32">
        <f t="shared" si="7"/>
        <v>4.8780487804878057E-2</v>
      </c>
      <c r="E110" s="32">
        <f t="shared" ref="E110:E117" si="8">AVERAGE(C108:C110)/AVERAGE(C97:C110)</f>
        <v>0.71060606060606057</v>
      </c>
      <c r="F110" s="32" t="str">
        <f t="shared" si="6"/>
        <v>Green</v>
      </c>
    </row>
    <row r="111" spans="1:6" x14ac:dyDescent="0.25">
      <c r="A111" s="33">
        <v>44013</v>
      </c>
      <c r="B111" s="38">
        <v>2</v>
      </c>
      <c r="C111" s="38">
        <v>20</v>
      </c>
      <c r="D111" s="32">
        <f t="shared" si="7"/>
        <v>4.8289738430583505E-2</v>
      </c>
      <c r="E111" s="32">
        <f t="shared" si="8"/>
        <v>0.67527993109388462</v>
      </c>
      <c r="F111" s="32" t="str">
        <f t="shared" si="6"/>
        <v>Green</v>
      </c>
    </row>
    <row r="112" spans="1:6" x14ac:dyDescent="0.25">
      <c r="A112" s="33">
        <v>44014</v>
      </c>
      <c r="B112" s="38">
        <v>2</v>
      </c>
      <c r="C112" s="38">
        <v>21</v>
      </c>
      <c r="D112" s="32">
        <f t="shared" si="7"/>
        <v>5.6367432150313153E-2</v>
      </c>
      <c r="E112" s="32">
        <f t="shared" si="8"/>
        <v>0.751918158567775</v>
      </c>
      <c r="F112" s="32" t="str">
        <f t="shared" si="6"/>
        <v>Green</v>
      </c>
    </row>
    <row r="113" spans="1:6" x14ac:dyDescent="0.25">
      <c r="A113" s="33">
        <v>44015</v>
      </c>
      <c r="B113" s="38">
        <v>1</v>
      </c>
      <c r="C113" s="38">
        <v>38</v>
      </c>
      <c r="D113" s="32">
        <f t="shared" si="7"/>
        <v>8.2627118644067798E-2</v>
      </c>
      <c r="E113" s="32">
        <f t="shared" si="8"/>
        <v>0.94047619047619047</v>
      </c>
      <c r="F113" s="32" t="str">
        <f t="shared" si="6"/>
        <v>Green</v>
      </c>
    </row>
    <row r="114" spans="1:6" x14ac:dyDescent="0.25">
      <c r="A114" s="33">
        <v>44016</v>
      </c>
      <c r="B114" s="38">
        <v>4</v>
      </c>
      <c r="C114" s="38">
        <v>0</v>
      </c>
      <c r="D114" s="32">
        <f t="shared" si="7"/>
        <v>6.4239828693790149E-2</v>
      </c>
      <c r="E114" s="32">
        <f t="shared" si="8"/>
        <v>0.7755868544600939</v>
      </c>
      <c r="F114" s="32" t="str">
        <f t="shared" si="6"/>
        <v>Green</v>
      </c>
    </row>
    <row r="115" spans="1:6" x14ac:dyDescent="0.25">
      <c r="A115" s="33">
        <v>44017</v>
      </c>
      <c r="B115" s="38">
        <v>1</v>
      </c>
      <c r="C115" s="38">
        <v>43</v>
      </c>
      <c r="D115" s="32">
        <f t="shared" ref="D115:D116" si="9">AVERAGE(B112:B116)/AVERAGE(C97:C111)</f>
        <v>5.8695652173913045E-2</v>
      </c>
      <c r="E115" s="32">
        <f t="shared" si="8"/>
        <v>1.0188679245283019</v>
      </c>
      <c r="F115" s="32" t="str">
        <f t="shared" si="6"/>
        <v>Red</v>
      </c>
    </row>
    <row r="116" spans="1:6" x14ac:dyDescent="0.25">
      <c r="A116" s="33">
        <v>44018</v>
      </c>
      <c r="B116" s="38">
        <v>1</v>
      </c>
      <c r="C116" s="38">
        <v>21</v>
      </c>
      <c r="D116" s="32">
        <f t="shared" si="9"/>
        <v>6.6176470588235295E-2</v>
      </c>
      <c r="E116" s="32">
        <f t="shared" si="8"/>
        <v>0.79221927497789568</v>
      </c>
      <c r="F116" s="32" t="str">
        <f t="shared" si="6"/>
        <v>Green</v>
      </c>
    </row>
    <row r="117" spans="1:6" x14ac:dyDescent="0.25">
      <c r="A117" s="33">
        <v>44019</v>
      </c>
      <c r="B117" s="38">
        <v>2</v>
      </c>
      <c r="C117" s="38">
        <v>19</v>
      </c>
      <c r="D117" s="32">
        <f t="shared" ref="D117:D155" si="10">AVERAGE(B114:B118)/AVERAGE(C99:C113)</f>
        <v>6.9930069930069921E-2</v>
      </c>
      <c r="E117" s="32">
        <f t="shared" si="8"/>
        <v>1.0166229221347332</v>
      </c>
      <c r="F117" s="32" t="str">
        <f t="shared" si="6"/>
        <v>Red</v>
      </c>
    </row>
    <row r="118" spans="1:6" x14ac:dyDescent="0.25">
      <c r="A118" s="33">
        <v>44020</v>
      </c>
      <c r="B118" s="38">
        <v>2</v>
      </c>
      <c r="C118" s="38">
        <v>20</v>
      </c>
      <c r="D118" s="32">
        <f t="shared" si="10"/>
        <v>5.3571428571428568E-2</v>
      </c>
      <c r="E118" s="32">
        <f t="shared" ref="E118:E135" si="11">AVERAGE(C116:C118)/AVERAGE(C105:C118)</f>
        <v>0.74866310160427807</v>
      </c>
      <c r="F118" s="32" t="str">
        <f t="shared" si="6"/>
        <v>Green</v>
      </c>
    </row>
    <row r="119" spans="1:6" x14ac:dyDescent="0.25">
      <c r="A119" s="33">
        <v>44021</v>
      </c>
      <c r="B119" s="38">
        <v>1</v>
      </c>
      <c r="C119" s="38">
        <v>21</v>
      </c>
      <c r="D119" s="32">
        <f t="shared" si="10"/>
        <v>6.78391959798995E-2</v>
      </c>
      <c r="E119" s="32">
        <f t="shared" si="11"/>
        <v>0.78873239436619713</v>
      </c>
      <c r="F119" s="32" t="str">
        <f t="shared" si="6"/>
        <v>Green</v>
      </c>
    </row>
    <row r="120" spans="1:6" x14ac:dyDescent="0.25">
      <c r="A120" s="33">
        <v>44022</v>
      </c>
      <c r="B120" s="38">
        <v>3</v>
      </c>
      <c r="C120" s="38">
        <v>18</v>
      </c>
      <c r="D120" s="32">
        <f t="shared" si="10"/>
        <v>6.887755102040817E-2</v>
      </c>
      <c r="E120" s="32">
        <f t="shared" si="11"/>
        <v>0.81219272369714846</v>
      </c>
      <c r="F120" s="32" t="str">
        <f t="shared" si="6"/>
        <v>Green</v>
      </c>
    </row>
    <row r="121" spans="1:6" x14ac:dyDescent="0.25">
      <c r="A121" s="33">
        <v>44023</v>
      </c>
      <c r="B121" s="38">
        <v>1</v>
      </c>
      <c r="C121" s="38">
        <v>33</v>
      </c>
      <c r="D121" s="32">
        <f t="shared" si="10"/>
        <v>5.3030303030303032E-2</v>
      </c>
      <c r="E121" s="32">
        <f t="shared" si="11"/>
        <v>1.0467289719626169</v>
      </c>
      <c r="F121" s="32" t="str">
        <f t="shared" si="6"/>
        <v>Red</v>
      </c>
    </row>
    <row r="122" spans="1:6" x14ac:dyDescent="0.25">
      <c r="A122" s="33">
        <v>44024</v>
      </c>
      <c r="B122" s="38">
        <v>0</v>
      </c>
      <c r="C122" s="38">
        <v>31</v>
      </c>
      <c r="D122" s="32">
        <f t="shared" si="10"/>
        <v>3.7406483790523692E-2</v>
      </c>
      <c r="E122" s="32">
        <f t="shared" si="11"/>
        <v>1.1921079958463137</v>
      </c>
      <c r="F122" s="32" t="str">
        <f t="shared" si="6"/>
        <v>Red</v>
      </c>
    </row>
    <row r="123" spans="1:6" x14ac:dyDescent="0.25">
      <c r="A123" s="33">
        <v>44025</v>
      </c>
      <c r="B123" s="38">
        <v>0</v>
      </c>
      <c r="C123" s="38">
        <v>16</v>
      </c>
      <c r="D123" s="32">
        <f t="shared" si="10"/>
        <v>3.7974683544303799E-2</v>
      </c>
      <c r="E123" s="32">
        <f t="shared" si="11"/>
        <v>1.1558307533539731</v>
      </c>
      <c r="F123" s="32" t="str">
        <f t="shared" si="6"/>
        <v>Red</v>
      </c>
    </row>
    <row r="124" spans="1:6" x14ac:dyDescent="0.25">
      <c r="A124" s="33">
        <v>44026</v>
      </c>
      <c r="B124" s="38">
        <v>1</v>
      </c>
      <c r="C124" s="38">
        <v>23</v>
      </c>
      <c r="D124" s="32">
        <f t="shared" si="10"/>
        <v>3.2171581769436998E-2</v>
      </c>
      <c r="E124" s="32">
        <f t="shared" si="11"/>
        <v>1.0082304526748971</v>
      </c>
      <c r="F124" s="32" t="str">
        <f t="shared" si="6"/>
        <v>Red</v>
      </c>
    </row>
    <row r="125" spans="1:6" x14ac:dyDescent="0.25">
      <c r="A125" s="33">
        <v>44027</v>
      </c>
      <c r="B125" s="38">
        <v>2</v>
      </c>
      <c r="C125" s="38">
        <v>24</v>
      </c>
      <c r="D125" s="32">
        <f t="shared" si="10"/>
        <v>3.2258064516129031E-2</v>
      </c>
      <c r="E125" s="32">
        <f t="shared" si="11"/>
        <v>0.89634146341463417</v>
      </c>
      <c r="F125" s="32" t="str">
        <f t="shared" si="6"/>
        <v>Green</v>
      </c>
    </row>
    <row r="126" spans="1:6" x14ac:dyDescent="0.25">
      <c r="A126" s="33">
        <v>44028</v>
      </c>
      <c r="B126" s="38">
        <v>1</v>
      </c>
      <c r="C126" s="38">
        <v>27</v>
      </c>
      <c r="D126" s="32">
        <f t="shared" si="10"/>
        <v>3.4090909090909095E-2</v>
      </c>
      <c r="E126" s="32">
        <f t="shared" si="11"/>
        <v>1.0339321357285429</v>
      </c>
      <c r="F126" s="32" t="str">
        <f>IF(E126&gt;1,"Red","Green")</f>
        <v>Red</v>
      </c>
    </row>
    <row r="127" spans="1:6" x14ac:dyDescent="0.25">
      <c r="A127" s="33">
        <v>44029</v>
      </c>
      <c r="B127" s="38">
        <v>0</v>
      </c>
      <c r="C127" s="38">
        <v>26</v>
      </c>
      <c r="D127" s="32">
        <f t="shared" si="10"/>
        <v>4.4510385756676561E-2</v>
      </c>
      <c r="E127" s="32">
        <f t="shared" si="11"/>
        <v>1.1159420289855073</v>
      </c>
      <c r="F127" s="32" t="str">
        <f t="shared" si="6"/>
        <v>Red</v>
      </c>
    </row>
    <row r="128" spans="1:6" x14ac:dyDescent="0.25">
      <c r="A128" s="33">
        <v>44030</v>
      </c>
      <c r="B128" s="38">
        <v>1</v>
      </c>
      <c r="C128" s="38">
        <v>26</v>
      </c>
      <c r="D128" s="32">
        <f t="shared" si="10"/>
        <v>5.2023121387283239E-2</v>
      </c>
      <c r="E128" s="32">
        <f t="shared" si="11"/>
        <v>1.0593869731800765</v>
      </c>
      <c r="F128" s="32" t="str">
        <f t="shared" si="6"/>
        <v>Red</v>
      </c>
    </row>
    <row r="129" spans="1:12" x14ac:dyDescent="0.25">
      <c r="A129" s="33">
        <v>44031</v>
      </c>
      <c r="B129" s="38">
        <v>2</v>
      </c>
      <c r="C129" s="38">
        <v>18</v>
      </c>
      <c r="D129" s="32">
        <f t="shared" si="10"/>
        <v>3.4482758620689655E-2</v>
      </c>
      <c r="E129" s="32">
        <f t="shared" si="11"/>
        <v>1.0113519091847265</v>
      </c>
      <c r="F129" s="32" t="str">
        <f t="shared" si="6"/>
        <v>Red</v>
      </c>
    </row>
    <row r="130" spans="1:12" x14ac:dyDescent="0.25">
      <c r="A130" s="33">
        <v>44032</v>
      </c>
      <c r="B130" s="38">
        <v>0</v>
      </c>
      <c r="C130" s="38">
        <v>46</v>
      </c>
      <c r="D130" s="32">
        <f t="shared" si="10"/>
        <v>4.2253521126760563E-2</v>
      </c>
      <c r="E130" s="32">
        <f t="shared" si="11"/>
        <v>1.2068965517241379</v>
      </c>
      <c r="F130" s="32" t="str">
        <f t="shared" si="6"/>
        <v>Red</v>
      </c>
    </row>
    <row r="131" spans="1:12" x14ac:dyDescent="0.25">
      <c r="A131" s="33">
        <v>44033</v>
      </c>
      <c r="B131" s="38">
        <v>2</v>
      </c>
      <c r="C131" s="38">
        <v>16</v>
      </c>
      <c r="D131" s="32">
        <f t="shared" si="10"/>
        <v>5.8333333333333327E-2</v>
      </c>
      <c r="E131" s="32">
        <f t="shared" si="11"/>
        <v>1.0821256038647344</v>
      </c>
      <c r="F131" s="60" t="s">
        <v>341</v>
      </c>
    </row>
    <row r="132" spans="1:12" x14ac:dyDescent="0.25">
      <c r="A132" s="33">
        <v>44034</v>
      </c>
      <c r="B132" s="38">
        <v>2</v>
      </c>
      <c r="C132" s="38">
        <v>36</v>
      </c>
      <c r="D132" s="32">
        <f t="shared" si="10"/>
        <v>7.7586206896551727E-2</v>
      </c>
      <c r="E132" s="32">
        <f t="shared" si="11"/>
        <v>1.2668513388734994</v>
      </c>
    </row>
    <row r="133" spans="1:12" x14ac:dyDescent="0.25">
      <c r="A133" s="33">
        <v>44035</v>
      </c>
      <c r="B133" s="38">
        <v>3</v>
      </c>
      <c r="C133" s="38">
        <v>25</v>
      </c>
      <c r="D133" s="32">
        <f t="shared" si="10"/>
        <v>7.3770491803278701E-2</v>
      </c>
      <c r="E133" s="32">
        <f t="shared" si="11"/>
        <v>0.98447488584474885</v>
      </c>
    </row>
    <row r="134" spans="1:12" x14ac:dyDescent="0.25">
      <c r="A134" s="33">
        <v>44036</v>
      </c>
      <c r="B134" s="38">
        <v>2</v>
      </c>
      <c r="C134" s="38">
        <v>59</v>
      </c>
      <c r="D134" s="32">
        <f t="shared" si="10"/>
        <v>8.943089430894309E-2</v>
      </c>
      <c r="E134" s="32">
        <f t="shared" si="11"/>
        <v>1.3793103448275863</v>
      </c>
    </row>
    <row r="135" spans="1:12" x14ac:dyDescent="0.25">
      <c r="A135" s="33">
        <v>44037</v>
      </c>
      <c r="B135" s="38">
        <v>2</v>
      </c>
      <c r="C135" s="38">
        <v>45</v>
      </c>
      <c r="D135" s="32">
        <f t="shared" si="10"/>
        <v>7.4175824175824176E-2</v>
      </c>
      <c r="E135" s="32">
        <f t="shared" si="11"/>
        <v>1.4401913875598087</v>
      </c>
      <c r="G135" s="84" t="s">
        <v>306</v>
      </c>
      <c r="H135" s="84"/>
      <c r="I135" s="84"/>
      <c r="J135" s="84"/>
      <c r="K135" s="84"/>
      <c r="L135" s="84"/>
    </row>
    <row r="136" spans="1:12" x14ac:dyDescent="0.25">
      <c r="A136" s="33">
        <v>44038</v>
      </c>
      <c r="B136" s="38">
        <v>0</v>
      </c>
      <c r="C136" s="38">
        <v>23</v>
      </c>
      <c r="D136" s="32">
        <f t="shared" si="10"/>
        <v>5.5118110236220472E-2</v>
      </c>
      <c r="E136" s="32">
        <f t="shared" ref="E136:E150" si="12">AVERAGE(C134:C136)/AVERAGE(C123:C136)</f>
        <v>1.4455284552845529</v>
      </c>
      <c r="G136" s="83" t="s">
        <v>308</v>
      </c>
      <c r="H136" s="83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3">
        <v>44039</v>
      </c>
      <c r="B137" s="38">
        <v>0</v>
      </c>
      <c r="C137" s="38">
        <v>7</v>
      </c>
      <c r="D137" s="32">
        <f t="shared" si="10"/>
        <v>3.1088082901554404E-2</v>
      </c>
      <c r="E137" s="32">
        <f t="shared" si="12"/>
        <v>0.87281795511221949</v>
      </c>
      <c r="H137">
        <v>365</v>
      </c>
      <c r="I137" s="35">
        <f>SUM(B2:B156)/365</f>
        <v>1.1397260273972603</v>
      </c>
      <c r="J137" s="36">
        <f>I137*365</f>
        <v>416</v>
      </c>
      <c r="K137" s="37">
        <f>1360000/I137/100</f>
        <v>11932.692307692307</v>
      </c>
      <c r="L137" s="37">
        <f>K137/365</f>
        <v>32.692307692307686</v>
      </c>
    </row>
    <row r="138" spans="1:12" x14ac:dyDescent="0.25">
      <c r="A138" s="33">
        <v>44040</v>
      </c>
      <c r="B138" s="38">
        <v>0</v>
      </c>
      <c r="C138" s="38">
        <v>59</v>
      </c>
      <c r="D138" s="32">
        <f t="shared" si="10"/>
        <v>2.8301886792452834E-2</v>
      </c>
      <c r="E138" s="32">
        <f t="shared" si="12"/>
        <v>0.95041952707856603</v>
      </c>
      <c r="G138" s="34">
        <v>43831</v>
      </c>
      <c r="H138" s="38">
        <f ca="1">TODAY()-G138-1</f>
        <v>228</v>
      </c>
      <c r="I138" s="35">
        <f ca="1">SUM(B2:B156)/H138</f>
        <v>1.8245614035087718</v>
      </c>
      <c r="J138" s="35">
        <f ca="1">I138*365</f>
        <v>665.9649122807017</v>
      </c>
      <c r="K138" s="37">
        <f ca="1">1360000/I138/100</f>
        <v>7453.8461538461534</v>
      </c>
      <c r="L138" s="37">
        <f ca="1">K138/365</f>
        <v>20.421496311907269</v>
      </c>
    </row>
    <row r="139" spans="1:12" x14ac:dyDescent="0.25">
      <c r="A139" s="33">
        <v>44041</v>
      </c>
      <c r="B139" s="38">
        <v>2</v>
      </c>
      <c r="C139" s="38">
        <v>17</v>
      </c>
      <c r="D139" s="32">
        <f t="shared" si="10"/>
        <v>3.9911308203991129E-2</v>
      </c>
      <c r="E139" s="32">
        <f t="shared" si="12"/>
        <v>0.90077519379844961</v>
      </c>
      <c r="G139" s="34">
        <v>43880</v>
      </c>
      <c r="H139" s="38">
        <f ca="1">TODAY()-G139-1</f>
        <v>179</v>
      </c>
      <c r="I139" s="35">
        <f ca="1">SUM(B2:B156)/H139</f>
        <v>2.3240223463687153</v>
      </c>
      <c r="J139" s="35">
        <f ca="1">I139*365</f>
        <v>848.26815642458109</v>
      </c>
      <c r="K139" s="37">
        <f ca="1">1360000/I139/100</f>
        <v>5851.9230769230762</v>
      </c>
      <c r="L139" s="37">
        <f ca="1">K139/365</f>
        <v>16.032665964172811</v>
      </c>
    </row>
    <row r="140" spans="1:12" x14ac:dyDescent="0.25">
      <c r="A140" s="33">
        <v>44042</v>
      </c>
      <c r="B140" s="38">
        <v>4</v>
      </c>
      <c r="C140" s="38">
        <v>33</v>
      </c>
      <c r="D140" s="32">
        <f t="shared" si="10"/>
        <v>4.0816326530612249E-2</v>
      </c>
      <c r="E140" s="32">
        <f t="shared" si="12"/>
        <v>1.1666666666666667</v>
      </c>
      <c r="G140" s="34">
        <v>43905</v>
      </c>
      <c r="H140" s="38">
        <f ca="1">TODAY()-G140-1</f>
        <v>154</v>
      </c>
      <c r="I140" s="35">
        <f ca="1">SUM(B3:B156)/H140</f>
        <v>2.7012987012987013</v>
      </c>
      <c r="J140" s="35">
        <f ca="1">I140*365</f>
        <v>985.97402597402595</v>
      </c>
      <c r="K140" s="37">
        <f ca="1">1360000/I140/100</f>
        <v>5034.6153846153848</v>
      </c>
      <c r="L140" s="37">
        <f ca="1">K140/365</f>
        <v>13.793466807165437</v>
      </c>
    </row>
    <row r="141" spans="1:12" x14ac:dyDescent="0.25">
      <c r="A141" s="33">
        <v>44043</v>
      </c>
      <c r="B141" s="38">
        <v>0</v>
      </c>
      <c r="C141" s="38">
        <v>42</v>
      </c>
      <c r="D141" s="32">
        <f t="shared" si="10"/>
        <v>5.035971223021582E-2</v>
      </c>
      <c r="E141" s="32">
        <f t="shared" si="12"/>
        <v>0.94985250737463134</v>
      </c>
      <c r="G141" s="34">
        <v>43922</v>
      </c>
      <c r="H141" s="38">
        <f ca="1">TODAY()-G141-1</f>
        <v>137</v>
      </c>
      <c r="I141" s="35">
        <f ca="1">SUM(B20:B156)/H141</f>
        <v>3.0145985401459856</v>
      </c>
      <c r="J141" s="35">
        <f ca="1">I141*365</f>
        <v>1100.3284671532847</v>
      </c>
      <c r="K141" s="37">
        <f ca="1">1360000/I141/100</f>
        <v>4511.3801452784501</v>
      </c>
      <c r="L141" s="37">
        <f ca="1">K141/365</f>
        <v>12.359945603502602</v>
      </c>
    </row>
    <row r="142" spans="1:12" x14ac:dyDescent="0.25">
      <c r="A142" s="33">
        <v>44044</v>
      </c>
      <c r="B142" s="38">
        <v>1</v>
      </c>
      <c r="C142" s="38">
        <v>35</v>
      </c>
      <c r="D142" s="32">
        <f t="shared" si="10"/>
        <v>5.2173913043478265E-2</v>
      </c>
      <c r="E142" s="32">
        <f t="shared" si="12"/>
        <v>1.11352133044107</v>
      </c>
      <c r="G142" t="s">
        <v>319</v>
      </c>
      <c r="I142" s="35">
        <f>SUM(B2:B19)/31</f>
        <v>9.6774193548387094E-2</v>
      </c>
      <c r="J142" s="35">
        <f t="shared" ref="J142:J146" si="13">I142*365</f>
        <v>35.322580645161288</v>
      </c>
      <c r="K142" s="37">
        <f t="shared" ref="K142:K146" si="14">1360000/I142/100</f>
        <v>140533.33333333334</v>
      </c>
      <c r="L142" s="37">
        <f t="shared" ref="L142:L146" si="15">K142/365</f>
        <v>385.02283105022832</v>
      </c>
    </row>
    <row r="143" spans="1:12" x14ac:dyDescent="0.25">
      <c r="A143" s="33">
        <v>44045</v>
      </c>
      <c r="B143" s="38">
        <v>1</v>
      </c>
      <c r="C143" s="38">
        <v>21</v>
      </c>
      <c r="D143" s="32">
        <f t="shared" si="10"/>
        <v>3.9647577092511016E-2</v>
      </c>
      <c r="E143" s="32">
        <f t="shared" si="12"/>
        <v>0.98563218390804586</v>
      </c>
      <c r="G143" t="s">
        <v>320</v>
      </c>
      <c r="I143" s="35">
        <f>AVERAGE(B20:B49)</f>
        <v>2.3666666666666667</v>
      </c>
      <c r="J143" s="35">
        <f t="shared" si="13"/>
        <v>863.83333333333337</v>
      </c>
      <c r="K143" s="37">
        <f t="shared" si="14"/>
        <v>5746.4788732394363</v>
      </c>
      <c r="L143" s="37">
        <f t="shared" si="15"/>
        <v>15.743777734902565</v>
      </c>
    </row>
    <row r="144" spans="1:12" x14ac:dyDescent="0.25">
      <c r="A144" s="33">
        <v>44046</v>
      </c>
      <c r="B144" s="38">
        <v>0</v>
      </c>
      <c r="C144" s="38">
        <v>26</v>
      </c>
      <c r="D144" s="32">
        <f t="shared" si="10"/>
        <v>1.9438444924406047E-2</v>
      </c>
      <c r="E144" s="32">
        <f t="shared" si="12"/>
        <v>0.86186186186186176</v>
      </c>
      <c r="G144" t="s">
        <v>321</v>
      </c>
      <c r="I144" s="35">
        <f>AVERAGE(B50:B80)</f>
        <v>5.290322580645161</v>
      </c>
      <c r="J144" s="35">
        <f t="shared" si="13"/>
        <v>1930.9677419354837</v>
      </c>
      <c r="K144" s="37">
        <f t="shared" si="14"/>
        <v>2570.7317073170734</v>
      </c>
      <c r="L144" s="37">
        <f t="shared" si="15"/>
        <v>7.0431005679919823</v>
      </c>
    </row>
    <row r="145" spans="1:12" x14ac:dyDescent="0.25">
      <c r="A145" s="33">
        <v>44047</v>
      </c>
      <c r="B145" s="38">
        <v>1</v>
      </c>
      <c r="C145" s="38">
        <v>33</v>
      </c>
      <c r="D145" s="32">
        <f t="shared" si="10"/>
        <v>1.8828451882845189E-2</v>
      </c>
      <c r="E145" s="32">
        <f t="shared" si="12"/>
        <v>0.8098336948662328</v>
      </c>
      <c r="G145" t="s">
        <v>322</v>
      </c>
      <c r="I145" s="35">
        <f>AVERAGE(B81:B110)</f>
        <v>4.2</v>
      </c>
      <c r="J145" s="35">
        <f t="shared" si="13"/>
        <v>1533</v>
      </c>
      <c r="K145" s="37">
        <f t="shared" si="14"/>
        <v>3238.0952380952381</v>
      </c>
      <c r="L145" s="37">
        <f t="shared" si="15"/>
        <v>8.8714938030006518</v>
      </c>
    </row>
    <row r="146" spans="1:12" x14ac:dyDescent="0.25">
      <c r="A146" s="33">
        <v>44048</v>
      </c>
      <c r="B146" s="38">
        <v>0</v>
      </c>
      <c r="C146" s="38">
        <v>27</v>
      </c>
      <c r="D146" s="32">
        <f t="shared" si="10"/>
        <v>1.8480492813141684E-2</v>
      </c>
      <c r="E146" s="32">
        <f t="shared" si="12"/>
        <v>0.8879056047197641</v>
      </c>
      <c r="G146" s="32" t="s">
        <v>327</v>
      </c>
      <c r="H146" s="32"/>
      <c r="I146" s="35">
        <f>AVERAGE(B111:B141)</f>
        <v>1.4193548387096775</v>
      </c>
      <c r="J146" s="35">
        <f t="shared" si="13"/>
        <v>518.06451612903231</v>
      </c>
      <c r="K146" s="37">
        <f t="shared" si="14"/>
        <v>9581.818181818182</v>
      </c>
      <c r="L146" s="37">
        <f t="shared" si="15"/>
        <v>26.251556662515569</v>
      </c>
    </row>
    <row r="147" spans="1:12" x14ac:dyDescent="0.25">
      <c r="A147" s="33">
        <v>44049</v>
      </c>
      <c r="B147" s="38">
        <v>1</v>
      </c>
      <c r="C147" s="38">
        <v>25</v>
      </c>
      <c r="D147" s="32">
        <f t="shared" si="10"/>
        <v>1.2448132780082988E-2</v>
      </c>
      <c r="E147" s="32">
        <f t="shared" si="12"/>
        <v>0.8775811209439528</v>
      </c>
      <c r="G147" s="84" t="s">
        <v>323</v>
      </c>
      <c r="H147" s="84"/>
      <c r="I147" s="84"/>
      <c r="J147" s="84"/>
      <c r="K147" s="84"/>
      <c r="L147" s="84"/>
    </row>
    <row r="148" spans="1:12" x14ac:dyDescent="0.25">
      <c r="A148" s="33">
        <v>44050</v>
      </c>
      <c r="B148" s="38">
        <v>0</v>
      </c>
      <c r="C148" s="38">
        <v>39</v>
      </c>
      <c r="D148" s="32">
        <f t="shared" si="10"/>
        <v>1.2244897959183675E-2</v>
      </c>
      <c r="E148" s="32">
        <f t="shared" si="12"/>
        <v>0.98302469135802462</v>
      </c>
      <c r="G148" s="59" t="s">
        <v>308</v>
      </c>
      <c r="H148" s="59"/>
      <c r="I148" s="32" t="s">
        <v>309</v>
      </c>
      <c r="J148" t="s">
        <v>310</v>
      </c>
      <c r="K148" t="s">
        <v>324</v>
      </c>
      <c r="L148" t="s">
        <v>325</v>
      </c>
    </row>
    <row r="149" spans="1:12" x14ac:dyDescent="0.25">
      <c r="A149" s="33">
        <v>44051</v>
      </c>
      <c r="B149" s="38">
        <v>0</v>
      </c>
      <c r="C149" s="38">
        <v>40</v>
      </c>
      <c r="D149" s="32">
        <f t="shared" si="10"/>
        <v>6.2893081761006293E-3</v>
      </c>
      <c r="E149" s="32">
        <f t="shared" si="12"/>
        <v>1.1366120218579234</v>
      </c>
      <c r="G149" s="32"/>
      <c r="H149" s="32">
        <v>365</v>
      </c>
      <c r="I149" s="35">
        <f>SUM(C2:C156)/365</f>
        <v>19.769863013698629</v>
      </c>
      <c r="J149" s="36">
        <f t="shared" ref="J149:J154" si="16">I149*365</f>
        <v>7215.9999999999991</v>
      </c>
      <c r="K149" s="37">
        <f>1360000/I149</f>
        <v>68791.574279379158</v>
      </c>
      <c r="L149" s="37">
        <f>K149/365</f>
        <v>188.47006651884701</v>
      </c>
    </row>
    <row r="150" spans="1:12" x14ac:dyDescent="0.25">
      <c r="A150" s="33">
        <v>44052</v>
      </c>
      <c r="B150" s="38">
        <v>0</v>
      </c>
      <c r="C150" s="38">
        <v>14</v>
      </c>
      <c r="D150" s="32">
        <f t="shared" si="10"/>
        <v>6.1475409836065581E-3</v>
      </c>
      <c r="E150" s="32">
        <f t="shared" si="12"/>
        <v>1.0382775119617225</v>
      </c>
      <c r="G150" s="34">
        <v>43831</v>
      </c>
      <c r="H150" s="38">
        <f ca="1">TODAY()-G150-1</f>
        <v>228</v>
      </c>
      <c r="I150" s="35">
        <f ca="1">SUM(C2:C156)/H150</f>
        <v>31.649122807017545</v>
      </c>
      <c r="J150" s="35">
        <f t="shared" ca="1" si="16"/>
        <v>11551.929824561405</v>
      </c>
      <c r="K150" s="37">
        <f ca="1">1360000/I150</f>
        <v>42971.175166297115</v>
      </c>
      <c r="L150" s="37">
        <f ca="1">K150/365</f>
        <v>117.729247030951</v>
      </c>
    </row>
    <row r="151" spans="1:12" x14ac:dyDescent="0.25">
      <c r="A151" s="33">
        <v>44053</v>
      </c>
      <c r="B151" s="38">
        <v>0</v>
      </c>
      <c r="C151" s="38">
        <v>13</v>
      </c>
      <c r="D151" s="32">
        <f>AVERAGE(B148:B152)/AVERAGE(C133:C147)</f>
        <v>0</v>
      </c>
      <c r="E151" s="32">
        <f t="shared" ref="E151:E156" si="17">AVERAGE(C149:C151)/AVERAGE(C138:C151)</f>
        <v>0.73742138364779874</v>
      </c>
      <c r="G151" s="34">
        <v>43880</v>
      </c>
      <c r="H151" s="38">
        <f ca="1">TODAY()-G151-1</f>
        <v>179</v>
      </c>
      <c r="I151" s="35">
        <f ca="1">SUM(C2:C156)/H151</f>
        <v>40.312849162011176</v>
      </c>
      <c r="J151" s="35">
        <f t="shared" ca="1" si="16"/>
        <v>14714.189944134079</v>
      </c>
      <c r="K151" s="37">
        <f ca="1">1360000/I151</f>
        <v>33736.141906873614</v>
      </c>
      <c r="L151" s="37">
        <f ca="1">K151/365</f>
        <v>92.427786046229073</v>
      </c>
    </row>
    <row r="152" spans="1:12" x14ac:dyDescent="0.25">
      <c r="A152" s="33">
        <v>44054</v>
      </c>
      <c r="B152" s="38">
        <v>0</v>
      </c>
      <c r="C152" s="38">
        <v>21</v>
      </c>
      <c r="D152" s="32">
        <f t="shared" si="10"/>
        <v>6.1099796334012219E-3</v>
      </c>
      <c r="E152" s="32">
        <f t="shared" si="17"/>
        <v>0.5803108808290155</v>
      </c>
      <c r="G152" s="34">
        <v>43905</v>
      </c>
      <c r="H152" s="38">
        <f ca="1">TODAY()-G152-1</f>
        <v>154</v>
      </c>
      <c r="I152" s="35">
        <f ca="1">SUM(C3:C156)/H152</f>
        <v>46.811688311688314</v>
      </c>
      <c r="J152" s="35">
        <f t="shared" ca="1" si="16"/>
        <v>17086.266233766233</v>
      </c>
      <c r="K152" s="37">
        <f ca="1">1360000/I152</f>
        <v>29052.573172423359</v>
      </c>
      <c r="L152" s="37">
        <f ca="1">K152/365</f>
        <v>79.596090883351664</v>
      </c>
    </row>
    <row r="153" spans="1:12" x14ac:dyDescent="0.25">
      <c r="A153" s="33">
        <v>44055</v>
      </c>
      <c r="B153" s="38">
        <v>1</v>
      </c>
      <c r="C153" s="38">
        <v>26</v>
      </c>
      <c r="D153" s="32">
        <f t="shared" si="10"/>
        <v>1.9067796610169493E-2</v>
      </c>
      <c r="E153" s="32">
        <f t="shared" si="17"/>
        <v>0.70886075949367089</v>
      </c>
      <c r="G153" s="34">
        <v>43922</v>
      </c>
      <c r="H153" s="38">
        <f ca="1">TODAY()-G153-1</f>
        <v>137</v>
      </c>
      <c r="I153" s="35">
        <f ca="1">SUM(C20:C156)/H153</f>
        <v>49.992700729927009</v>
      </c>
      <c r="J153" s="35">
        <f t="shared" ca="1" si="16"/>
        <v>18247.335766423359</v>
      </c>
      <c r="K153" s="37">
        <f ca="1">1360000/I153</f>
        <v>27203.971382683601</v>
      </c>
      <c r="L153" s="37">
        <f ca="1">K153/365</f>
        <v>74.531428445708499</v>
      </c>
    </row>
    <row r="154" spans="1:12" x14ac:dyDescent="0.25">
      <c r="A154" s="33">
        <v>44056</v>
      </c>
      <c r="B154" s="38">
        <v>2</v>
      </c>
      <c r="C154" s="38">
        <v>34</v>
      </c>
      <c r="D154" s="32">
        <f t="shared" si="10"/>
        <v>2.7210884353741499E-2</v>
      </c>
      <c r="E154" s="32">
        <f t="shared" si="17"/>
        <v>0.95454545454545459</v>
      </c>
      <c r="G154" t="s">
        <v>319</v>
      </c>
      <c r="I154" s="35">
        <f>SUM(C2:C19)/31</f>
        <v>11.838709677419354</v>
      </c>
      <c r="J154" s="35">
        <f t="shared" si="16"/>
        <v>4321.1290322580644</v>
      </c>
      <c r="K154" s="37">
        <f t="shared" ref="K154:K158" si="18">1360000/I154</f>
        <v>114877.38419618529</v>
      </c>
      <c r="L154" s="37">
        <f t="shared" ref="L154:L158" si="19">K154/365</f>
        <v>314.73255944160354</v>
      </c>
    </row>
    <row r="155" spans="1:12" x14ac:dyDescent="0.25">
      <c r="A155" s="33">
        <v>44057</v>
      </c>
      <c r="B155" s="38">
        <v>1</v>
      </c>
      <c r="C155" s="38">
        <v>43</v>
      </c>
      <c r="D155" s="32">
        <f t="shared" si="10"/>
        <v>2.7842227378190258E-2</v>
      </c>
      <c r="E155" s="32">
        <f t="shared" si="17"/>
        <v>1.2107472712006717</v>
      </c>
      <c r="G155" t="s">
        <v>320</v>
      </c>
      <c r="I155" s="35">
        <f>AVERAGE(C20:C49)</f>
        <v>60.7</v>
      </c>
      <c r="J155" s="35">
        <f t="shared" ref="J155:J158" si="20">I155*365</f>
        <v>22155.5</v>
      </c>
      <c r="K155" s="37">
        <f t="shared" si="18"/>
        <v>22405.271828665569</v>
      </c>
      <c r="L155" s="37">
        <f t="shared" si="19"/>
        <v>61.384306379905667</v>
      </c>
    </row>
    <row r="156" spans="1:12" x14ac:dyDescent="0.25">
      <c r="A156" s="33">
        <v>44058</v>
      </c>
      <c r="B156" s="38">
        <v>0</v>
      </c>
      <c r="C156" s="38">
        <v>17</v>
      </c>
      <c r="D156" s="32">
        <f t="shared" ref="D156" si="21">AVERAGE(D142:D155)</f>
        <v>1.8994974830775613E-2</v>
      </c>
      <c r="E156" s="32">
        <f t="shared" si="17"/>
        <v>1.1574318381706243</v>
      </c>
      <c r="G156" t="s">
        <v>321</v>
      </c>
      <c r="I156" s="35">
        <f>AVERAGE(C50:C80)</f>
        <v>82.612903225806448</v>
      </c>
      <c r="J156" s="35">
        <f t="shared" si="20"/>
        <v>30153.709677419352</v>
      </c>
      <c r="K156" s="37">
        <f t="shared" si="18"/>
        <v>16462.319406481845</v>
      </c>
      <c r="L156" s="37">
        <f t="shared" si="19"/>
        <v>45.102244949265327</v>
      </c>
    </row>
    <row r="157" spans="1:12" x14ac:dyDescent="0.25">
      <c r="A157" s="33">
        <v>44059</v>
      </c>
      <c r="B157" s="37">
        <f>$D$156*AVERAGE(C150:C156)</f>
        <v>0.45587939593861471</v>
      </c>
      <c r="C157" s="37">
        <f>AVERAGE(C150:C156)*AVERAGE($E$150:$E$156)</f>
        <v>21.900326056625005</v>
      </c>
      <c r="D157" t="s">
        <v>326</v>
      </c>
      <c r="E157" s="35"/>
      <c r="G157" t="s">
        <v>322</v>
      </c>
      <c r="I157" s="35">
        <f>AVERAGE(C81:C110)</f>
        <v>40</v>
      </c>
      <c r="J157" s="35">
        <f t="shared" si="20"/>
        <v>14600</v>
      </c>
      <c r="K157" s="37">
        <f t="shared" si="18"/>
        <v>34000</v>
      </c>
      <c r="L157" s="37">
        <f t="shared" si="19"/>
        <v>93.150684931506845</v>
      </c>
    </row>
    <row r="158" spans="1:12" x14ac:dyDescent="0.25">
      <c r="A158" s="33">
        <v>44060</v>
      </c>
      <c r="B158" s="37">
        <f t="shared" ref="B158:B221" si="22">$D$156*AVERAGE(C151:C157)</f>
        <v>0.4773174665958308</v>
      </c>
      <c r="C158" s="37">
        <f t="shared" ref="C158:C221" si="23">AVERAGE(C151:C157)*AVERAGE($E$150:$E$156)</f>
        <v>22.930205322063919</v>
      </c>
      <c r="D158" s="35">
        <f>SUM(B$2:B158)</f>
        <v>416.93319686253443</v>
      </c>
      <c r="E158" s="35">
        <f>SUM(C$2:C158)</f>
        <v>7260.8305313786886</v>
      </c>
      <c r="G158" s="32" t="s">
        <v>327</v>
      </c>
      <c r="H158" s="32"/>
      <c r="I158" s="35">
        <f>AVERAGE(C111:C141)</f>
        <v>27.516129032258064</v>
      </c>
      <c r="J158" s="35">
        <f t="shared" si="20"/>
        <v>10043.387096774193</v>
      </c>
      <c r="K158" s="37">
        <f t="shared" si="18"/>
        <v>49425.556858147713</v>
      </c>
      <c r="L158" s="37">
        <f t="shared" si="19"/>
        <v>135.41248454287046</v>
      </c>
    </row>
    <row r="159" spans="1:12" x14ac:dyDescent="0.25">
      <c r="A159" s="33">
        <v>44061</v>
      </c>
      <c r="B159" s="37">
        <f t="shared" si="22"/>
        <v>0.50426375233255061</v>
      </c>
      <c r="C159" s="37">
        <f t="shared" si="23"/>
        <v>24.224697788506973</v>
      </c>
      <c r="D159" s="35">
        <f>SUM(B$2:B159)</f>
        <v>417.43746061486701</v>
      </c>
      <c r="E159" s="35">
        <f>SUM(C$2:C159)</f>
        <v>7285.0552291671956</v>
      </c>
    </row>
    <row r="160" spans="1:12" x14ac:dyDescent="0.25">
      <c r="A160" s="33">
        <v>44062</v>
      </c>
      <c r="B160" s="37">
        <f t="shared" si="22"/>
        <v>0.51301418852248593</v>
      </c>
      <c r="C160" s="37">
        <f t="shared" si="23"/>
        <v>24.645066437330666</v>
      </c>
      <c r="D160" s="35">
        <f>SUM(B$2:B160)</f>
        <v>417.95047480338951</v>
      </c>
      <c r="E160" s="35">
        <f>SUM(C$2:C160)</f>
        <v>7309.7002956045262</v>
      </c>
    </row>
    <row r="161" spans="1:5" x14ac:dyDescent="0.25">
      <c r="A161" s="33">
        <v>44063</v>
      </c>
      <c r="B161" s="37">
        <f t="shared" si="22"/>
        <v>0.50933748439101778</v>
      </c>
      <c r="C161" s="37">
        <f t="shared" si="23"/>
        <v>24.468438539666838</v>
      </c>
      <c r="D161" s="35">
        <f>SUM(B$2:B161)</f>
        <v>418.45981228778055</v>
      </c>
      <c r="E161" s="35">
        <f>SUM(C$2:C161)</f>
        <v>7334.168734144193</v>
      </c>
    </row>
    <row r="162" spans="1:5" x14ac:dyDescent="0.25">
      <c r="A162" s="33">
        <v>44064</v>
      </c>
      <c r="B162" s="37">
        <f t="shared" si="22"/>
        <v>0.48347294581430073</v>
      </c>
      <c r="C162" s="37">
        <f t="shared" si="23"/>
        <v>23.225912921749831</v>
      </c>
      <c r="D162" s="35">
        <f>SUM(B$2:B162)</f>
        <v>418.94328523359485</v>
      </c>
      <c r="E162" s="35">
        <f>SUM(C$2:C162)</f>
        <v>7357.394647065943</v>
      </c>
    </row>
    <row r="163" spans="1:5" x14ac:dyDescent="0.25">
      <c r="A163" s="33">
        <v>44065</v>
      </c>
      <c r="B163" s="37">
        <f t="shared" si="22"/>
        <v>0.42981461919245406</v>
      </c>
      <c r="C163" s="37">
        <f t="shared" si="23"/>
        <v>20.648181049810702</v>
      </c>
      <c r="D163" s="35">
        <f>SUM(B$2:B163)</f>
        <v>419.37309985278728</v>
      </c>
      <c r="E163" s="35">
        <f>SUM(C$2:C163)</f>
        <v>7378.0428281157538</v>
      </c>
    </row>
    <row r="164" spans="1:5" x14ac:dyDescent="0.25">
      <c r="A164" s="33">
        <v>44066</v>
      </c>
      <c r="B164" s="37">
        <f t="shared" si="22"/>
        <v>0.43971420593806354</v>
      </c>
      <c r="C164" s="37">
        <f t="shared" si="23"/>
        <v>21.123754588527696</v>
      </c>
      <c r="D164" s="35">
        <f>SUM(B$2:B164)</f>
        <v>419.81281405872534</v>
      </c>
      <c r="E164" s="35">
        <f>SUM(C$2:C164)</f>
        <v>7399.1665827042816</v>
      </c>
    </row>
    <row r="165" spans="1:5" x14ac:dyDescent="0.25">
      <c r="A165" s="33">
        <v>44067</v>
      </c>
      <c r="B165" s="37">
        <f t="shared" si="22"/>
        <v>0.43760692658223393</v>
      </c>
      <c r="C165" s="37">
        <f t="shared" si="23"/>
        <v>21.022521443541958</v>
      </c>
      <c r="D165" s="35">
        <f>SUM(B$2:B165)</f>
        <v>420.25042098530758</v>
      </c>
      <c r="E165" s="35">
        <f>SUM(C$2:C165)</f>
        <v>7420.1891041478239</v>
      </c>
    </row>
    <row r="166" spans="1:5" x14ac:dyDescent="0.25">
      <c r="A166" s="33">
        <v>44068</v>
      </c>
      <c r="B166" s="37">
        <f t="shared" si="22"/>
        <v>0.43243029697400526</v>
      </c>
      <c r="C166" s="37">
        <f t="shared" si="23"/>
        <v>20.773837521205071</v>
      </c>
      <c r="D166" s="35">
        <f>SUM(B$2:B166)</f>
        <v>420.6828512822816</v>
      </c>
      <c r="E166" s="35">
        <f>SUM(C$2:C166)</f>
        <v>7440.9629416690286</v>
      </c>
    </row>
    <row r="167" spans="1:5" x14ac:dyDescent="0.25">
      <c r="A167" s="33">
        <v>44069</v>
      </c>
      <c r="B167" s="37">
        <f t="shared" si="22"/>
        <v>0.42306615355658772</v>
      </c>
      <c r="C167" s="37">
        <f t="shared" si="23"/>
        <v>20.323986538885048</v>
      </c>
      <c r="D167" s="35">
        <f>SUM(B$2:B167)</f>
        <v>421.10591743583819</v>
      </c>
      <c r="E167" s="35">
        <f>SUM(C$2:C167)</f>
        <v>7461.2869282079137</v>
      </c>
    </row>
    <row r="168" spans="1:5" x14ac:dyDescent="0.25">
      <c r="A168" s="33">
        <v>44070</v>
      </c>
      <c r="B168" s="37">
        <f t="shared" si="22"/>
        <v>0.41134061014048129</v>
      </c>
      <c r="C168" s="37">
        <f t="shared" si="23"/>
        <v>19.76069452285715</v>
      </c>
      <c r="D168" s="35">
        <f>SUM(B$2:B168)</f>
        <v>421.51725804597868</v>
      </c>
      <c r="E168" s="35">
        <f>SUM(C$2:C168)</f>
        <v>7481.0476227307709</v>
      </c>
    </row>
    <row r="169" spans="1:5" x14ac:dyDescent="0.25">
      <c r="A169" s="33">
        <v>44071</v>
      </c>
      <c r="B169" s="37">
        <f t="shared" si="22"/>
        <v>0.39856582741061919</v>
      </c>
      <c r="C169" s="37">
        <f t="shared" si="23"/>
        <v>19.146997326671091</v>
      </c>
      <c r="D169" s="35">
        <f>SUM(B$2:B169)</f>
        <v>421.91582387338929</v>
      </c>
      <c r="E169" s="35">
        <f>SUM(C$2:C169)</f>
        <v>7500.1946200574421</v>
      </c>
    </row>
    <row r="170" spans="1:5" x14ac:dyDescent="0.25">
      <c r="A170" s="33">
        <v>44072</v>
      </c>
      <c r="B170" s="37">
        <f t="shared" si="22"/>
        <v>0.38749741325842219</v>
      </c>
      <c r="C170" s="37">
        <f t="shared" si="23"/>
        <v>18.615273627327774</v>
      </c>
      <c r="D170" s="35">
        <f>SUM(B$2:B170)</f>
        <v>422.3033212866477</v>
      </c>
      <c r="E170" s="35">
        <f>SUM(C$2:C170)</f>
        <v>7518.80989368477</v>
      </c>
    </row>
    <row r="171" spans="1:5" x14ac:dyDescent="0.25">
      <c r="A171" s="33">
        <v>44073</v>
      </c>
      <c r="B171" s="37">
        <f t="shared" si="22"/>
        <v>0.38198098106937078</v>
      </c>
      <c r="C171" s="37">
        <f t="shared" si="23"/>
        <v>18.350265678546172</v>
      </c>
      <c r="D171" s="35">
        <f>SUM(B$2:B171)</f>
        <v>422.68530226771708</v>
      </c>
      <c r="E171" s="35">
        <f>SUM(C$2:C171)</f>
        <v>7537.1601593633159</v>
      </c>
    </row>
    <row r="172" spans="1:5" x14ac:dyDescent="0.25">
      <c r="A172" s="33">
        <v>44074</v>
      </c>
      <c r="B172" s="37">
        <f t="shared" si="22"/>
        <v>0.37445493077815167</v>
      </c>
      <c r="C172" s="37">
        <f t="shared" si="23"/>
        <v>17.988716205671004</v>
      </c>
      <c r="D172" s="35">
        <f>SUM(B$2:B172)</f>
        <v>423.05975719849522</v>
      </c>
      <c r="E172" s="35">
        <f>SUM(C$2:C172)</f>
        <v>7555.148875568987</v>
      </c>
    </row>
    <row r="173" spans="1:5" x14ac:dyDescent="0.25">
      <c r="A173" s="33">
        <v>44075</v>
      </c>
      <c r="B173" s="37">
        <f t="shared" si="22"/>
        <v>0.36622249447317534</v>
      </c>
      <c r="C173" s="37">
        <f t="shared" si="23"/>
        <v>17.593232134827723</v>
      </c>
      <c r="D173" s="35">
        <f>SUM(B$2:B173)</f>
        <v>423.42597969296838</v>
      </c>
      <c r="E173" s="35">
        <f>SUM(C$2:C173)</f>
        <v>7572.7421077038143</v>
      </c>
    </row>
    <row r="174" spans="1:5" x14ac:dyDescent="0.25">
      <c r="A174" s="33">
        <v>44076</v>
      </c>
      <c r="B174" s="37">
        <f t="shared" si="22"/>
        <v>0.3575917060073372</v>
      </c>
      <c r="C174" s="37">
        <f t="shared" si="23"/>
        <v>17.178611331142477</v>
      </c>
      <c r="D174" s="35">
        <f>SUM(B$2:B174)</f>
        <v>423.78357139897571</v>
      </c>
      <c r="E174" s="35">
        <f>SUM(C$2:C174)</f>
        <v>7589.9207190349571</v>
      </c>
    </row>
    <row r="175" spans="1:5" x14ac:dyDescent="0.25">
      <c r="A175" s="33">
        <v>44077</v>
      </c>
      <c r="B175" s="37">
        <f t="shared" si="22"/>
        <v>0.34905651702099205</v>
      </c>
      <c r="C175" s="37">
        <f t="shared" si="23"/>
        <v>16.768583101261601</v>
      </c>
      <c r="D175" s="35">
        <f>SUM(B$2:B175)</f>
        <v>424.13262791599669</v>
      </c>
      <c r="E175" s="35">
        <f>SUM(C$2:C175)</f>
        <v>7606.6893021362184</v>
      </c>
    </row>
    <row r="176" spans="1:5" x14ac:dyDescent="0.25">
      <c r="A176" s="33">
        <v>44078</v>
      </c>
      <c r="B176" s="37">
        <f t="shared" si="22"/>
        <v>0.34093721971469432</v>
      </c>
      <c r="C176" s="37">
        <f t="shared" si="23"/>
        <v>16.378534198102706</v>
      </c>
      <c r="D176" s="35">
        <f>SUM(B$2:B176)</f>
        <v>424.4735651357114</v>
      </c>
      <c r="E176" s="35">
        <f>SUM(C$2:C176)</f>
        <v>7623.0678363343213</v>
      </c>
    </row>
    <row r="177" spans="1:5" x14ac:dyDescent="0.25">
      <c r="A177" s="33">
        <v>44079</v>
      </c>
      <c r="B177" s="37">
        <f t="shared" si="22"/>
        <v>0.33342480722225337</v>
      </c>
      <c r="C177" s="37">
        <f t="shared" si="23"/>
        <v>16.017639881487277</v>
      </c>
      <c r="D177" s="35">
        <f>SUM(B$2:B177)</f>
        <v>424.80698994293363</v>
      </c>
      <c r="E177" s="35">
        <f>SUM(C$2:C177)</f>
        <v>7639.0854762158087</v>
      </c>
    </row>
    <row r="178" spans="1:5" x14ac:dyDescent="0.25">
      <c r="A178" s="33">
        <v>44080</v>
      </c>
      <c r="B178" s="37">
        <f t="shared" si="22"/>
        <v>0.32637595184770857</v>
      </c>
      <c r="C178" s="37">
        <f t="shared" si="23"/>
        <v>15.679014726668235</v>
      </c>
      <c r="D178" s="35">
        <f>SUM(B$2:B178)</f>
        <v>425.13336589478132</v>
      </c>
      <c r="E178" s="35">
        <f>SUM(C$2:C178)</f>
        <v>7654.7644909424771</v>
      </c>
    </row>
    <row r="179" spans="1:5" x14ac:dyDescent="0.25">
      <c r="A179" s="33">
        <v>44081</v>
      </c>
      <c r="B179" s="37">
        <f t="shared" si="22"/>
        <v>0.31912733119090758</v>
      </c>
      <c r="C179" s="37">
        <f t="shared" si="23"/>
        <v>15.330792900327777</v>
      </c>
      <c r="D179" s="35">
        <f>SUM(B$2:B179)</f>
        <v>425.4524932259722</v>
      </c>
      <c r="E179" s="35">
        <f>SUM(C$2:C179)</f>
        <v>7670.0952838428047</v>
      </c>
    </row>
    <row r="180" spans="1:5" x14ac:dyDescent="0.25">
      <c r="A180" s="33">
        <v>44082</v>
      </c>
      <c r="B180" s="37">
        <f t="shared" si="22"/>
        <v>0.31191487600703238</v>
      </c>
      <c r="C180" s="37">
        <f t="shared" si="23"/>
        <v>14.98430845377707</v>
      </c>
      <c r="D180" s="35">
        <f>SUM(B$2:B180)</f>
        <v>425.76440810197926</v>
      </c>
      <c r="E180" s="35">
        <f>SUM(C$2:C180)</f>
        <v>7685.0795922965817</v>
      </c>
    </row>
    <row r="181" spans="1:5" x14ac:dyDescent="0.25">
      <c r="A181" s="33">
        <v>44083</v>
      </c>
      <c r="B181" s="37">
        <f t="shared" si="22"/>
        <v>0.30483538462746496</v>
      </c>
      <c r="C181" s="37">
        <f t="shared" si="23"/>
        <v>14.644211553349333</v>
      </c>
      <c r="D181" s="35">
        <f>SUM(B$2:B181)</f>
        <v>426.06924348660669</v>
      </c>
      <c r="E181" s="35">
        <f>SUM(C$2:C181)</f>
        <v>7699.7238038499308</v>
      </c>
    </row>
    <row r="182" spans="1:5" x14ac:dyDescent="0.25">
      <c r="A182" s="33">
        <v>44084</v>
      </c>
      <c r="B182" s="37">
        <f t="shared" si="22"/>
        <v>0.29795811891456447</v>
      </c>
      <c r="C182" s="37">
        <f t="shared" si="23"/>
        <v>14.313829520661789</v>
      </c>
      <c r="D182" s="35">
        <f>SUM(B$2:B182)</f>
        <v>426.36720160552125</v>
      </c>
      <c r="E182" s="35">
        <f>SUM(C$2:C182)</f>
        <v>7714.0376333705926</v>
      </c>
    </row>
    <row r="183" spans="1:5" x14ac:dyDescent="0.25">
      <c r="A183" s="33">
        <v>44085</v>
      </c>
      <c r="B183" s="37">
        <f t="shared" si="22"/>
        <v>0.29129697856038589</v>
      </c>
      <c r="C183" s="37">
        <f t="shared" si="23"/>
        <v>13.993830093258193</v>
      </c>
      <c r="D183" s="35">
        <f>SUM(B$2:B183)</f>
        <v>426.65849858408166</v>
      </c>
      <c r="E183" s="35">
        <f>SUM(C$2:C183)</f>
        <v>7728.0314634638507</v>
      </c>
    </row>
    <row r="184" spans="1:5" x14ac:dyDescent="0.25">
      <c r="A184" s="33">
        <v>44086</v>
      </c>
      <c r="B184" s="37">
        <f t="shared" si="22"/>
        <v>0.2848259222103332</v>
      </c>
      <c r="C184" s="37">
        <f t="shared" si="23"/>
        <v>13.682962251325653</v>
      </c>
      <c r="D184" s="35">
        <f>SUM(B$2:B184)</f>
        <v>426.94332450629202</v>
      </c>
      <c r="E184" s="35">
        <f>SUM(C$2:C184)</f>
        <v>7741.7144257151767</v>
      </c>
    </row>
    <row r="185" spans="1:5" x14ac:dyDescent="0.25">
      <c r="A185" s="33">
        <v>44087</v>
      </c>
      <c r="B185" s="37">
        <f t="shared" si="22"/>
        <v>0.27849061609277681</v>
      </c>
      <c r="C185" s="37">
        <f t="shared" si="23"/>
        <v>13.378615814792035</v>
      </c>
      <c r="D185" s="35">
        <f>SUM(B$2:B185)</f>
        <v>427.22181512238478</v>
      </c>
      <c r="E185" s="35">
        <f>SUM(C$2:C185)</f>
        <v>7755.093041529969</v>
      </c>
    </row>
    <row r="186" spans="1:5" x14ac:dyDescent="0.25">
      <c r="A186" s="33">
        <v>44088</v>
      </c>
      <c r="B186" s="37">
        <f t="shared" si="22"/>
        <v>0.27224832760251505</v>
      </c>
      <c r="C186" s="37">
        <f t="shared" si="23"/>
        <v>13.078737920563494</v>
      </c>
      <c r="D186" s="35">
        <f>SUM(B$2:B186)</f>
        <v>427.49406344998732</v>
      </c>
      <c r="E186" s="35">
        <f>SUM(C$2:C186)</f>
        <v>7768.1717794505321</v>
      </c>
    </row>
    <row r="187" spans="1:5" x14ac:dyDescent="0.25">
      <c r="A187" s="33">
        <v>44089</v>
      </c>
      <c r="B187" s="37">
        <f t="shared" si="22"/>
        <v>0.26613722365135145</v>
      </c>
      <c r="C187" s="37">
        <f t="shared" si="23"/>
        <v>12.785162097026094</v>
      </c>
      <c r="D187" s="35">
        <f>SUM(B$2:B187)</f>
        <v>427.76020067363868</v>
      </c>
      <c r="E187" s="35">
        <f>SUM(C$2:C187)</f>
        <v>7780.956941547558</v>
      </c>
    </row>
    <row r="188" spans="1:5" x14ac:dyDescent="0.25">
      <c r="A188" s="33">
        <v>44090</v>
      </c>
      <c r="B188" s="37">
        <f t="shared" si="22"/>
        <v>0.26016969083768332</v>
      </c>
      <c r="C188" s="37">
        <f t="shared" si="23"/>
        <v>12.498483393102966</v>
      </c>
      <c r="D188" s="35">
        <f>SUM(B$2:B188)</f>
        <v>428.02037036447638</v>
      </c>
      <c r="E188" s="35">
        <f>SUM(C$2:C188)</f>
        <v>7793.455424940661</v>
      </c>
    </row>
    <row r="189" spans="1:5" x14ac:dyDescent="0.25">
      <c r="A189" s="33">
        <v>44091</v>
      </c>
      <c r="B189" s="37">
        <f t="shared" si="22"/>
        <v>0.25434711192374532</v>
      </c>
      <c r="C189" s="37">
        <f t="shared" si="23"/>
        <v>12.218768236327504</v>
      </c>
      <c r="D189" s="35">
        <f>SUM(B$2:B189)</f>
        <v>428.2747174764001</v>
      </c>
      <c r="E189" s="35">
        <f>SUM(C$2:C189)</f>
        <v>7805.6741931769884</v>
      </c>
    </row>
    <row r="190" spans="1:5" x14ac:dyDescent="0.25">
      <c r="A190" s="33">
        <v>44092</v>
      </c>
      <c r="B190" s="37">
        <f t="shared" si="22"/>
        <v>0.24866202101447929</v>
      </c>
      <c r="C190" s="37">
        <f t="shared" si="23"/>
        <v>11.945657967068383</v>
      </c>
      <c r="D190" s="35">
        <f>SUM(B$2:B190)</f>
        <v>428.52337949741457</v>
      </c>
      <c r="E190" s="35">
        <f>SUM(C$2:C190)</f>
        <v>7817.6198511440571</v>
      </c>
    </row>
    <row r="191" spans="1:5" x14ac:dyDescent="0.25">
      <c r="A191" s="33">
        <v>44093</v>
      </c>
      <c r="B191" s="37">
        <f t="shared" si="22"/>
        <v>0.24310416701646911</v>
      </c>
      <c r="C191" s="37">
        <f t="shared" si="23"/>
        <v>11.678660125499054</v>
      </c>
      <c r="D191" s="35">
        <f>SUM(B$2:B191)</f>
        <v>428.76648366443106</v>
      </c>
      <c r="E191" s="35">
        <f>SUM(C$2:C191)</f>
        <v>7829.298511269556</v>
      </c>
    </row>
    <row r="192" spans="1:5" x14ac:dyDescent="0.25">
      <c r="A192" s="33">
        <v>44094</v>
      </c>
      <c r="B192" s="37">
        <f t="shared" si="22"/>
        <v>0.23766535724027674</v>
      </c>
      <c r="C192" s="37">
        <f t="shared" si="23"/>
        <v>11.417381136977689</v>
      </c>
      <c r="D192" s="35">
        <f>SUM(B$2:B192)</f>
        <v>429.00414902167137</v>
      </c>
      <c r="E192" s="35">
        <f>SUM(C$2:C192)</f>
        <v>7840.7158924065334</v>
      </c>
    </row>
    <row r="193" spans="1:5" x14ac:dyDescent="0.25">
      <c r="A193" s="33">
        <v>44095</v>
      </c>
      <c r="B193" s="37">
        <f t="shared" si="22"/>
        <v>0.23234341390565849</v>
      </c>
      <c r="C193" s="37">
        <f t="shared" si="23"/>
        <v>11.161716381515225</v>
      </c>
      <c r="D193" s="35">
        <f>SUM(B$2:B193)</f>
        <v>429.23649243557702</v>
      </c>
      <c r="E193" s="35">
        <f>SUM(C$2:C193)</f>
        <v>7851.8776087880487</v>
      </c>
    </row>
    <row r="194" spans="1:5" x14ac:dyDescent="0.25">
      <c r="A194" s="33">
        <v>44096</v>
      </c>
      <c r="B194" s="37">
        <f t="shared" si="22"/>
        <v>0.22714144592219038</v>
      </c>
      <c r="C194" s="37">
        <f t="shared" si="23"/>
        <v>10.911815210308495</v>
      </c>
      <c r="D194" s="35">
        <f>SUM(B$2:B194)</f>
        <v>429.46363388149922</v>
      </c>
      <c r="E194" s="35">
        <f>SUM(C$2:C194)</f>
        <v>7862.7894239983571</v>
      </c>
    </row>
    <row r="195" spans="1:5" x14ac:dyDescent="0.25">
      <c r="A195" s="33">
        <v>44097</v>
      </c>
      <c r="B195" s="37">
        <f t="shared" si="22"/>
        <v>0.22205799207040286</v>
      </c>
      <c r="C195" s="37">
        <f t="shared" si="23"/>
        <v>10.667607426759217</v>
      </c>
      <c r="D195" s="35">
        <f>SUM(B$2:B195)</f>
        <v>429.68569187356962</v>
      </c>
      <c r="E195" s="35">
        <f>SUM(C$2:C195)</f>
        <v>7873.4570314251159</v>
      </c>
    </row>
    <row r="196" spans="1:5" x14ac:dyDescent="0.25">
      <c r="A196" s="33">
        <v>44098</v>
      </c>
      <c r="B196" s="37">
        <f t="shared" si="22"/>
        <v>0.21708978594197834</v>
      </c>
      <c r="C196" s="37">
        <f t="shared" si="23"/>
        <v>10.428936113472512</v>
      </c>
      <c r="D196" s="35">
        <f>SUM(B$2:B196)</f>
        <v>429.90278165951162</v>
      </c>
      <c r="E196" s="35">
        <f>SUM(C$2:C196)</f>
        <v>7883.8859675385884</v>
      </c>
    </row>
    <row r="197" spans="1:5" x14ac:dyDescent="0.25">
      <c r="A197" s="33">
        <v>44099</v>
      </c>
      <c r="B197" s="37">
        <f t="shared" si="22"/>
        <v>0.21223295506698631</v>
      </c>
      <c r="C197" s="37">
        <f t="shared" si="23"/>
        <v>10.195615238013312</v>
      </c>
      <c r="D197" s="35">
        <f>SUM(B$2:B197)</f>
        <v>430.11501461457863</v>
      </c>
      <c r="E197" s="35">
        <f>SUM(C$2:C197)</f>
        <v>7894.0815827766019</v>
      </c>
    </row>
    <row r="198" spans="1:5" x14ac:dyDescent="0.25">
      <c r="A198" s="33">
        <v>44100</v>
      </c>
      <c r="B198" s="37">
        <f t="shared" si="22"/>
        <v>0.20748409541110308</v>
      </c>
      <c r="C198" s="37">
        <f t="shared" si="23"/>
        <v>9.967481271469671</v>
      </c>
      <c r="D198" s="35">
        <f>SUM(B$2:B198)</f>
        <v>430.3224987099897</v>
      </c>
      <c r="E198" s="35">
        <f>SUM(C$2:C198)</f>
        <v>7904.0490640480712</v>
      </c>
    </row>
    <row r="199" spans="1:5" x14ac:dyDescent="0.25">
      <c r="A199" s="33">
        <v>44101</v>
      </c>
      <c r="B199" s="37">
        <f t="shared" si="22"/>
        <v>0.20284069551635397</v>
      </c>
      <c r="C199" s="37">
        <f t="shared" si="23"/>
        <v>9.744413564062258</v>
      </c>
      <c r="D199" s="35">
        <f>SUM(B$2:B199)</f>
        <v>430.52533940550603</v>
      </c>
      <c r="E199" s="35">
        <f>SUM(C$2:C199)</f>
        <v>7913.7934776121338</v>
      </c>
    </row>
    <row r="200" spans="1:5" x14ac:dyDescent="0.25">
      <c r="A200" s="33">
        <v>44102</v>
      </c>
      <c r="B200" s="37">
        <f t="shared" si="22"/>
        <v>0.19830098452489217</v>
      </c>
      <c r="C200" s="37">
        <f t="shared" si="23"/>
        <v>9.5263270442467292</v>
      </c>
      <c r="D200" s="35">
        <f>SUM(B$2:B200)</f>
        <v>430.72364039003094</v>
      </c>
      <c r="E200" s="35">
        <f>SUM(C$2:C200)</f>
        <v>7923.3198046563803</v>
      </c>
    </row>
    <row r="201" spans="1:5" x14ac:dyDescent="0.25">
      <c r="A201" s="33">
        <v>44103</v>
      </c>
      <c r="B201" s="37">
        <f t="shared" si="22"/>
        <v>0.19386324462490165</v>
      </c>
      <c r="C201" s="37">
        <f t="shared" si="23"/>
        <v>9.3131391887960877</v>
      </c>
      <c r="D201" s="35">
        <f>SUM(B$2:B201)</f>
        <v>430.91750363465582</v>
      </c>
      <c r="E201" s="35">
        <f>SUM(C$2:C201)</f>
        <v>7932.6329438451767</v>
      </c>
    </row>
    <row r="202" spans="1:5" x14ac:dyDescent="0.25">
      <c r="A202" s="33">
        <v>44104</v>
      </c>
      <c r="B202" s="37">
        <f t="shared" si="22"/>
        <v>0.18952512879758843</v>
      </c>
      <c r="C202" s="37">
        <f t="shared" si="23"/>
        <v>9.104737247545911</v>
      </c>
      <c r="D202" s="35">
        <f>SUM(B$2:B202)</f>
        <v>431.1070287634534</v>
      </c>
      <c r="E202" s="35">
        <f>SUM(C$2:C202)</f>
        <v>7941.7376810927226</v>
      </c>
    </row>
    <row r="203" spans="1:5" x14ac:dyDescent="0.25">
      <c r="A203" s="33">
        <v>44105</v>
      </c>
      <c r="B203" s="37">
        <f t="shared" si="22"/>
        <v>0.18528417455217031</v>
      </c>
      <c r="C203" s="37">
        <f t="shared" si="23"/>
        <v>8.9010029230878889</v>
      </c>
      <c r="D203" s="35">
        <f>SUM(B$2:B203)</f>
        <v>431.29231293800558</v>
      </c>
      <c r="E203" s="35">
        <f>SUM(C$2:C203)</f>
        <v>7950.6386840158102</v>
      </c>
    </row>
    <row r="204" spans="1:5" x14ac:dyDescent="0.25">
      <c r="A204" s="33">
        <v>44106</v>
      </c>
      <c r="B204" s="37">
        <f t="shared" si="22"/>
        <v>0.18113802419581851</v>
      </c>
      <c r="C204" s="37">
        <f t="shared" si="23"/>
        <v>8.7018229524797786</v>
      </c>
      <c r="D204" s="35">
        <f>SUM(B$2:B204)</f>
        <v>431.47345096220141</v>
      </c>
      <c r="E204" s="35">
        <f>SUM(C$2:C204)</f>
        <v>7959.3405069682904</v>
      </c>
    </row>
    <row r="205" spans="1:5" x14ac:dyDescent="0.25">
      <c r="A205" s="33">
        <v>44107</v>
      </c>
      <c r="B205" s="37">
        <f t="shared" si="22"/>
        <v>0.17708451750065907</v>
      </c>
      <c r="C205" s="37">
        <f t="shared" si="23"/>
        <v>8.5070935589437351</v>
      </c>
      <c r="D205" s="35">
        <f>SUM(B$2:B205)</f>
        <v>431.65053547970206</v>
      </c>
      <c r="E205" s="35">
        <f>SUM(C$2:C205)</f>
        <v>7967.8476005272341</v>
      </c>
    </row>
    <row r="206" spans="1:5" x14ac:dyDescent="0.25">
      <c r="A206" s="33">
        <v>44108</v>
      </c>
      <c r="B206" s="37">
        <f t="shared" si="22"/>
        <v>0.17312165638028706</v>
      </c>
      <c r="C206" s="37">
        <f t="shared" si="23"/>
        <v>8.3167187549353621</v>
      </c>
      <c r="D206" s="35">
        <f>SUM(B$2:B206)</f>
        <v>431.82365713608232</v>
      </c>
      <c r="E206" s="35">
        <f>SUM(C$2:C206)</f>
        <v>7976.1643192821693</v>
      </c>
    </row>
    <row r="207" spans="1:5" x14ac:dyDescent="0.25">
      <c r="A207" s="33">
        <v>44109</v>
      </c>
      <c r="B207" s="37">
        <f t="shared" si="22"/>
        <v>0.16924750967094498</v>
      </c>
      <c r="C207" s="37">
        <f t="shared" si="23"/>
        <v>8.1306057678566113</v>
      </c>
      <c r="D207" s="35">
        <f>SUM(B$2:B207)</f>
        <v>431.99290464575324</v>
      </c>
      <c r="E207" s="35">
        <f>SUM(C$2:C207)</f>
        <v>7984.294925050026</v>
      </c>
    </row>
    <row r="208" spans="1:5" x14ac:dyDescent="0.25">
      <c r="A208" s="33">
        <v>44110</v>
      </c>
      <c r="B208" s="37">
        <f t="shared" si="22"/>
        <v>0.1654601253115438</v>
      </c>
      <c r="C208" s="37">
        <f t="shared" si="23"/>
        <v>7.9486608212071337</v>
      </c>
      <c r="D208" s="35">
        <f>SUM(B$2:B208)</f>
        <v>432.15836477106478</v>
      </c>
      <c r="E208" s="35">
        <f>SUM(C$2:C208)</f>
        <v>7992.2435858712333</v>
      </c>
    </row>
    <row r="209" spans="1:5" x14ac:dyDescent="0.25">
      <c r="A209" s="33">
        <v>44111</v>
      </c>
      <c r="B209" s="37">
        <f t="shared" si="22"/>
        <v>0.1617575207044738</v>
      </c>
      <c r="C209" s="37">
        <f t="shared" si="23"/>
        <v>7.7707886715201706</v>
      </c>
      <c r="D209" s="35">
        <f>SUM(B$2:B209)</f>
        <v>432.32012229176928</v>
      </c>
      <c r="E209" s="35">
        <f>SUM(C$2:C209)</f>
        <v>8000.0143745427531</v>
      </c>
    </row>
    <row r="210" spans="1:5" x14ac:dyDescent="0.25">
      <c r="A210" s="33">
        <v>44112</v>
      </c>
      <c r="B210" s="37">
        <f t="shared" si="22"/>
        <v>0.15813776075773694</v>
      </c>
      <c r="C210" s="37">
        <f t="shared" si="23"/>
        <v>7.5968963574860382</v>
      </c>
      <c r="D210" s="35">
        <f>SUM(B$2:B210)</f>
        <v>432.47826005252699</v>
      </c>
      <c r="E210" s="35">
        <f>SUM(C$2:C210)</f>
        <v>8007.6112709002391</v>
      </c>
    </row>
    <row r="211" spans="1:5" x14ac:dyDescent="0.25">
      <c r="A211" s="33">
        <v>44113</v>
      </c>
      <c r="B211" s="37">
        <f t="shared" si="22"/>
        <v>0.15459897913055751</v>
      </c>
      <c r="C211" s="37">
        <f t="shared" si="23"/>
        <v>7.4268942205856474</v>
      </c>
      <c r="D211" s="35">
        <f>SUM(B$2:B211)</f>
        <v>432.63285903165757</v>
      </c>
      <c r="E211" s="35">
        <f>SUM(C$2:C211)</f>
        <v>8015.0381651208245</v>
      </c>
    </row>
    <row r="212" spans="1:5" x14ac:dyDescent="0.25">
      <c r="A212" s="33">
        <v>44114</v>
      </c>
      <c r="B212" s="37">
        <f t="shared" si="22"/>
        <v>0.15113937353436294</v>
      </c>
      <c r="C212" s="37">
        <f t="shared" si="23"/>
        <v>7.2606956793508788</v>
      </c>
      <c r="D212" s="35">
        <f>SUM(B$2:B212)</f>
        <v>432.78399840519194</v>
      </c>
      <c r="E212" s="35">
        <f>SUM(C$2:C212)</f>
        <v>8022.2988608001751</v>
      </c>
    </row>
    <row r="213" spans="1:5" x14ac:dyDescent="0.25">
      <c r="A213" s="33">
        <v>44115</v>
      </c>
      <c r="B213" s="37">
        <f t="shared" si="22"/>
        <v>0.14775718834122034</v>
      </c>
      <c r="C213" s="37">
        <f t="shared" si="23"/>
        <v>7.0982163938784408</v>
      </c>
      <c r="D213" s="35">
        <f>SUM(B$2:B213)</f>
        <v>432.93175559353318</v>
      </c>
      <c r="E213" s="35">
        <f>SUM(C$2:C213)</f>
        <v>8029.397077194054</v>
      </c>
    </row>
    <row r="214" spans="1:5" x14ac:dyDescent="0.25">
      <c r="A214" s="33">
        <v>44116</v>
      </c>
      <c r="B214" s="37">
        <f t="shared" si="22"/>
        <v>0.14445069952986078</v>
      </c>
      <c r="C214" s="37">
        <f t="shared" si="23"/>
        <v>6.9393735426408574</v>
      </c>
      <c r="D214" s="35">
        <f>SUM(B$2:B214)</f>
        <v>433.07620629306302</v>
      </c>
      <c r="E214" s="35">
        <f>SUM(C$2:C214)</f>
        <v>8036.336450736695</v>
      </c>
    </row>
    <row r="215" spans="1:5" x14ac:dyDescent="0.25">
      <c r="A215" s="33">
        <v>44117</v>
      </c>
      <c r="B215" s="37">
        <f t="shared" si="22"/>
        <v>0.14121821008192048</v>
      </c>
      <c r="C215" s="37">
        <f t="shared" si="23"/>
        <v>6.7840856013230963</v>
      </c>
      <c r="D215" s="35">
        <f>SUM(B$2:B215)</f>
        <v>433.21742450314497</v>
      </c>
      <c r="E215" s="35">
        <f>SUM(C$2:C215)</f>
        <v>8043.1205363380177</v>
      </c>
    </row>
    <row r="216" spans="1:5" x14ac:dyDescent="0.25">
      <c r="A216" s="33">
        <v>44118</v>
      </c>
      <c r="B216" s="37">
        <f t="shared" si="22"/>
        <v>0.13805805622617159</v>
      </c>
      <c r="C216" s="37">
        <f t="shared" si="23"/>
        <v>6.6322726427937742</v>
      </c>
      <c r="D216" s="35">
        <f>SUM(B$2:B216)</f>
        <v>433.35548255937113</v>
      </c>
      <c r="E216" s="35">
        <f>SUM(C$2:C216)</f>
        <v>8049.7528089808111</v>
      </c>
    </row>
    <row r="217" spans="1:5" x14ac:dyDescent="0.25">
      <c r="A217" s="33">
        <v>44119</v>
      </c>
      <c r="B217" s="37">
        <f t="shared" si="22"/>
        <v>0.13496861575330121</v>
      </c>
      <c r="C217" s="37">
        <f t="shared" si="23"/>
        <v>6.4838567365449524</v>
      </c>
      <c r="D217" s="35">
        <f>SUM(B$2:B217)</f>
        <v>433.49045117512441</v>
      </c>
      <c r="E217" s="35">
        <f>SUM(C$2:C217)</f>
        <v>8056.2366657173561</v>
      </c>
    </row>
    <row r="218" spans="1:5" x14ac:dyDescent="0.25">
      <c r="A218" s="33">
        <v>44120</v>
      </c>
      <c r="B218" s="37">
        <f t="shared" si="22"/>
        <v>0.13194830724109666</v>
      </c>
      <c r="C218" s="37">
        <f t="shared" si="23"/>
        <v>6.3387619114702378</v>
      </c>
      <c r="D218" s="35">
        <f>SUM(B$2:B218)</f>
        <v>433.62239948236549</v>
      </c>
      <c r="E218" s="35">
        <f>SUM(C$2:C218)</f>
        <v>8062.5754276288262</v>
      </c>
    </row>
    <row r="219" spans="1:5" x14ac:dyDescent="0.25">
      <c r="A219" s="33">
        <v>44121</v>
      </c>
      <c r="B219" s="37">
        <f t="shared" si="22"/>
        <v>0.12899558640906797</v>
      </c>
      <c r="C219" s="37">
        <f t="shared" si="23"/>
        <v>6.1969139807418108</v>
      </c>
      <c r="D219" s="35">
        <f>SUM(B$2:B219)</f>
        <v>433.75139506877457</v>
      </c>
      <c r="E219" s="35">
        <f>SUM(C$2:C219)</f>
        <v>8068.7723416095678</v>
      </c>
    </row>
    <row r="220" spans="1:5" x14ac:dyDescent="0.25">
      <c r="A220" s="33">
        <v>44122</v>
      </c>
      <c r="B220" s="37">
        <f t="shared" si="22"/>
        <v>0.12610894261042238</v>
      </c>
      <c r="C220" s="37">
        <f t="shared" si="23"/>
        <v>6.0582403732858046</v>
      </c>
      <c r="D220" s="35">
        <f>SUM(B$2:B220)</f>
        <v>433.87750401138499</v>
      </c>
      <c r="E220" s="35">
        <f>SUM(C$2:C220)</f>
        <v>8074.8305819828538</v>
      </c>
    </row>
    <row r="221" spans="1:5" x14ac:dyDescent="0.25">
      <c r="A221" s="33">
        <v>44123</v>
      </c>
      <c r="B221" s="37">
        <f t="shared" si="22"/>
        <v>0.12328689713388419</v>
      </c>
      <c r="C221" s="37">
        <f t="shared" si="23"/>
        <v>5.9226700522021734</v>
      </c>
      <c r="D221" s="35">
        <f>SUM(B$2:B221)</f>
        <v>434.00079090851887</v>
      </c>
      <c r="E221" s="35">
        <f>SUM(C$2:C221)</f>
        <v>8080.753252035056</v>
      </c>
    </row>
    <row r="222" spans="1:5" x14ac:dyDescent="0.25">
      <c r="A222" s="33">
        <v>44124</v>
      </c>
      <c r="B222" s="37">
        <f t="shared" ref="B222:B285" si="24">$D$156*AVERAGE(C215:C221)</f>
        <v>0.12052800324656354</v>
      </c>
      <c r="C222" s="37">
        <f t="shared" ref="C222:C285" si="25">AVERAGE(C215:C221)*AVERAGE($E$150:$E$156)</f>
        <v>5.7901335168241026</v>
      </c>
      <c r="D222" s="35">
        <f>SUM(B$2:B222)</f>
        <v>434.12131891176546</v>
      </c>
      <c r="E222" s="35">
        <f>SUM(C$2:C222)</f>
        <v>8086.5433855518804</v>
      </c>
    </row>
    <row r="223" spans="1:5" x14ac:dyDescent="0.25">
      <c r="A223" s="33">
        <v>44125</v>
      </c>
      <c r="B223" s="37">
        <f t="shared" si="24"/>
        <v>0.11783084684255567</v>
      </c>
      <c r="C223" s="37">
        <f t="shared" si="25"/>
        <v>5.6605628338765444</v>
      </c>
      <c r="D223" s="35">
        <f>SUM(B$2:B223)</f>
        <v>434.23914975860799</v>
      </c>
      <c r="E223" s="35">
        <f>SUM(C$2:C223)</f>
        <v>8092.203948385757</v>
      </c>
    </row>
    <row r="224" spans="1:5" x14ac:dyDescent="0.25">
      <c r="A224" s="33">
        <v>44126</v>
      </c>
      <c r="B224" s="37">
        <f t="shared" si="24"/>
        <v>0.11519404636209843</v>
      </c>
      <c r="C224" s="37">
        <f t="shared" si="25"/>
        <v>5.5338916335925665</v>
      </c>
      <c r="D224" s="35">
        <f>SUM(B$2:B224)</f>
        <v>434.35434380497009</v>
      </c>
      <c r="E224" s="35">
        <f>SUM(C$2:C224)</f>
        <v>8097.7378400193493</v>
      </c>
    </row>
    <row r="225" spans="1:5" x14ac:dyDescent="0.25">
      <c r="A225" s="33">
        <v>44127</v>
      </c>
      <c r="B225" s="37">
        <f t="shared" si="24"/>
        <v>0.11261625161628475</v>
      </c>
      <c r="C225" s="37">
        <f t="shared" si="25"/>
        <v>5.4100550532528482</v>
      </c>
      <c r="D225" s="35">
        <f>SUM(B$2:B225)</f>
        <v>434.46696005658634</v>
      </c>
      <c r="E225" s="35">
        <f>SUM(C$2:C225)</f>
        <v>8103.1478950726023</v>
      </c>
    </row>
    <row r="226" spans="1:5" x14ac:dyDescent="0.25">
      <c r="A226" s="33">
        <v>44128</v>
      </c>
      <c r="B226" s="37">
        <f t="shared" si="24"/>
        <v>0.11009614255956932</v>
      </c>
      <c r="C226" s="37">
        <f t="shared" si="25"/>
        <v>5.2889896782172254</v>
      </c>
      <c r="D226" s="35">
        <f>SUM(B$2:B226)</f>
        <v>434.57705619914589</v>
      </c>
      <c r="E226" s="35">
        <f>SUM(C$2:C226)</f>
        <v>8108.4368847508194</v>
      </c>
    </row>
    <row r="227" spans="1:5" x14ac:dyDescent="0.25">
      <c r="A227" s="33">
        <v>44129</v>
      </c>
      <c r="B227" s="37">
        <f t="shared" si="24"/>
        <v>0.10763242837746874</v>
      </c>
      <c r="C227" s="37">
        <f t="shared" si="25"/>
        <v>5.1706334980980451</v>
      </c>
      <c r="D227" s="35">
        <f>SUM(B$2:B227)</f>
        <v>434.68468862752337</v>
      </c>
      <c r="E227" s="35">
        <f>SUM(C$2:C227)</f>
        <v>8113.6075182489176</v>
      </c>
    </row>
    <row r="228" spans="1:5" x14ac:dyDescent="0.25">
      <c r="A228" s="33">
        <v>44130</v>
      </c>
      <c r="B228" s="37">
        <f t="shared" si="24"/>
        <v>0.10522384691263804</v>
      </c>
      <c r="C228" s="37">
        <f t="shared" si="25"/>
        <v>5.0549258791890335</v>
      </c>
      <c r="D228" s="35">
        <f>SUM(B$2:B228)</f>
        <v>434.78991247443599</v>
      </c>
      <c r="E228" s="35">
        <f>SUM(C$2:C228)</f>
        <v>8118.6624441281065</v>
      </c>
    </row>
    <row r="229" spans="1:5" x14ac:dyDescent="0.25">
      <c r="A229" s="33">
        <v>44131</v>
      </c>
      <c r="B229" s="37">
        <f t="shared" si="24"/>
        <v>0.10286916423750424</v>
      </c>
      <c r="C229" s="37">
        <f t="shared" si="25"/>
        <v>4.9418075439347238</v>
      </c>
      <c r="D229" s="35">
        <f>SUM(B$2:B229)</f>
        <v>434.89278163867351</v>
      </c>
      <c r="E229" s="35">
        <f>SUM(C$2:C229)</f>
        <v>8123.6042516720408</v>
      </c>
    </row>
    <row r="230" spans="1:5" x14ac:dyDescent="0.25">
      <c r="A230" s="33">
        <v>44132</v>
      </c>
      <c r="B230" s="37">
        <f t="shared" si="24"/>
        <v>0.10056717416560035</v>
      </c>
      <c r="C230" s="37">
        <f t="shared" si="25"/>
        <v>4.8312205474550733</v>
      </c>
      <c r="D230" s="35">
        <f>SUM(B$2:B230)</f>
        <v>434.99334881283909</v>
      </c>
      <c r="E230" s="35">
        <f>SUM(C$2:C230)</f>
        <v>8128.4354722194958</v>
      </c>
    </row>
    <row r="231" spans="1:5" x14ac:dyDescent="0.25">
      <c r="A231" s="33">
        <v>44133</v>
      </c>
      <c r="B231" s="37">
        <f t="shared" si="24"/>
        <v>9.8316697614646967E-2</v>
      </c>
      <c r="C231" s="37">
        <f t="shared" si="25"/>
        <v>4.7231082469480672</v>
      </c>
      <c r="D231" s="35">
        <f>SUM(B$2:B231)</f>
        <v>435.09166551045371</v>
      </c>
      <c r="E231" s="35">
        <f>SUM(C$2:C231)</f>
        <v>8133.1585804664437</v>
      </c>
    </row>
    <row r="232" spans="1:5" x14ac:dyDescent="0.25">
      <c r="A232" s="33">
        <v>44134</v>
      </c>
      <c r="B232" s="37">
        <f t="shared" si="24"/>
        <v>9.6116581897143658E-2</v>
      </c>
      <c r="C232" s="37">
        <f t="shared" si="25"/>
        <v>4.6174152676099176</v>
      </c>
      <c r="D232" s="35">
        <f>SUM(B$2:B232)</f>
        <v>435.18778209235086</v>
      </c>
      <c r="E232" s="35">
        <f>SUM(C$2:C232)</f>
        <v>8137.775995734054</v>
      </c>
    </row>
    <row r="233" spans="1:5" x14ac:dyDescent="0.25">
      <c r="A233" s="33">
        <v>44135</v>
      </c>
      <c r="B233" s="37">
        <f t="shared" si="24"/>
        <v>9.3965700071692373E-2</v>
      </c>
      <c r="C233" s="37">
        <f t="shared" si="25"/>
        <v>4.5140874714728119</v>
      </c>
      <c r="D233" s="35">
        <f>SUM(B$2:B233)</f>
        <v>435.28174779242255</v>
      </c>
      <c r="E233" s="35">
        <f>SUM(C$2:C233)</f>
        <v>8142.2900832055266</v>
      </c>
    </row>
    <row r="234" spans="1:5" x14ac:dyDescent="0.25">
      <c r="A234" s="33">
        <v>44136</v>
      </c>
      <c r="B234" s="37">
        <f t="shared" si="24"/>
        <v>9.1862950369774862E-2</v>
      </c>
      <c r="C234" s="37">
        <f t="shared" si="25"/>
        <v>4.4130719298674501</v>
      </c>
      <c r="D234" s="35">
        <f>SUM(B$2:B234)</f>
        <v>435.37361074279232</v>
      </c>
      <c r="E234" s="35">
        <f>SUM(C$2:C234)</f>
        <v>8146.7031551353939</v>
      </c>
    </row>
    <row r="235" spans="1:5" x14ac:dyDescent="0.25">
      <c r="A235" s="33">
        <v>44137</v>
      </c>
      <c r="B235" s="37">
        <f t="shared" si="24"/>
        <v>8.9807255666731589E-2</v>
      </c>
      <c r="C235" s="37">
        <f t="shared" si="25"/>
        <v>4.3143168980090092</v>
      </c>
      <c r="D235" s="35">
        <f>SUM(B$2:B235)</f>
        <v>435.46341799845908</v>
      </c>
      <c r="E235" s="35">
        <f>SUM(C$2:C235)</f>
        <v>8151.0174720334026</v>
      </c>
    </row>
    <row r="236" spans="1:5" x14ac:dyDescent="0.25">
      <c r="A236" s="33">
        <v>44138</v>
      </c>
      <c r="B236" s="37">
        <f t="shared" si="24"/>
        <v>8.7797562958594311E-2</v>
      </c>
      <c r="C236" s="37">
        <f t="shared" si="25"/>
        <v>4.2177717898643223</v>
      </c>
      <c r="D236" s="35">
        <f>SUM(B$2:B236)</f>
        <v>435.55121556141768</v>
      </c>
      <c r="E236" s="35">
        <f>SUM(C$2:C236)</f>
        <v>8155.2352438232665</v>
      </c>
    </row>
    <row r="237" spans="1:5" x14ac:dyDescent="0.25">
      <c r="A237" s="33">
        <v>44139</v>
      </c>
      <c r="B237" s="37">
        <f t="shared" si="24"/>
        <v>8.5832842826430167E-2</v>
      </c>
      <c r="C237" s="37">
        <f t="shared" si="25"/>
        <v>4.1233871524191068</v>
      </c>
      <c r="D237" s="35">
        <f>SUM(B$2:B237)</f>
        <v>435.63704840424413</v>
      </c>
      <c r="E237" s="35">
        <f>SUM(C$2:C237)</f>
        <v>8159.3586309756856</v>
      </c>
    </row>
    <row r="238" spans="1:5" x14ac:dyDescent="0.25">
      <c r="A238" s="33">
        <v>44140</v>
      </c>
      <c r="B238" s="37">
        <f t="shared" si="24"/>
        <v>8.3912088894560061E-2</v>
      </c>
      <c r="C238" s="37">
        <f t="shared" si="25"/>
        <v>4.0311146396509185</v>
      </c>
      <c r="D238" s="35">
        <f>SUM(B$2:B238)</f>
        <v>435.7209604931387</v>
      </c>
      <c r="E238" s="35">
        <f>SUM(C$2:C238)</f>
        <v>8163.3897456153363</v>
      </c>
    </row>
    <row r="239" spans="1:5" x14ac:dyDescent="0.25">
      <c r="A239" s="33">
        <v>44141</v>
      </c>
      <c r="B239" s="37">
        <f t="shared" si="24"/>
        <v>8.2034317301179077E-2</v>
      </c>
      <c r="C239" s="37">
        <f t="shared" si="25"/>
        <v>3.9409069870978972</v>
      </c>
      <c r="D239" s="35">
        <f>SUM(B$2:B239)</f>
        <v>435.80299481043988</v>
      </c>
      <c r="E239" s="35">
        <f>SUM(C$2:C239)</f>
        <v>8167.3306526024344</v>
      </c>
    </row>
    <row r="240" spans="1:5" x14ac:dyDescent="0.25">
      <c r="A240" s="33">
        <v>44142</v>
      </c>
      <c r="B240" s="37">
        <f t="shared" si="24"/>
        <v>8.0198566192445225E-2</v>
      </c>
      <c r="C240" s="37">
        <f t="shared" si="25"/>
        <v>3.852717987554922</v>
      </c>
      <c r="D240" s="35">
        <f>SUM(B$2:B240)</f>
        <v>435.88319337663233</v>
      </c>
      <c r="E240" s="35">
        <f>SUM(C$2:C240)</f>
        <v>8171.183370589989</v>
      </c>
    </row>
    <row r="241" spans="1:5" x14ac:dyDescent="0.25">
      <c r="A241" s="33">
        <v>44143</v>
      </c>
      <c r="B241" s="37">
        <f t="shared" si="24"/>
        <v>7.8403895235179002E-2</v>
      </c>
      <c r="C241" s="37">
        <f t="shared" si="25"/>
        <v>3.7665024676638286</v>
      </c>
      <c r="D241" s="35">
        <f>SUM(B$2:B241)</f>
        <v>435.9615972718675</v>
      </c>
      <c r="E241" s="35">
        <f>SUM(C$2:C241)</f>
        <v>8174.9498730576524</v>
      </c>
    </row>
    <row r="242" spans="1:5" x14ac:dyDescent="0.25">
      <c r="A242" s="33">
        <v>44144</v>
      </c>
      <c r="B242" s="37">
        <f t="shared" si="24"/>
        <v>7.6649385140763887E-2</v>
      </c>
      <c r="C242" s="37">
        <f t="shared" si="25"/>
        <v>3.6822162650417098</v>
      </c>
      <c r="D242" s="35">
        <f>SUM(B$2:B242)</f>
        <v>436.03824665700824</v>
      </c>
      <c r="E242" s="35">
        <f>SUM(C$2:C242)</f>
        <v>8178.6320893226939</v>
      </c>
    </row>
    <row r="243" spans="1:5" x14ac:dyDescent="0.25">
      <c r="A243" s="33">
        <v>44145</v>
      </c>
      <c r="B243" s="37">
        <f t="shared" si="24"/>
        <v>7.4934137195945133E-2</v>
      </c>
      <c r="C243" s="37">
        <f t="shared" si="25"/>
        <v>3.5998162057406207</v>
      </c>
      <c r="D243" s="35">
        <f>SUM(B$2:B243)</f>
        <v>436.1131807942042</v>
      </c>
      <c r="E243" s="35">
        <f>SUM(C$2:C243)</f>
        <v>8182.2319055284343</v>
      </c>
    </row>
    <row r="244" spans="1:5" x14ac:dyDescent="0.25">
      <c r="A244" s="33">
        <v>44146</v>
      </c>
      <c r="B244" s="37">
        <f t="shared" si="24"/>
        <v>7.3257272800664144E-2</v>
      </c>
      <c r="C244" s="37">
        <f t="shared" si="25"/>
        <v>3.5192600820452564</v>
      </c>
      <c r="D244" s="35">
        <f>SUM(B$2:B244)</f>
        <v>436.18643806700487</v>
      </c>
      <c r="E244" s="35">
        <f>SUM(C$2:C244)</f>
        <v>8185.7511656104798</v>
      </c>
    </row>
    <row r="245" spans="1:5" x14ac:dyDescent="0.25">
      <c r="A245" s="33">
        <v>44147</v>
      </c>
      <c r="B245" s="37">
        <f t="shared" si="24"/>
        <v>7.1617933015472507E-2</v>
      </c>
      <c r="C245" s="37">
        <f t="shared" si="25"/>
        <v>3.4405066307308458</v>
      </c>
      <c r="D245" s="35">
        <f>SUM(B$2:B245)</f>
        <v>436.25805600002036</v>
      </c>
      <c r="E245" s="35">
        <f>SUM(C$2:C245)</f>
        <v>8189.1916722412107</v>
      </c>
    </row>
    <row r="246" spans="1:5" x14ac:dyDescent="0.25">
      <c r="A246" s="33">
        <v>44148</v>
      </c>
      <c r="B246" s="37">
        <f t="shared" si="24"/>
        <v>7.001527812057376E-2</v>
      </c>
      <c r="C246" s="37">
        <f t="shared" si="25"/>
        <v>3.3635155118796338</v>
      </c>
      <c r="D246" s="35">
        <f>SUM(B$2:B246)</f>
        <v>436.32807127814095</v>
      </c>
      <c r="E246" s="35">
        <f>SUM(C$2:C246)</f>
        <v>8192.5551877530906</v>
      </c>
    </row>
    <row r="247" spans="1:5" x14ac:dyDescent="0.25">
      <c r="A247" s="33">
        <v>44149</v>
      </c>
      <c r="B247" s="37">
        <f t="shared" si="24"/>
        <v>6.8448487186391557E-2</v>
      </c>
      <c r="C247" s="37">
        <f t="shared" si="25"/>
        <v>3.288247288251088</v>
      </c>
      <c r="D247" s="35">
        <f>SUM(B$2:B247)</f>
        <v>436.39651976532735</v>
      </c>
      <c r="E247" s="35">
        <f>SUM(C$2:C247)</f>
        <v>8195.8434350413409</v>
      </c>
    </row>
    <row r="248" spans="1:5" x14ac:dyDescent="0.25">
      <c r="A248" s="33">
        <v>44150</v>
      </c>
      <c r="B248" s="37">
        <f t="shared" si="24"/>
        <v>6.6916757654107761E-2</v>
      </c>
      <c r="C248" s="37">
        <f t="shared" si="25"/>
        <v>3.2146634051310579</v>
      </c>
      <c r="D248" s="35">
        <f>SUM(B$2:B248)</f>
        <v>436.46343652298145</v>
      </c>
      <c r="E248" s="35">
        <f>SUM(C$2:C248)</f>
        <v>8199.0580984464723</v>
      </c>
    </row>
    <row r="249" spans="1:5" x14ac:dyDescent="0.25">
      <c r="A249" s="33">
        <v>44151</v>
      </c>
      <c r="B249" s="37">
        <f t="shared" si="24"/>
        <v>6.541930492504365E-2</v>
      </c>
      <c r="C249" s="37">
        <f t="shared" si="25"/>
        <v>3.1427261706057608</v>
      </c>
      <c r="D249" s="35">
        <f>SUM(B$2:B249)</f>
        <v>436.52885582790651</v>
      </c>
      <c r="E249" s="35">
        <f>SUM(C$2:C249)</f>
        <v>8202.2008246170772</v>
      </c>
    </row>
    <row r="250" spans="1:5" x14ac:dyDescent="0.25">
      <c r="A250" s="33">
        <v>44152</v>
      </c>
      <c r="B250" s="37">
        <f t="shared" si="24"/>
        <v>6.3955361958577414E-2</v>
      </c>
      <c r="C250" s="37">
        <f t="shared" si="25"/>
        <v>3.0723987362458396</v>
      </c>
      <c r="D250" s="35">
        <f>SUM(B$2:B250)</f>
        <v>436.59281118986507</v>
      </c>
      <c r="E250" s="35">
        <f>SUM(C$2:C250)</f>
        <v>8205.2732233533225</v>
      </c>
    </row>
    <row r="251" spans="1:5" x14ac:dyDescent="0.25">
      <c r="A251" s="33">
        <v>44153</v>
      </c>
      <c r="B251" s="37">
        <f t="shared" si="24"/>
        <v>6.2524178878811038E-2</v>
      </c>
      <c r="C251" s="37">
        <f t="shared" si="25"/>
        <v>3.003645078210746</v>
      </c>
      <c r="D251" s="35">
        <f>SUM(B$2:B251)</f>
        <v>436.65533536874386</v>
      </c>
      <c r="E251" s="35">
        <f>SUM(C$2:C251)</f>
        <v>8208.2768684315324</v>
      </c>
    </row>
    <row r="252" spans="1:5" x14ac:dyDescent="0.25">
      <c r="A252" s="33">
        <v>44154</v>
      </c>
      <c r="B252" s="37">
        <f t="shared" si="24"/>
        <v>6.1125022590210049E-2</v>
      </c>
      <c r="C252" s="37">
        <f t="shared" si="25"/>
        <v>2.9364299787841754</v>
      </c>
      <c r="D252" s="35">
        <f>SUM(B$2:B252)</f>
        <v>436.71646039133407</v>
      </c>
      <c r="E252" s="35">
        <f>SUM(C$2:C252)</f>
        <v>8211.2132984103173</v>
      </c>
    </row>
    <row r="253" spans="1:5" x14ac:dyDescent="0.25">
      <c r="A253" s="33">
        <v>44155</v>
      </c>
      <c r="B253" s="37">
        <f t="shared" si="24"/>
        <v>5.9757176402137395E-2</v>
      </c>
      <c r="C253" s="37">
        <f t="shared" si="25"/>
        <v>2.8707190083367711</v>
      </c>
      <c r="D253" s="35">
        <f>SUM(B$2:B253)</f>
        <v>436.77621756773618</v>
      </c>
      <c r="E253" s="35">
        <f>SUM(C$2:C253)</f>
        <v>8214.0840174186542</v>
      </c>
    </row>
    <row r="254" spans="1:5" x14ac:dyDescent="0.25">
      <c r="A254" s="33">
        <v>44156</v>
      </c>
      <c r="B254" s="37">
        <f t="shared" si="24"/>
        <v>5.8419939661924408E-2</v>
      </c>
      <c r="C254" s="37">
        <f t="shared" si="25"/>
        <v>2.8064785076989529</v>
      </c>
      <c r="D254" s="35">
        <f>SUM(B$2:B254)</f>
        <v>436.8346375073981</v>
      </c>
      <c r="E254" s="35">
        <f>SUM(C$2:C254)</f>
        <v>8216.8904959263527</v>
      </c>
    </row>
    <row r="255" spans="1:5" x14ac:dyDescent="0.25">
      <c r="A255" s="33">
        <v>44157</v>
      </c>
      <c r="B255" s="37">
        <f t="shared" si="24"/>
        <v>5.7112627396089938E-2</v>
      </c>
      <c r="C255" s="37">
        <f t="shared" si="25"/>
        <v>2.743675570925177</v>
      </c>
      <c r="D255" s="35">
        <f>SUM(B$2:B255)</f>
        <v>436.89175013479417</v>
      </c>
      <c r="E255" s="35">
        <f>SUM(C$2:C255)</f>
        <v>8219.6341714972787</v>
      </c>
    </row>
    <row r="256" spans="1:5" x14ac:dyDescent="0.25">
      <c r="A256" s="33">
        <v>44158</v>
      </c>
      <c r="B256" s="37">
        <f t="shared" si="24"/>
        <v>5.5834569959469629E-2</v>
      </c>
      <c r="C256" s="37">
        <f t="shared" si="25"/>
        <v>2.6822780284381986</v>
      </c>
      <c r="D256" s="35">
        <f>SUM(B$2:B256)</f>
        <v>436.94758470475364</v>
      </c>
      <c r="E256" s="35">
        <f>SUM(C$2:C256)</f>
        <v>8222.316449525717</v>
      </c>
    </row>
    <row r="257" spans="1:5" x14ac:dyDescent="0.25">
      <c r="A257" s="33">
        <v>44159</v>
      </c>
      <c r="B257" s="37">
        <f t="shared" si="24"/>
        <v>5.4585112692133869E-2</v>
      </c>
      <c r="C257" s="37">
        <f t="shared" si="25"/>
        <v>2.6222544305475024</v>
      </c>
      <c r="D257" s="35">
        <f>SUM(B$2:B257)</f>
        <v>437.00216981744575</v>
      </c>
      <c r="E257" s="35">
        <f>SUM(C$2:C257)</f>
        <v>8224.9387039562644</v>
      </c>
    </row>
    <row r="258" spans="1:5" x14ac:dyDescent="0.25">
      <c r="A258" s="33">
        <v>44160</v>
      </c>
      <c r="B258" s="37">
        <f t="shared" si="24"/>
        <v>5.3363615583997187E-2</v>
      </c>
      <c r="C258" s="37">
        <f t="shared" si="25"/>
        <v>2.5635740313372253</v>
      </c>
      <c r="D258" s="35">
        <f>SUM(B$2:B258)</f>
        <v>437.05553343302972</v>
      </c>
      <c r="E258" s="35">
        <f>SUM(C$2:C258)</f>
        <v>8227.5022779876017</v>
      </c>
    </row>
    <row r="259" spans="1:5" x14ac:dyDescent="0.25">
      <c r="A259" s="33">
        <v>44161</v>
      </c>
      <c r="B259" s="37">
        <f t="shared" si="24"/>
        <v>5.2169452946980673E-2</v>
      </c>
      <c r="C259" s="37">
        <f t="shared" si="25"/>
        <v>2.5062067729169253</v>
      </c>
      <c r="D259" s="35">
        <f>SUM(B$2:B259)</f>
        <v>437.10770288597672</v>
      </c>
      <c r="E259" s="35">
        <f>SUM(C$2:C259)</f>
        <v>8230.0084847605194</v>
      </c>
    </row>
    <row r="260" spans="1:5" x14ac:dyDescent="0.25">
      <c r="A260" s="33">
        <v>44162</v>
      </c>
      <c r="B260" s="37">
        <f t="shared" si="24"/>
        <v>5.1002013094542956E-2</v>
      </c>
      <c r="C260" s="37">
        <f t="shared" si="25"/>
        <v>2.4501232700263342</v>
      </c>
      <c r="D260" s="35">
        <f>SUM(B$2:B260)</f>
        <v>437.15870489907127</v>
      </c>
      <c r="E260" s="35">
        <f>SUM(C$2:C260)</f>
        <v>8232.4586080305453</v>
      </c>
    </row>
    <row r="261" spans="1:5" x14ac:dyDescent="0.25">
      <c r="A261" s="33">
        <v>44163</v>
      </c>
      <c r="B261" s="37">
        <f t="shared" si="24"/>
        <v>4.9860698028380356E-2</v>
      </c>
      <c r="C261" s="37">
        <f t="shared" si="25"/>
        <v>2.3952947949845163</v>
      </c>
      <c r="D261" s="35">
        <f>SUM(B$2:B261)</f>
        <v>437.20856559709966</v>
      </c>
      <c r="E261" s="35">
        <f>SUM(C$2:C261)</f>
        <v>8234.8539028255291</v>
      </c>
    </row>
    <row r="262" spans="1:5" x14ac:dyDescent="0.25">
      <c r="A262" s="33">
        <v>44164</v>
      </c>
      <c r="B262" s="37">
        <f t="shared" si="24"/>
        <v>4.8744923132118124E-2</v>
      </c>
      <c r="C262" s="37">
        <f t="shared" si="25"/>
        <v>2.3416932629748746</v>
      </c>
      <c r="D262" s="35">
        <f>SUM(B$2:B262)</f>
        <v>437.25731052023178</v>
      </c>
      <c r="E262" s="35">
        <f>SUM(C$2:C262)</f>
        <v>8237.1955960885043</v>
      </c>
    </row>
    <row r="263" spans="1:5" x14ac:dyDescent="0.25">
      <c r="A263" s="33">
        <v>44165</v>
      </c>
      <c r="B263" s="37">
        <f t="shared" si="24"/>
        <v>4.7654116871841963E-2</v>
      </c>
      <c r="C263" s="37">
        <f t="shared" si="25"/>
        <v>2.2892912176587656</v>
      </c>
      <c r="D263" s="35">
        <f>SUM(B$2:B263)</f>
        <v>437.30496463710364</v>
      </c>
      <c r="E263" s="35">
        <f>SUM(C$2:C263)</f>
        <v>8239.4848873061637</v>
      </c>
    </row>
    <row r="264" spans="1:5" x14ac:dyDescent="0.25">
      <c r="A264" s="33">
        <v>44166</v>
      </c>
      <c r="B264" s="37">
        <f t="shared" si="24"/>
        <v>4.6587720503330224E-2</v>
      </c>
      <c r="C264" s="37">
        <f t="shared" si="25"/>
        <v>2.2380618171110105</v>
      </c>
      <c r="D264" s="35">
        <f>SUM(B$2:B264)</f>
        <v>437.35155235760698</v>
      </c>
      <c r="E264" s="35">
        <f>SUM(C$2:C264)</f>
        <v>8241.7229491232756</v>
      </c>
    </row>
    <row r="265" spans="1:5" x14ac:dyDescent="0.25">
      <c r="A265" s="33">
        <v>44167</v>
      </c>
      <c r="B265" s="37">
        <f t="shared" si="24"/>
        <v>4.5545187785845091E-2</v>
      </c>
      <c r="C265" s="37">
        <f t="shared" si="25"/>
        <v>2.1879788200704993</v>
      </c>
      <c r="D265" s="35">
        <f>SUM(B$2:B265)</f>
        <v>437.3970975453928</v>
      </c>
      <c r="E265" s="35">
        <f>SUM(C$2:C265)</f>
        <v>8243.9109279433469</v>
      </c>
    </row>
    <row r="266" spans="1:5" x14ac:dyDescent="0.25">
      <c r="A266" s="33">
        <v>44168</v>
      </c>
      <c r="B266" s="37">
        <f t="shared" si="24"/>
        <v>4.4525984702334882E-2</v>
      </c>
      <c r="C266" s="37">
        <f t="shared" si="25"/>
        <v>2.1390165724987824</v>
      </c>
      <c r="D266" s="35">
        <f>SUM(B$2:B266)</f>
        <v>437.44162353009511</v>
      </c>
      <c r="E266" s="35">
        <f>SUM(C$2:C266)</f>
        <v>8246.0499445158457</v>
      </c>
    </row>
    <row r="267" spans="1:5" x14ac:dyDescent="0.25">
      <c r="A267" s="33">
        <v>44169</v>
      </c>
      <c r="B267" s="37">
        <f t="shared" si="24"/>
        <v>4.3529589185899172E-2</v>
      </c>
      <c r="C267" s="37">
        <f t="shared" si="25"/>
        <v>2.0911499944395278</v>
      </c>
      <c r="D267" s="35">
        <f>SUM(B$2:B267)</f>
        <v>437.48515311928099</v>
      </c>
      <c r="E267" s="35">
        <f>SUM(C$2:C267)</f>
        <v>8248.1410945102853</v>
      </c>
    </row>
    <row r="268" spans="1:5" x14ac:dyDescent="0.25">
      <c r="A268" s="33">
        <v>44170</v>
      </c>
      <c r="B268" s="37">
        <f t="shared" si="24"/>
        <v>4.2555490852371668E-2</v>
      </c>
      <c r="C268" s="37">
        <f t="shared" si="25"/>
        <v>2.0443545671718746</v>
      </c>
      <c r="D268" s="35">
        <f>SUM(B$2:B268)</f>
        <v>437.52770861013335</v>
      </c>
      <c r="E268" s="35">
        <f>SUM(C$2:C268)</f>
        <v>8250.1854490774567</v>
      </c>
    </row>
    <row r="269" spans="1:5" x14ac:dyDescent="0.25">
      <c r="A269" s="33">
        <v>44171</v>
      </c>
      <c r="B269" s="37">
        <f t="shared" si="24"/>
        <v>4.1603190738884847E-2</v>
      </c>
      <c r="C269" s="37">
        <f t="shared" si="25"/>
        <v>1.998606320651142</v>
      </c>
      <c r="D269" s="35">
        <f>SUM(B$2:B269)</f>
        <v>437.56931180087224</v>
      </c>
      <c r="E269" s="35">
        <f>SUM(C$2:C269)</f>
        <v>8252.1840553981074</v>
      </c>
    </row>
    <row r="270" spans="1:5" x14ac:dyDescent="0.25">
      <c r="A270" s="33">
        <v>44172</v>
      </c>
      <c r="B270" s="37">
        <f t="shared" si="24"/>
        <v>4.067220104828384E-2</v>
      </c>
      <c r="C270" s="37">
        <f t="shared" si="25"/>
        <v>1.9538818212305451</v>
      </c>
      <c r="D270" s="35">
        <f>SUM(B$2:B270)</f>
        <v>437.60998400192051</v>
      </c>
      <c r="E270" s="35">
        <f>SUM(C$2:C270)</f>
        <v>8254.1379372193387</v>
      </c>
    </row>
    <row r="271" spans="1:5" x14ac:dyDescent="0.25">
      <c r="A271" s="33">
        <v>44173</v>
      </c>
      <c r="B271" s="37">
        <f t="shared" si="24"/>
        <v>3.9762044899261023E-2</v>
      </c>
      <c r="C271" s="37">
        <f t="shared" si="25"/>
        <v>1.9101581596577248</v>
      </c>
      <c r="D271" s="35">
        <f>SUM(B$2:B271)</f>
        <v>437.64974604681976</v>
      </c>
      <c r="E271" s="35">
        <f>SUM(C$2:C271)</f>
        <v>8256.0480953789956</v>
      </c>
    </row>
    <row r="272" spans="1:5" x14ac:dyDescent="0.25">
      <c r="A272" s="33">
        <v>44174</v>
      </c>
      <c r="B272" s="37">
        <f t="shared" si="24"/>
        <v>3.8872256082083251E-2</v>
      </c>
      <c r="C272" s="37">
        <f t="shared" si="25"/>
        <v>1.8674129393399459</v>
      </c>
      <c r="D272" s="35">
        <f>SUM(B$2:B272)</f>
        <v>437.68861830290183</v>
      </c>
      <c r="E272" s="35">
        <f>SUM(C$2:C272)</f>
        <v>8257.9155083183359</v>
      </c>
    </row>
    <row r="273" spans="1:5" x14ac:dyDescent="0.25">
      <c r="A273" s="33">
        <v>44175</v>
      </c>
      <c r="B273" s="37">
        <f t="shared" si="24"/>
        <v>3.8002378819785777E-2</v>
      </c>
      <c r="C273" s="37">
        <f t="shared" si="25"/>
        <v>1.8256242648719203</v>
      </c>
      <c r="D273" s="35">
        <f>SUM(B$2:B273)</f>
        <v>437.72662068172161</v>
      </c>
      <c r="E273" s="35">
        <f>SUM(C$2:C273)</f>
        <v>8259.7411325832072</v>
      </c>
    </row>
    <row r="274" spans="1:5" x14ac:dyDescent="0.25">
      <c r="A274" s="33">
        <v>44176</v>
      </c>
      <c r="B274" s="37">
        <f t="shared" si="24"/>
        <v>3.715196753470993E-2</v>
      </c>
      <c r="C274" s="37">
        <f t="shared" si="25"/>
        <v>1.7847707308203349</v>
      </c>
      <c r="D274" s="35">
        <f>SUM(B$2:B274)</f>
        <v>437.76377264925634</v>
      </c>
      <c r="E274" s="35">
        <f>SUM(C$2:C274)</f>
        <v>8261.5259033140283</v>
      </c>
    </row>
    <row r="275" spans="1:5" x14ac:dyDescent="0.25">
      <c r="A275" s="33">
        <v>44177</v>
      </c>
      <c r="B275" s="37">
        <f t="shared" si="24"/>
        <v>3.6320586620264481E-2</v>
      </c>
      <c r="C275" s="37">
        <f t="shared" si="25"/>
        <v>1.7448314107593286</v>
      </c>
      <c r="D275" s="35">
        <f>SUM(B$2:B275)</f>
        <v>437.8000932358766</v>
      </c>
      <c r="E275" s="35">
        <f>SUM(C$2:C275)</f>
        <v>8263.270734724787</v>
      </c>
    </row>
    <row r="276" spans="1:5" x14ac:dyDescent="0.25">
      <c r="A276" s="33">
        <v>44178</v>
      </c>
      <c r="B276" s="37">
        <f t="shared" si="24"/>
        <v>3.5507810217794374E-2</v>
      </c>
      <c r="C276" s="37">
        <f t="shared" si="25"/>
        <v>1.7057858465513274</v>
      </c>
      <c r="D276" s="35">
        <f>SUM(B$2:B276)</f>
        <v>437.83560104609438</v>
      </c>
      <c r="E276" s="35">
        <f>SUM(C$2:C276)</f>
        <v>8264.9765205713375</v>
      </c>
    </row>
    <row r="277" spans="1:5" x14ac:dyDescent="0.25">
      <c r="A277" s="33">
        <v>44179</v>
      </c>
      <c r="B277" s="37">
        <f t="shared" si="24"/>
        <v>3.4713221998442692E-2</v>
      </c>
      <c r="C277" s="37">
        <f t="shared" si="25"/>
        <v>1.6676140378677473</v>
      </c>
      <c r="D277" s="35">
        <f>SUM(B$2:B277)</f>
        <v>437.87031426809284</v>
      </c>
      <c r="E277" s="35">
        <f>SUM(C$2:C277)</f>
        <v>8266.6441346092051</v>
      </c>
    </row>
    <row r="278" spans="1:5" x14ac:dyDescent="0.25">
      <c r="A278" s="33">
        <v>44180</v>
      </c>
      <c r="B278" s="37">
        <f t="shared" si="24"/>
        <v>3.393641494989437E-2</v>
      </c>
      <c r="C278" s="37">
        <f t="shared" si="25"/>
        <v>1.6302964319442199</v>
      </c>
      <c r="D278" s="35">
        <f>SUM(B$2:B278)</f>
        <v>437.90425068304273</v>
      </c>
      <c r="E278" s="35">
        <f>SUM(C$2:C278)</f>
        <v>8268.274431041149</v>
      </c>
    </row>
    <row r="279" spans="1:5" x14ac:dyDescent="0.25">
      <c r="A279" s="33">
        <v>44181</v>
      </c>
      <c r="B279" s="37">
        <f t="shared" si="24"/>
        <v>3.3176991167892168E-2</v>
      </c>
      <c r="C279" s="37">
        <f t="shared" si="25"/>
        <v>1.5938139135650762</v>
      </c>
      <c r="D279" s="35">
        <f>SUM(B$2:B279)</f>
        <v>437.93742767421065</v>
      </c>
      <c r="E279" s="35">
        <f>SUM(C$2:C279)</f>
        <v>8269.8682449547141</v>
      </c>
    </row>
    <row r="280" spans="1:5" x14ac:dyDescent="0.25">
      <c r="A280" s="33">
        <v>44182</v>
      </c>
      <c r="B280" s="37">
        <f t="shared" si="24"/>
        <v>3.2434561652418113E-2</v>
      </c>
      <c r="C280" s="37">
        <f t="shared" si="25"/>
        <v>1.5581477952719538</v>
      </c>
      <c r="D280" s="35">
        <f>SUM(B$2:B280)</f>
        <v>437.96986223586305</v>
      </c>
      <c r="E280" s="35">
        <f>SUM(C$2:C280)</f>
        <v>8271.4263927499869</v>
      </c>
    </row>
    <row r="281" spans="1:5" x14ac:dyDescent="0.25">
      <c r="A281" s="33">
        <v>44183</v>
      </c>
      <c r="B281" s="37">
        <f t="shared" si="24"/>
        <v>3.1708746108435819E-2</v>
      </c>
      <c r="C281" s="37">
        <f t="shared" si="25"/>
        <v>1.523279807791512</v>
      </c>
      <c r="D281" s="35">
        <f>SUM(B$2:B281)</f>
        <v>438.0015709819715</v>
      </c>
      <c r="E281" s="35">
        <f>SUM(C$2:C281)</f>
        <v>8272.9496725577792</v>
      </c>
    </row>
    <row r="282" spans="1:5" x14ac:dyDescent="0.25">
      <c r="A282" s="33">
        <v>44184</v>
      </c>
      <c r="B282" s="37">
        <f t="shared" si="24"/>
        <v>3.0999172751091708E-2</v>
      </c>
      <c r="C282" s="37">
        <f t="shared" si="25"/>
        <v>1.489192090677351</v>
      </c>
      <c r="D282" s="35">
        <f>SUM(B$2:B282)</f>
        <v>438.03257015472258</v>
      </c>
      <c r="E282" s="35">
        <f>SUM(C$2:C282)</f>
        <v>8274.4388646484567</v>
      </c>
    </row>
    <row r="283" spans="1:5" x14ac:dyDescent="0.25">
      <c r="A283" s="33">
        <v>44185</v>
      </c>
      <c r="B283" s="37">
        <f t="shared" si="24"/>
        <v>3.0305478115275453E-2</v>
      </c>
      <c r="C283" s="37">
        <f t="shared" si="25"/>
        <v>1.4558671831613434</v>
      </c>
      <c r="D283" s="35">
        <f>SUM(B$2:B283)</f>
        <v>438.06287563283786</v>
      </c>
      <c r="E283" s="35">
        <f>SUM(C$2:C283)</f>
        <v>8275.8947318316186</v>
      </c>
    </row>
    <row r="284" spans="1:5" x14ac:dyDescent="0.25">
      <c r="A284" s="33">
        <v>44186</v>
      </c>
      <c r="B284" s="37">
        <f t="shared" si="24"/>
        <v>2.9627306869442049E-2</v>
      </c>
      <c r="C284" s="37">
        <f t="shared" si="25"/>
        <v>1.4232880152096974</v>
      </c>
      <c r="D284" s="35">
        <f>SUM(B$2:B284)</f>
        <v>438.09250293970729</v>
      </c>
      <c r="E284" s="35">
        <f>SUM(C$2:C284)</f>
        <v>8277.318019846829</v>
      </c>
    </row>
    <row r="285" spans="1:5" x14ac:dyDescent="0.25">
      <c r="A285" s="33">
        <v>44187</v>
      </c>
      <c r="B285" s="37">
        <f t="shared" si="24"/>
        <v>2.8964311633600172E-2</v>
      </c>
      <c r="C285" s="37">
        <f t="shared" si="25"/>
        <v>1.391437898779164</v>
      </c>
      <c r="D285" s="35">
        <f>SUM(B$2:B285)</f>
        <v>438.1214672513409</v>
      </c>
      <c r="E285" s="35">
        <f>SUM(C$2:C285)</f>
        <v>8278.7094577456082</v>
      </c>
    </row>
    <row r="286" spans="1:5" x14ac:dyDescent="0.25">
      <c r="A286" s="33">
        <v>44188</v>
      </c>
      <c r="B286" s="37">
        <f t="shared" ref="B286:B294" si="26">$D$156*AVERAGE(C279:C285)</f>
        <v>2.8316152801373572E-2</v>
      </c>
      <c r="C286" s="37">
        <f t="shared" ref="C286:C294" si="27">AVERAGE(C279:C285)*AVERAGE($E$150:$E$156)</f>
        <v>1.3603005192689146</v>
      </c>
      <c r="D286" s="35">
        <f>SUM(B$2:B286)</f>
        <v>438.14978340414228</v>
      </c>
      <c r="E286" s="35">
        <f>SUM(C$2:C286)</f>
        <v>8280.0697582648772</v>
      </c>
    </row>
    <row r="287" spans="1:5" x14ac:dyDescent="0.25">
      <c r="A287" s="33">
        <v>44189</v>
      </c>
      <c r="B287" s="37">
        <f t="shared" si="26"/>
        <v>2.7682498366044344E-2</v>
      </c>
      <c r="C287" s="37">
        <f t="shared" si="27"/>
        <v>1.329859927163705</v>
      </c>
      <c r="D287" s="35">
        <f>SUM(B$2:B287)</f>
        <v>438.17746590250835</v>
      </c>
      <c r="E287" s="35">
        <f>SUM(C$2:C287)</f>
        <v>8281.3996181920411</v>
      </c>
    </row>
    <row r="288" spans="1:5" x14ac:dyDescent="0.25">
      <c r="A288" s="33">
        <v>44190</v>
      </c>
      <c r="B288" s="37">
        <f t="shared" si="26"/>
        <v>2.7063023750488972E-2</v>
      </c>
      <c r="C288" s="37">
        <f t="shared" si="27"/>
        <v>1.3001005298640476</v>
      </c>
      <c r="D288" s="35">
        <f>SUM(B$2:B288)</f>
        <v>438.20452892625883</v>
      </c>
      <c r="E288" s="35">
        <f>SUM(C$2:C288)</f>
        <v>8282.6997187219058</v>
      </c>
    </row>
    <row r="289" spans="1:5" x14ac:dyDescent="0.25">
      <c r="A289" s="33">
        <v>44191</v>
      </c>
      <c r="B289" s="37">
        <f t="shared" si="26"/>
        <v>2.6457411640919994E-2</v>
      </c>
      <c r="C289" s="37">
        <f t="shared" si="27"/>
        <v>1.2710070836992049</v>
      </c>
      <c r="D289" s="35">
        <f>SUM(B$2:B289)</f>
        <v>438.23098633789976</v>
      </c>
      <c r="E289" s="35">
        <f>SUM(C$2:C289)</f>
        <v>8283.9707258056042</v>
      </c>
    </row>
    <row r="290" spans="1:5" x14ac:dyDescent="0.25">
      <c r="A290" s="33">
        <v>44192</v>
      </c>
      <c r="B290" s="37">
        <f t="shared" si="26"/>
        <v>2.5865351824348206E-2</v>
      </c>
      <c r="C290" s="37">
        <f t="shared" si="27"/>
        <v>1.2425646861189166</v>
      </c>
      <c r="D290" s="35">
        <f>SUM(B$2:B290)</f>
        <v>438.2568516897241</v>
      </c>
      <c r="E290" s="35">
        <f>SUM(C$2:C290)</f>
        <v>8285.2132904917235</v>
      </c>
    </row>
    <row r="291" spans="1:5" x14ac:dyDescent="0.25">
      <c r="A291" s="33">
        <v>44193</v>
      </c>
      <c r="B291" s="37">
        <f t="shared" si="26"/>
        <v>2.5286541029682134E-2</v>
      </c>
      <c r="C291" s="37">
        <f t="shared" si="27"/>
        <v>1.2147587680598604</v>
      </c>
      <c r="D291" s="35">
        <f>SUM(B$2:B291)</f>
        <v>438.28213823075379</v>
      </c>
      <c r="E291" s="35">
        <f>SUM(C$2:C291)</f>
        <v>8286.4280492597827</v>
      </c>
    </row>
    <row r="292" spans="1:5" x14ac:dyDescent="0.25">
      <c r="A292" s="33">
        <v>44194</v>
      </c>
      <c r="B292" s="37">
        <f t="shared" si="26"/>
        <v>2.4720682772383314E-2</v>
      </c>
      <c r="C292" s="37">
        <f t="shared" si="27"/>
        <v>1.1875750864829318</v>
      </c>
      <c r="D292" s="35">
        <f>SUM(B$2:B292)</f>
        <v>438.30685891352618</v>
      </c>
      <c r="E292" s="35">
        <f>SUM(C$2:C292)</f>
        <v>8287.6156243462665</v>
      </c>
    </row>
    <row r="293" spans="1:5" x14ac:dyDescent="0.25">
      <c r="A293" s="33">
        <v>44195</v>
      </c>
      <c r="B293" s="37">
        <f t="shared" si="26"/>
        <v>2.4167487202597881E-2</v>
      </c>
      <c r="C293" s="37">
        <f t="shared" si="27"/>
        <v>1.1609997170775272</v>
      </c>
      <c r="D293" s="35">
        <f>SUM(B$2:B293)</f>
        <v>438.33102640072877</v>
      </c>
      <c r="E293" s="35">
        <f>SUM(C$2:C293)</f>
        <v>8288.7766240633446</v>
      </c>
    </row>
    <row r="294" spans="1:5" x14ac:dyDescent="0.25">
      <c r="A294" s="33">
        <v>44196</v>
      </c>
      <c r="B294" s="37">
        <f t="shared" si="26"/>
        <v>2.3626670956686625E-2</v>
      </c>
      <c r="C294" s="37">
        <f t="shared" si="27"/>
        <v>1.1350190471290849</v>
      </c>
      <c r="D294" s="35">
        <f>SUM(B$2:B294)</f>
        <v>438.35465307168545</v>
      </c>
      <c r="E294" s="35">
        <f>SUM(C$2:C294)</f>
        <v>8289.911643110474</v>
      </c>
    </row>
    <row r="295" spans="1:5" x14ac:dyDescent="0.25">
      <c r="A295" s="33"/>
      <c r="B295" s="37"/>
      <c r="C295" s="37"/>
      <c r="D295" s="35"/>
      <c r="E295" s="35"/>
    </row>
    <row r="296" spans="1:5" x14ac:dyDescent="0.25">
      <c r="A296" s="33"/>
      <c r="B296" s="37"/>
      <c r="C296" s="37"/>
      <c r="D296" s="35"/>
      <c r="E296" s="35"/>
    </row>
    <row r="297" spans="1:5" x14ac:dyDescent="0.25">
      <c r="A297" s="33"/>
      <c r="B297" s="37"/>
      <c r="C297" s="37"/>
      <c r="D297" s="35"/>
      <c r="E297" s="35"/>
    </row>
    <row r="298" spans="1:5" x14ac:dyDescent="0.25">
      <c r="A298" s="33"/>
      <c r="B298" s="37"/>
      <c r="C298" s="37"/>
      <c r="D298" s="35"/>
      <c r="E298" s="35"/>
    </row>
    <row r="299" spans="1:5" x14ac:dyDescent="0.25">
      <c r="A299" s="33"/>
      <c r="B299" s="37"/>
      <c r="C299" s="37"/>
      <c r="D299" s="35"/>
      <c r="E299" s="35"/>
    </row>
    <row r="300" spans="1:5" x14ac:dyDescent="0.25">
      <c r="A300" s="33"/>
      <c r="B300" s="37"/>
      <c r="C300" s="37"/>
      <c r="D300" s="35"/>
      <c r="E300" s="35"/>
    </row>
    <row r="301" spans="1:5" x14ac:dyDescent="0.25">
      <c r="A301" s="33"/>
      <c r="B301" s="37"/>
      <c r="C301" s="37"/>
      <c r="D301" s="35"/>
      <c r="E301" s="35"/>
    </row>
    <row r="302" spans="1:5" x14ac:dyDescent="0.25">
      <c r="A302" s="33"/>
      <c r="B302" s="37"/>
      <c r="C302" s="37"/>
      <c r="D302" s="35"/>
      <c r="E302" s="35"/>
    </row>
    <row r="303" spans="1:5" x14ac:dyDescent="0.25">
      <c r="A303" s="33"/>
      <c r="B303" s="37"/>
      <c r="C303" s="37"/>
      <c r="D303" s="35"/>
      <c r="E303" s="35"/>
    </row>
    <row r="304" spans="1:5" x14ac:dyDescent="0.25">
      <c r="A304" s="33"/>
      <c r="B304" s="37"/>
      <c r="C304" s="37"/>
      <c r="D304" s="35"/>
      <c r="E304" s="35"/>
    </row>
    <row r="305" spans="1:5" x14ac:dyDescent="0.25">
      <c r="A305" s="33"/>
      <c r="B305" s="37"/>
      <c r="C305" s="37"/>
      <c r="D305" s="35"/>
      <c r="E305" s="35"/>
    </row>
    <row r="306" spans="1:5" x14ac:dyDescent="0.25">
      <c r="A306" s="33"/>
      <c r="B306" s="37"/>
      <c r="C306" s="37"/>
      <c r="D306" s="35"/>
      <c r="E306" s="35"/>
    </row>
    <row r="307" spans="1:5" x14ac:dyDescent="0.25">
      <c r="A307" s="33"/>
      <c r="B307" s="37"/>
      <c r="C307" s="37"/>
      <c r="D307" s="35"/>
      <c r="E307" s="35"/>
    </row>
    <row r="308" spans="1:5" x14ac:dyDescent="0.25">
      <c r="A308" s="33"/>
      <c r="B308" s="37"/>
      <c r="C308" s="37"/>
      <c r="D308" s="35"/>
      <c r="E308" s="35"/>
    </row>
    <row r="309" spans="1:5" x14ac:dyDescent="0.25">
      <c r="A309" s="33"/>
      <c r="B309" s="37"/>
      <c r="C309" s="37"/>
      <c r="D309" s="35"/>
      <c r="E309" s="35"/>
    </row>
    <row r="310" spans="1:5" x14ac:dyDescent="0.25">
      <c r="A310" s="33"/>
      <c r="B310" s="37"/>
      <c r="C310" s="37"/>
      <c r="D310" s="35"/>
      <c r="E310" s="35"/>
    </row>
    <row r="311" spans="1:5" x14ac:dyDescent="0.25">
      <c r="A311" s="33"/>
      <c r="B311" s="37"/>
      <c r="C311" s="37"/>
      <c r="D311" s="35"/>
      <c r="E311" s="35"/>
    </row>
    <row r="312" spans="1:5" x14ac:dyDescent="0.25">
      <c r="A312" s="33"/>
      <c r="B312" s="37"/>
      <c r="C312" s="37"/>
      <c r="D312" s="35"/>
      <c r="E312" s="35"/>
    </row>
    <row r="313" spans="1:5" x14ac:dyDescent="0.25">
      <c r="A313" s="33"/>
      <c r="B313" s="37"/>
      <c r="C313" s="37"/>
      <c r="D313" s="35"/>
      <c r="E313" s="35"/>
    </row>
    <row r="314" spans="1:5" x14ac:dyDescent="0.25">
      <c r="A314" s="33"/>
      <c r="B314" s="37"/>
      <c r="C314" s="37"/>
      <c r="D314" s="35"/>
      <c r="E314" s="35"/>
    </row>
    <row r="315" spans="1:5" x14ac:dyDescent="0.25">
      <c r="A315" s="33"/>
      <c r="B315" s="37"/>
      <c r="C315" s="37"/>
      <c r="D315" s="35"/>
      <c r="E315" s="35"/>
    </row>
    <row r="316" spans="1:5" x14ac:dyDescent="0.25">
      <c r="A316" s="33"/>
      <c r="B316" s="37"/>
      <c r="C316" s="37"/>
      <c r="D316" s="35"/>
      <c r="E316" s="35"/>
    </row>
    <row r="317" spans="1:5" x14ac:dyDescent="0.25">
      <c r="A317" s="33"/>
      <c r="B317" s="37"/>
      <c r="C317" s="37"/>
      <c r="D317" s="35"/>
      <c r="E317" s="35"/>
    </row>
    <row r="318" spans="1:5" x14ac:dyDescent="0.25">
      <c r="A318" s="33"/>
      <c r="B318" s="37"/>
      <c r="C318" s="37"/>
      <c r="D318" s="35"/>
      <c r="E318" s="35"/>
    </row>
    <row r="319" spans="1:5" x14ac:dyDescent="0.25">
      <c r="A319" s="33"/>
      <c r="B319" s="37"/>
      <c r="C319" s="37"/>
      <c r="D319" s="35"/>
      <c r="E319" s="35"/>
    </row>
    <row r="320" spans="1:5" x14ac:dyDescent="0.25">
      <c r="A320" s="33"/>
      <c r="B320" s="37"/>
      <c r="C320" s="37"/>
      <c r="D320" s="35"/>
      <c r="E320" s="35"/>
    </row>
    <row r="321" spans="1:5" x14ac:dyDescent="0.25">
      <c r="A321" s="33"/>
      <c r="B321" s="37"/>
      <c r="C321" s="37"/>
      <c r="D321" s="35"/>
      <c r="E321" s="35"/>
    </row>
    <row r="322" spans="1:5" x14ac:dyDescent="0.25">
      <c r="A322" s="33"/>
      <c r="B322" s="37"/>
      <c r="C322" s="37"/>
      <c r="D322" s="35"/>
      <c r="E322" s="35"/>
    </row>
    <row r="323" spans="1:5" x14ac:dyDescent="0.25">
      <c r="A323" s="33"/>
      <c r="B323" s="37"/>
      <c r="C323" s="37"/>
      <c r="D323" s="35"/>
      <c r="E323" s="35"/>
    </row>
    <row r="324" spans="1:5" x14ac:dyDescent="0.25">
      <c r="A324" s="33"/>
      <c r="B324" s="37"/>
      <c r="C324" s="37"/>
      <c r="D324" s="35"/>
      <c r="E324" s="35"/>
    </row>
    <row r="325" spans="1:5" x14ac:dyDescent="0.25">
      <c r="A325" s="33"/>
      <c r="B325" s="37"/>
      <c r="C325" s="37"/>
      <c r="D325" s="35"/>
      <c r="E325" s="35"/>
    </row>
    <row r="326" spans="1:5" x14ac:dyDescent="0.25">
      <c r="A326" s="33"/>
      <c r="B326" s="37"/>
      <c r="C326" s="37"/>
      <c r="D326" s="35"/>
      <c r="E326" s="35"/>
    </row>
    <row r="327" spans="1:5" x14ac:dyDescent="0.25">
      <c r="A327" s="33"/>
      <c r="B327" s="37"/>
      <c r="C327" s="37"/>
      <c r="D327" s="35"/>
      <c r="E327" s="35"/>
    </row>
    <row r="328" spans="1:5" x14ac:dyDescent="0.25">
      <c r="A328" s="33"/>
      <c r="B328" s="37"/>
      <c r="C328" s="37"/>
      <c r="D328" s="35"/>
      <c r="E328" s="35"/>
    </row>
  </sheetData>
  <mergeCells count="3">
    <mergeCell ref="G136:H136"/>
    <mergeCell ref="G135:L135"/>
    <mergeCell ref="G147:L147"/>
  </mergeCells>
  <phoneticPr fontId="9" type="noConversion"/>
  <conditionalFormatting sqref="B2:B1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2020-08-17T22:30:18Z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