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JennaKuik\Desktop\AB Testing\"/>
    </mc:Choice>
  </mc:AlternateContent>
  <bookViews>
    <workbookView xWindow="0" yWindow="0" windowWidth="7470" windowHeight="2760" activeTab="1"/>
  </bookViews>
  <sheets>
    <sheet name="ControlResults" sheetId="5" r:id="rId1"/>
    <sheet name="ExperimentResults" sheetId="6" r:id="rId2"/>
    <sheet name="Standard Deviation" sheetId="1" r:id="rId3"/>
    <sheet name="Experiment Size" sheetId="2" r:id="rId4"/>
    <sheet name="Duration vs. Exposure" sheetId="3" r:id="rId5"/>
    <sheet name="NumberOfCookiesSanityCheck" sheetId="4" r:id="rId6"/>
    <sheet name="NumberOfClicksSanityCheck" sheetId="7" r:id="rId7"/>
    <sheet name="ClickThroughProbSanity" sheetId="8" r:id="rId8"/>
    <sheet name="GrossConversion" sheetId="9" r:id="rId9"/>
    <sheet name="NetConversion" sheetId="10" r:id="rId10"/>
    <sheet name="SignTest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1" l="1"/>
  <c r="Q28" i="11"/>
  <c r="P28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3" i="11"/>
  <c r="P27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3" i="11"/>
  <c r="S2" i="10" l="1"/>
  <c r="O13" i="10"/>
  <c r="O12" i="10"/>
  <c r="O14" i="10" s="1"/>
  <c r="O3" i="10"/>
  <c r="O6" i="10" s="1"/>
  <c r="O2" i="10"/>
  <c r="O5" i="10"/>
  <c r="S4" i="9"/>
  <c r="S3" i="9"/>
  <c r="O14" i="9"/>
  <c r="S2" i="9"/>
  <c r="O13" i="9"/>
  <c r="O12" i="9"/>
  <c r="O9" i="9"/>
  <c r="O8" i="9"/>
  <c r="O7" i="9"/>
  <c r="O6" i="9"/>
  <c r="O5" i="9"/>
  <c r="M6" i="8"/>
  <c r="O3" i="9"/>
  <c r="O2" i="9"/>
  <c r="M3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O7" i="10" l="1"/>
  <c r="O8" i="10" s="1"/>
  <c r="O9" i="10" s="1"/>
  <c r="M7" i="8"/>
  <c r="M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3" i="8"/>
  <c r="I15" i="7"/>
  <c r="I15" i="4"/>
  <c r="I12" i="7"/>
  <c r="I11" i="7"/>
  <c r="I9" i="7"/>
  <c r="I8" i="7"/>
  <c r="I7" i="7"/>
  <c r="I6" i="7"/>
  <c r="I3" i="7"/>
  <c r="I2" i="7"/>
  <c r="I7" i="4"/>
  <c r="I4" i="4"/>
  <c r="I3" i="4"/>
  <c r="S3" i="10" l="1"/>
  <c r="S4" i="10"/>
  <c r="M10" i="8"/>
  <c r="M9" i="8"/>
  <c r="I8" i="4"/>
  <c r="I10" i="4"/>
  <c r="I13" i="4" s="1"/>
  <c r="I9" i="4"/>
  <c r="I12" i="4" s="1"/>
  <c r="B7" i="3"/>
  <c r="D4" i="2"/>
  <c r="C4" i="2"/>
  <c r="H5" i="1"/>
  <c r="H3" i="1"/>
  <c r="H9" i="1"/>
  <c r="B5" i="3"/>
  <c r="C3" i="2"/>
  <c r="D3" i="2" s="1"/>
  <c r="B14" i="1"/>
  <c r="D2" i="2"/>
  <c r="C2" i="2"/>
  <c r="B9" i="3" l="1"/>
  <c r="H4" i="1" l="1"/>
  <c r="H10" i="1"/>
  <c r="I4" i="1"/>
  <c r="H8" i="1"/>
  <c r="I3" i="1" l="1"/>
</calcChain>
</file>

<file path=xl/sharedStrings.xml><?xml version="1.0" encoding="utf-8"?>
<sst xmlns="http://schemas.openxmlformats.org/spreadsheetml/2006/main" count="410" uniqueCount="115">
  <si>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</si>
  <si>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</si>
  <si>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</si>
  <si>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</si>
  <si>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</si>
  <si>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</si>
  <si>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</si>
  <si>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Item</t>
  </si>
  <si>
    <t>Number</t>
  </si>
  <si>
    <t>Retention</t>
  </si>
  <si>
    <t>Which Metric?</t>
  </si>
  <si>
    <t>Standard Deviation</t>
  </si>
  <si>
    <t>Standard Error</t>
  </si>
  <si>
    <t>Retention: Number of User IDs who stayed beyond/ Number who enrolled</t>
  </si>
  <si>
    <t>Number of Unique Cookies that clicked start trial</t>
  </si>
  <si>
    <t>Number who enrolled</t>
  </si>
  <si>
    <t>Probability of Payment</t>
  </si>
  <si>
    <t>Net Conversion</t>
  </si>
  <si>
    <t>Net Conversion (Dmin of .0075)</t>
  </si>
  <si>
    <t>Retention (Dmin of .01)</t>
  </si>
  <si>
    <t>Sample</t>
  </si>
  <si>
    <t>Page Views</t>
  </si>
  <si>
    <t>2 Samples</t>
  </si>
  <si>
    <t>Probability of Enroll</t>
  </si>
  <si>
    <t>Diversion %</t>
  </si>
  <si>
    <t>Total Page Views Desired</t>
  </si>
  <si>
    <t>Total Days Needed</t>
  </si>
  <si>
    <t>Number of Page views (unique cookies)</t>
  </si>
  <si>
    <t>Total in Experiment per day</t>
  </si>
  <si>
    <t>Net Conversion: Number who stayed/number of unique cookies that clicked start trial</t>
  </si>
  <si>
    <t>Gross Conversion</t>
  </si>
  <si>
    <t>Actual Days (round up to get the amount needed)</t>
  </si>
  <si>
    <t>Gorss Conversion (Dmin of .01)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</si>
  <si>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</si>
  <si>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</si>
  <si>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</si>
  <si>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</si>
  <si>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</si>
  <si>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</si>
  <si>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</si>
  <si>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</si>
  <si>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</si>
  <si>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</si>
  <si>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</si>
  <si>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</si>
  <si>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</si>
  <si>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</si>
  <si>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</si>
  <si>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</si>
  <si>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</si>
  <si>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</si>
  <si>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</si>
  <si>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</si>
  <si>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</si>
  <si>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</si>
  <si>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</si>
  <si>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</si>
  <si>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</si>
  <si>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</si>
  <si>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</si>
  <si>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</si>
  <si>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</si>
  <si>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</si>
  <si>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</si>
  <si>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</si>
  <si>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</si>
  <si>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</si>
  <si>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</si>
  <si>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</si>
  <si>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</si>
  <si>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</si>
  <si>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</si>
  <si>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</si>
  <si>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</si>
  <si>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</si>
  <si>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 Pageviews (unique cookies)</t>
  </si>
  <si>
    <t>Experiment Pageviews (unique cookies)</t>
  </si>
  <si>
    <t>Total Control</t>
  </si>
  <si>
    <t>Total Experiment</t>
  </si>
  <si>
    <t>Margin of Error</t>
  </si>
  <si>
    <t>Expected</t>
  </si>
  <si>
    <t>Lower Bound</t>
  </si>
  <si>
    <t>Upper Bound</t>
  </si>
  <si>
    <t>Expected Lower Bound (given N)</t>
  </si>
  <si>
    <t>Expected Upper Bound (given N)</t>
  </si>
  <si>
    <t>Control Click</t>
  </si>
  <si>
    <t>Control Clicks</t>
  </si>
  <si>
    <t>Experiment Clicks</t>
  </si>
  <si>
    <t>Observed</t>
  </si>
  <si>
    <t>Control Pageviews</t>
  </si>
  <si>
    <t>Control Probability</t>
  </si>
  <si>
    <t>Experiment Click</t>
  </si>
  <si>
    <t>Experiment Pageviews</t>
  </si>
  <si>
    <t>Experiment Probability</t>
  </si>
  <si>
    <t>Control Standard Deviation</t>
  </si>
  <si>
    <t>Net Conversion (Payments/Clicks)</t>
  </si>
  <si>
    <t>Gross Conversion (Experiment)</t>
  </si>
  <si>
    <t>Net Conversion (Experiment)</t>
  </si>
  <si>
    <t>Control Gross Conversion  (Enrollment/Click)</t>
  </si>
  <si>
    <t>Control</t>
  </si>
  <si>
    <t>Experiment</t>
  </si>
  <si>
    <t>Lower</t>
  </si>
  <si>
    <t>Upper</t>
  </si>
  <si>
    <t>Difference</t>
  </si>
  <si>
    <t>Variance Control</t>
  </si>
  <si>
    <t>Variance Experiment</t>
  </si>
  <si>
    <t>Variance Pooled</t>
  </si>
  <si>
    <t>Phat Pool</t>
  </si>
  <si>
    <t>Standard Error Pooled</t>
  </si>
  <si>
    <t>Standard M</t>
  </si>
  <si>
    <t>Gross Conversion-Experiment Less</t>
  </si>
  <si>
    <t xml:space="preserve">Net Conversion-Experiment More </t>
  </si>
  <si>
    <t>Total</t>
  </si>
  <si>
    <t>Two Tailed P-Value</t>
  </si>
  <si>
    <t>How many days did the experiement see a "success"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</si>
</sst>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2" fillId="0" borderId="0" xfId="0" applyNumberFormat="1" applyFont="1"/>
    <xf numFmtId="164" fontId="0" fillId="0" borderId="0" xfId="0" applyNumberFormat="1"/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165" fontId="0" fillId="0" borderId="0" xfId="0" applyNumberFormat="1"/>
    <xf numFmtId="0" fontId="1" fillId="0" borderId="5" xfId="0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sqref="A1:E24"/>
    </sheetView>
  </sheetViews>
  <sheetFormatPr defaultRowHeight="15" x14ac:dyDescent="0.25"/>
  <cols>
    <col min="1" max="1" width="14.28515625" customWidth="1"/>
    <col min="2" max="2" width="13.85546875" customWidth="1"/>
    <col min="4" max="4" width="14.85546875" customWidth="1"/>
    <col min="5" max="5" width="14" customWidth="1"/>
    <col min="6" max="6" width="21.28515625" customWidth="1"/>
    <col min="7" max="7" width="17.85546875" customWidth="1"/>
  </cols>
  <sheetData>
    <row r="1" spans="1:7" ht="39.75" thickBo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8" t="s">
        <v>98</v>
      </c>
      <c r="G1" s="8" t="s">
        <v>95</v>
      </c>
    </row>
    <row r="2" spans="1:7" ht="27" thickBot="1" x14ac:dyDescent="0.3">
      <c r="A2" s="1" t="s">
        <v>38</v>
      </c>
      <c r="B2" s="2">
        <v>7723</v>
      </c>
      <c r="C2" s="2">
        <v>687</v>
      </c>
      <c r="D2" s="2">
        <v>134</v>
      </c>
      <c r="E2" s="2">
        <v>70</v>
      </c>
      <c r="F2">
        <f>D2/C2</f>
        <v>0.1950509461426492</v>
      </c>
      <c r="G2">
        <f>E2/C2</f>
        <v>0.10189228529839883</v>
      </c>
    </row>
    <row r="3" spans="1:7" ht="27" thickBot="1" x14ac:dyDescent="0.3">
      <c r="A3" s="1" t="s">
        <v>39</v>
      </c>
      <c r="B3" s="2">
        <v>9102</v>
      </c>
      <c r="C3" s="2">
        <v>779</v>
      </c>
      <c r="D3" s="2">
        <v>147</v>
      </c>
      <c r="E3" s="2">
        <v>70</v>
      </c>
      <c r="F3">
        <f t="shared" ref="F3:F24" si="0">D3/C3</f>
        <v>0.18870346598202825</v>
      </c>
      <c r="G3">
        <f t="shared" ref="G3:G38" si="1">E3/C3</f>
        <v>8.9858793324775352E-2</v>
      </c>
    </row>
    <row r="4" spans="1:7" ht="27" thickBot="1" x14ac:dyDescent="0.3">
      <c r="A4" s="1" t="s">
        <v>40</v>
      </c>
      <c r="B4" s="2">
        <v>10511</v>
      </c>
      <c r="C4" s="2">
        <v>909</v>
      </c>
      <c r="D4" s="2">
        <v>167</v>
      </c>
      <c r="E4" s="2">
        <v>95</v>
      </c>
      <c r="F4">
        <f t="shared" si="0"/>
        <v>0.18371837183718373</v>
      </c>
      <c r="G4">
        <f t="shared" si="1"/>
        <v>0.10451045104510451</v>
      </c>
    </row>
    <row r="5" spans="1:7" ht="15.75" thickBot="1" x14ac:dyDescent="0.3">
      <c r="A5" s="1" t="s">
        <v>41</v>
      </c>
      <c r="B5" s="2">
        <v>9871</v>
      </c>
      <c r="C5" s="2">
        <v>836</v>
      </c>
      <c r="D5" s="2">
        <v>156</v>
      </c>
      <c r="E5" s="2">
        <v>105</v>
      </c>
      <c r="F5">
        <f t="shared" si="0"/>
        <v>0.18660287081339713</v>
      </c>
      <c r="G5">
        <f t="shared" si="1"/>
        <v>0.1255980861244019</v>
      </c>
    </row>
    <row r="6" spans="1:7" ht="15.75" thickBot="1" x14ac:dyDescent="0.3">
      <c r="A6" s="1" t="s">
        <v>42</v>
      </c>
      <c r="B6" s="2">
        <v>10014</v>
      </c>
      <c r="C6" s="2">
        <v>837</v>
      </c>
      <c r="D6" s="2">
        <v>163</v>
      </c>
      <c r="E6" s="2">
        <v>64</v>
      </c>
      <c r="F6">
        <f t="shared" si="0"/>
        <v>0.19474313022700118</v>
      </c>
      <c r="G6">
        <f t="shared" si="1"/>
        <v>7.6463560334528072E-2</v>
      </c>
    </row>
    <row r="7" spans="1:7" ht="15.75" thickBot="1" x14ac:dyDescent="0.3">
      <c r="A7" s="1" t="s">
        <v>43</v>
      </c>
      <c r="B7" s="2">
        <v>9670</v>
      </c>
      <c r="C7" s="2">
        <v>823</v>
      </c>
      <c r="D7" s="2">
        <v>138</v>
      </c>
      <c r="E7" s="2">
        <v>82</v>
      </c>
      <c r="F7">
        <f t="shared" si="0"/>
        <v>0.16767922235722965</v>
      </c>
      <c r="G7">
        <f t="shared" si="1"/>
        <v>9.9635479951397321E-2</v>
      </c>
    </row>
    <row r="8" spans="1:7" ht="15.75" thickBot="1" x14ac:dyDescent="0.3">
      <c r="A8" s="1" t="s">
        <v>44</v>
      </c>
      <c r="B8" s="2">
        <v>9008</v>
      </c>
      <c r="C8" s="2">
        <v>748</v>
      </c>
      <c r="D8" s="2">
        <v>146</v>
      </c>
      <c r="E8" s="2">
        <v>76</v>
      </c>
      <c r="F8">
        <f t="shared" si="0"/>
        <v>0.19518716577540107</v>
      </c>
      <c r="G8">
        <f t="shared" si="1"/>
        <v>0.10160427807486631</v>
      </c>
    </row>
    <row r="9" spans="1:7" ht="15.75" thickBot="1" x14ac:dyDescent="0.3">
      <c r="A9" s="1" t="s">
        <v>45</v>
      </c>
      <c r="B9" s="2">
        <v>7434</v>
      </c>
      <c r="C9" s="2">
        <v>632</v>
      </c>
      <c r="D9" s="2">
        <v>110</v>
      </c>
      <c r="E9" s="2">
        <v>70</v>
      </c>
      <c r="F9">
        <f t="shared" si="0"/>
        <v>0.17405063291139242</v>
      </c>
      <c r="G9">
        <f t="shared" si="1"/>
        <v>0.11075949367088607</v>
      </c>
    </row>
    <row r="10" spans="1:7" ht="15.75" thickBot="1" x14ac:dyDescent="0.3">
      <c r="A10" s="1" t="s">
        <v>46</v>
      </c>
      <c r="B10" s="2">
        <v>8459</v>
      </c>
      <c r="C10" s="2">
        <v>691</v>
      </c>
      <c r="D10" s="2">
        <v>131</v>
      </c>
      <c r="E10" s="2">
        <v>60</v>
      </c>
      <c r="F10">
        <f t="shared" si="0"/>
        <v>0.18958031837916064</v>
      </c>
      <c r="G10">
        <f t="shared" si="1"/>
        <v>8.6830680173661356E-2</v>
      </c>
    </row>
    <row r="11" spans="1:7" ht="15.75" thickBot="1" x14ac:dyDescent="0.3">
      <c r="A11" s="1" t="s">
        <v>47</v>
      </c>
      <c r="B11" s="2">
        <v>10667</v>
      </c>
      <c r="C11" s="2">
        <v>861</v>
      </c>
      <c r="D11" s="2">
        <v>165</v>
      </c>
      <c r="E11" s="2">
        <v>97</v>
      </c>
      <c r="F11">
        <f t="shared" si="0"/>
        <v>0.19163763066202091</v>
      </c>
      <c r="G11">
        <f t="shared" si="1"/>
        <v>0.11265969802555169</v>
      </c>
    </row>
    <row r="12" spans="1:7" ht="15.75" thickBot="1" x14ac:dyDescent="0.3">
      <c r="A12" s="1" t="s">
        <v>48</v>
      </c>
      <c r="B12" s="2">
        <v>10660</v>
      </c>
      <c r="C12" s="2">
        <v>867</v>
      </c>
      <c r="D12" s="2">
        <v>196</v>
      </c>
      <c r="E12" s="2">
        <v>105</v>
      </c>
      <c r="F12">
        <f t="shared" si="0"/>
        <v>0.22606689734717417</v>
      </c>
      <c r="G12">
        <f t="shared" si="1"/>
        <v>0.12110726643598616</v>
      </c>
    </row>
    <row r="13" spans="1:7" ht="15.75" thickBot="1" x14ac:dyDescent="0.3">
      <c r="A13" s="1" t="s">
        <v>49</v>
      </c>
      <c r="B13" s="2">
        <v>9947</v>
      </c>
      <c r="C13" s="2">
        <v>838</v>
      </c>
      <c r="D13" s="2">
        <v>162</v>
      </c>
      <c r="E13" s="2">
        <v>92</v>
      </c>
      <c r="F13">
        <f t="shared" si="0"/>
        <v>0.19331742243436753</v>
      </c>
      <c r="G13">
        <f t="shared" si="1"/>
        <v>0.10978520286396182</v>
      </c>
    </row>
    <row r="14" spans="1:7" ht="15.75" thickBot="1" x14ac:dyDescent="0.3">
      <c r="A14" s="1" t="s">
        <v>50</v>
      </c>
      <c r="B14" s="2">
        <v>8324</v>
      </c>
      <c r="C14" s="2">
        <v>665</v>
      </c>
      <c r="D14" s="2">
        <v>127</v>
      </c>
      <c r="E14" s="2">
        <v>56</v>
      </c>
      <c r="F14">
        <f t="shared" si="0"/>
        <v>0.19097744360902255</v>
      </c>
      <c r="G14">
        <f t="shared" si="1"/>
        <v>8.4210526315789472E-2</v>
      </c>
    </row>
    <row r="15" spans="1:7" ht="15.75" thickBot="1" x14ac:dyDescent="0.3">
      <c r="A15" s="1" t="s">
        <v>51</v>
      </c>
      <c r="B15" s="2">
        <v>9434</v>
      </c>
      <c r="C15" s="2">
        <v>673</v>
      </c>
      <c r="D15" s="2">
        <v>220</v>
      </c>
      <c r="E15" s="2">
        <v>122</v>
      </c>
      <c r="F15">
        <f t="shared" si="0"/>
        <v>0.32689450222882616</v>
      </c>
      <c r="G15">
        <f t="shared" si="1"/>
        <v>0.1812778603268945</v>
      </c>
    </row>
    <row r="16" spans="1:7" ht="15.75" thickBot="1" x14ac:dyDescent="0.3">
      <c r="A16" s="1" t="s">
        <v>52</v>
      </c>
      <c r="B16" s="2">
        <v>8687</v>
      </c>
      <c r="C16" s="2">
        <v>691</v>
      </c>
      <c r="D16" s="2">
        <v>176</v>
      </c>
      <c r="E16" s="2">
        <v>128</v>
      </c>
      <c r="F16">
        <f t="shared" si="0"/>
        <v>0.25470332850940663</v>
      </c>
      <c r="G16">
        <f t="shared" si="1"/>
        <v>0.18523878437047755</v>
      </c>
    </row>
    <row r="17" spans="1:7" ht="15.75" thickBot="1" x14ac:dyDescent="0.3">
      <c r="A17" s="1" t="s">
        <v>53</v>
      </c>
      <c r="B17" s="2">
        <v>8896</v>
      </c>
      <c r="C17" s="2">
        <v>708</v>
      </c>
      <c r="D17" s="2">
        <v>161</v>
      </c>
      <c r="E17" s="2">
        <v>104</v>
      </c>
      <c r="F17">
        <f t="shared" si="0"/>
        <v>0.22740112994350281</v>
      </c>
      <c r="G17">
        <f t="shared" si="1"/>
        <v>0.14689265536723164</v>
      </c>
    </row>
    <row r="18" spans="1:7" ht="15.75" thickBot="1" x14ac:dyDescent="0.3">
      <c r="A18" s="1" t="s">
        <v>54</v>
      </c>
      <c r="B18" s="2">
        <v>9535</v>
      </c>
      <c r="C18" s="2">
        <v>759</v>
      </c>
      <c r="D18" s="2">
        <v>233</v>
      </c>
      <c r="E18" s="2">
        <v>124</v>
      </c>
      <c r="F18">
        <f t="shared" si="0"/>
        <v>0.30698287220026349</v>
      </c>
      <c r="G18">
        <f t="shared" si="1"/>
        <v>0.16337285902503293</v>
      </c>
    </row>
    <row r="19" spans="1:7" ht="15.75" thickBot="1" x14ac:dyDescent="0.3">
      <c r="A19" s="1" t="s">
        <v>55</v>
      </c>
      <c r="B19" s="2">
        <v>9363</v>
      </c>
      <c r="C19" s="2">
        <v>736</v>
      </c>
      <c r="D19" s="2">
        <v>154</v>
      </c>
      <c r="E19" s="2">
        <v>91</v>
      </c>
      <c r="F19">
        <f t="shared" si="0"/>
        <v>0.20923913043478262</v>
      </c>
      <c r="G19">
        <f t="shared" si="1"/>
        <v>0.12364130434782608</v>
      </c>
    </row>
    <row r="20" spans="1:7" ht="15.75" thickBot="1" x14ac:dyDescent="0.3">
      <c r="A20" s="1" t="s">
        <v>56</v>
      </c>
      <c r="B20" s="2">
        <v>9327</v>
      </c>
      <c r="C20" s="2">
        <v>739</v>
      </c>
      <c r="D20" s="2">
        <v>196</v>
      </c>
      <c r="E20" s="2">
        <v>86</v>
      </c>
      <c r="F20">
        <f t="shared" si="0"/>
        <v>0.26522327469553453</v>
      </c>
      <c r="G20">
        <f t="shared" si="1"/>
        <v>0.11637347767253045</v>
      </c>
    </row>
    <row r="21" spans="1:7" ht="15.75" thickBot="1" x14ac:dyDescent="0.3">
      <c r="A21" s="1" t="s">
        <v>57</v>
      </c>
      <c r="B21" s="2">
        <v>9345</v>
      </c>
      <c r="C21" s="2">
        <v>734</v>
      </c>
      <c r="D21" s="2">
        <v>167</v>
      </c>
      <c r="E21" s="2">
        <v>75</v>
      </c>
      <c r="F21">
        <f t="shared" si="0"/>
        <v>0.22752043596730245</v>
      </c>
      <c r="G21">
        <f t="shared" si="1"/>
        <v>0.10217983651226158</v>
      </c>
    </row>
    <row r="22" spans="1:7" ht="15.75" thickBot="1" x14ac:dyDescent="0.3">
      <c r="A22" s="1" t="s">
        <v>58</v>
      </c>
      <c r="B22" s="2">
        <v>8890</v>
      </c>
      <c r="C22" s="2">
        <v>706</v>
      </c>
      <c r="D22" s="2">
        <v>174</v>
      </c>
      <c r="E22" s="2">
        <v>101</v>
      </c>
      <c r="F22">
        <f t="shared" si="0"/>
        <v>0.24645892351274787</v>
      </c>
      <c r="G22">
        <f t="shared" si="1"/>
        <v>0.14305949008498584</v>
      </c>
    </row>
    <row r="23" spans="1:7" ht="15.75" thickBot="1" x14ac:dyDescent="0.3">
      <c r="A23" s="1" t="s">
        <v>59</v>
      </c>
      <c r="B23" s="2">
        <v>8460</v>
      </c>
      <c r="C23" s="2">
        <v>681</v>
      </c>
      <c r="D23" s="2">
        <v>156</v>
      </c>
      <c r="E23" s="2">
        <v>93</v>
      </c>
      <c r="F23">
        <f t="shared" si="0"/>
        <v>0.22907488986784141</v>
      </c>
      <c r="G23">
        <f t="shared" si="1"/>
        <v>0.13656387665198239</v>
      </c>
    </row>
    <row r="24" spans="1:7" ht="15.75" thickBot="1" x14ac:dyDescent="0.3">
      <c r="A24" s="1" t="s">
        <v>60</v>
      </c>
      <c r="B24" s="2">
        <v>8836</v>
      </c>
      <c r="C24" s="2">
        <v>693</v>
      </c>
      <c r="D24" s="2">
        <v>206</v>
      </c>
      <c r="E24" s="2">
        <v>67</v>
      </c>
      <c r="F24">
        <f t="shared" si="0"/>
        <v>0.29725829725829728</v>
      </c>
      <c r="G24">
        <f t="shared" si="1"/>
        <v>9.6681096681096687E-2</v>
      </c>
    </row>
    <row r="25" spans="1:7" ht="15.75" thickBot="1" x14ac:dyDescent="0.3">
      <c r="A25" s="1" t="s">
        <v>61</v>
      </c>
      <c r="B25" s="2">
        <v>9437</v>
      </c>
      <c r="C25" s="2">
        <v>788</v>
      </c>
      <c r="D25" s="1"/>
      <c r="E25" s="1"/>
      <c r="G25">
        <f t="shared" si="1"/>
        <v>0</v>
      </c>
    </row>
    <row r="26" spans="1:7" ht="15.75" thickBot="1" x14ac:dyDescent="0.3">
      <c r="A26" s="1" t="s">
        <v>62</v>
      </c>
      <c r="B26" s="2">
        <v>9420</v>
      </c>
      <c r="C26" s="2">
        <v>781</v>
      </c>
      <c r="D26" s="1"/>
      <c r="E26" s="1"/>
      <c r="G26">
        <f t="shared" si="1"/>
        <v>0</v>
      </c>
    </row>
    <row r="27" spans="1:7" ht="15.75" thickBot="1" x14ac:dyDescent="0.3">
      <c r="A27" s="1" t="s">
        <v>63</v>
      </c>
      <c r="B27" s="2">
        <v>9570</v>
      </c>
      <c r="C27" s="2">
        <v>805</v>
      </c>
      <c r="D27" s="1"/>
      <c r="E27" s="1"/>
      <c r="G27">
        <f t="shared" si="1"/>
        <v>0</v>
      </c>
    </row>
    <row r="28" spans="1:7" ht="15.75" thickBot="1" x14ac:dyDescent="0.3">
      <c r="A28" s="1" t="s">
        <v>64</v>
      </c>
      <c r="B28" s="2">
        <v>9921</v>
      </c>
      <c r="C28" s="2">
        <v>830</v>
      </c>
      <c r="D28" s="1"/>
      <c r="E28" s="1"/>
      <c r="G28">
        <f t="shared" si="1"/>
        <v>0</v>
      </c>
    </row>
    <row r="29" spans="1:7" ht="15.75" thickBot="1" x14ac:dyDescent="0.3">
      <c r="A29" s="1" t="s">
        <v>65</v>
      </c>
      <c r="B29" s="2">
        <v>9424</v>
      </c>
      <c r="C29" s="2">
        <v>781</v>
      </c>
      <c r="D29" s="1"/>
      <c r="E29" s="1"/>
      <c r="G29">
        <f t="shared" si="1"/>
        <v>0</v>
      </c>
    </row>
    <row r="30" spans="1:7" ht="15.75" thickBot="1" x14ac:dyDescent="0.3">
      <c r="A30" s="1" t="s">
        <v>66</v>
      </c>
      <c r="B30" s="2">
        <v>9010</v>
      </c>
      <c r="C30" s="2">
        <v>756</v>
      </c>
      <c r="D30" s="1"/>
      <c r="E30" s="1"/>
      <c r="G30">
        <f t="shared" si="1"/>
        <v>0</v>
      </c>
    </row>
    <row r="31" spans="1:7" ht="15.75" thickBot="1" x14ac:dyDescent="0.3">
      <c r="A31" s="1" t="s">
        <v>67</v>
      </c>
      <c r="B31" s="2">
        <v>9656</v>
      </c>
      <c r="C31" s="2">
        <v>825</v>
      </c>
      <c r="D31" s="1"/>
      <c r="E31" s="1"/>
      <c r="G31">
        <f t="shared" si="1"/>
        <v>0</v>
      </c>
    </row>
    <row r="32" spans="1:7" ht="15.75" thickBot="1" x14ac:dyDescent="0.3">
      <c r="A32" s="1" t="s">
        <v>68</v>
      </c>
      <c r="B32" s="2">
        <v>10419</v>
      </c>
      <c r="C32" s="2">
        <v>874</v>
      </c>
      <c r="D32" s="1"/>
      <c r="E32" s="1"/>
      <c r="G32">
        <f t="shared" si="1"/>
        <v>0</v>
      </c>
    </row>
    <row r="33" spans="1:7" ht="15.75" thickBot="1" x14ac:dyDescent="0.3">
      <c r="A33" s="1" t="s">
        <v>69</v>
      </c>
      <c r="B33" s="2">
        <v>9880</v>
      </c>
      <c r="C33" s="2">
        <v>830</v>
      </c>
      <c r="D33" s="1"/>
      <c r="E33" s="1"/>
      <c r="G33">
        <f t="shared" si="1"/>
        <v>0</v>
      </c>
    </row>
    <row r="34" spans="1:7" ht="15.75" thickBot="1" x14ac:dyDescent="0.3">
      <c r="A34" s="1" t="s">
        <v>70</v>
      </c>
      <c r="B34" s="2">
        <v>10134</v>
      </c>
      <c r="C34" s="2">
        <v>801</v>
      </c>
      <c r="D34" s="1"/>
      <c r="E34" s="1"/>
      <c r="G34">
        <f t="shared" si="1"/>
        <v>0</v>
      </c>
    </row>
    <row r="35" spans="1:7" ht="15.75" thickBot="1" x14ac:dyDescent="0.3">
      <c r="A35" s="1" t="s">
        <v>71</v>
      </c>
      <c r="B35" s="2">
        <v>9717</v>
      </c>
      <c r="C35" s="2">
        <v>814</v>
      </c>
      <c r="D35" s="1"/>
      <c r="E35" s="1"/>
      <c r="G35">
        <f t="shared" si="1"/>
        <v>0</v>
      </c>
    </row>
    <row r="36" spans="1:7" ht="15.75" thickBot="1" x14ac:dyDescent="0.3">
      <c r="A36" s="1" t="s">
        <v>72</v>
      </c>
      <c r="B36" s="2">
        <v>9192</v>
      </c>
      <c r="C36" s="2">
        <v>735</v>
      </c>
      <c r="D36" s="1"/>
      <c r="E36" s="1"/>
      <c r="G36">
        <f t="shared" si="1"/>
        <v>0</v>
      </c>
    </row>
    <row r="37" spans="1:7" ht="15.75" thickBot="1" x14ac:dyDescent="0.3">
      <c r="A37" s="1" t="s">
        <v>73</v>
      </c>
      <c r="B37" s="2">
        <v>8630</v>
      </c>
      <c r="C37" s="2">
        <v>743</v>
      </c>
      <c r="D37" s="1"/>
      <c r="E37" s="1"/>
      <c r="G37">
        <f t="shared" si="1"/>
        <v>0</v>
      </c>
    </row>
    <row r="38" spans="1:7" ht="15.75" thickBot="1" x14ac:dyDescent="0.3">
      <c r="A38" s="1" t="s">
        <v>74</v>
      </c>
      <c r="B38" s="2">
        <v>8970</v>
      </c>
      <c r="C38" s="2">
        <v>722</v>
      </c>
      <c r="D38" s="1"/>
      <c r="E38" s="1"/>
      <c r="G38">
        <f t="shared" si="1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R1" workbookViewId="0">
      <selection activeCell="O13" sqref="O13"/>
    </sheetView>
  </sheetViews>
  <sheetFormatPr defaultRowHeight="15" x14ac:dyDescent="0.25"/>
  <cols>
    <col min="9" max="9" width="8.28515625" bestFit="1" customWidth="1"/>
    <col min="14" max="14" width="25.28515625" bestFit="1" customWidth="1"/>
    <col min="19" max="19" width="17.5703125" customWidth="1"/>
  </cols>
  <sheetData>
    <row r="1" spans="1:19" ht="15.75" thickBot="1" x14ac:dyDescent="0.3">
      <c r="A1" s="11" t="s">
        <v>99</v>
      </c>
      <c r="B1" s="11"/>
      <c r="C1" s="11"/>
      <c r="D1" s="11"/>
      <c r="E1" s="11"/>
      <c r="G1" s="11" t="s">
        <v>100</v>
      </c>
      <c r="H1" s="11"/>
      <c r="I1" s="11"/>
      <c r="J1" s="11"/>
    </row>
    <row r="2" spans="1:19" ht="27" thickBot="1" x14ac:dyDescent="0.3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G2" s="1" t="s">
        <v>34</v>
      </c>
      <c r="H2" s="1" t="s">
        <v>35</v>
      </c>
      <c r="I2" s="1" t="s">
        <v>36</v>
      </c>
      <c r="J2" s="1" t="s">
        <v>37</v>
      </c>
      <c r="N2" t="s">
        <v>90</v>
      </c>
      <c r="O2">
        <f>SUM(E3:E25)/SUM(C3:C25)</f>
        <v>0.11756201931417337</v>
      </c>
      <c r="R2" t="s">
        <v>103</v>
      </c>
      <c r="S2" s="9">
        <f>O3-O2</f>
        <v>-4.8737226745441675E-3</v>
      </c>
    </row>
    <row r="3" spans="1:19" ht="27" thickBot="1" x14ac:dyDescent="0.3">
      <c r="A3" s="1" t="s">
        <v>38</v>
      </c>
      <c r="B3" s="2">
        <v>7723</v>
      </c>
      <c r="C3" s="2">
        <v>687</v>
      </c>
      <c r="D3" s="2">
        <v>134</v>
      </c>
      <c r="E3" s="2">
        <v>70</v>
      </c>
      <c r="G3" s="2">
        <v>7716</v>
      </c>
      <c r="H3" s="2">
        <v>686</v>
      </c>
      <c r="I3" s="2">
        <v>105</v>
      </c>
      <c r="J3" s="2">
        <v>34</v>
      </c>
      <c r="N3" t="s">
        <v>93</v>
      </c>
      <c r="O3">
        <f>SUM(J3:J25)/SUM(H3:H25)</f>
        <v>0.1126882966396292</v>
      </c>
      <c r="R3" t="s">
        <v>101</v>
      </c>
      <c r="S3" s="9">
        <f>S2-O14</f>
        <v>-1.1604624359891718E-2</v>
      </c>
    </row>
    <row r="4" spans="1:19" ht="27" thickBot="1" x14ac:dyDescent="0.3">
      <c r="A4" s="1" t="s">
        <v>39</v>
      </c>
      <c r="B4" s="2">
        <v>9102</v>
      </c>
      <c r="C4" s="2">
        <v>779</v>
      </c>
      <c r="D4" s="2">
        <v>147</v>
      </c>
      <c r="E4" s="2">
        <v>70</v>
      </c>
      <c r="G4" s="2">
        <v>9288</v>
      </c>
      <c r="H4" s="2">
        <v>785</v>
      </c>
      <c r="I4" s="2">
        <v>116</v>
      </c>
      <c r="J4" s="2">
        <v>91</v>
      </c>
      <c r="R4" t="s">
        <v>102</v>
      </c>
      <c r="S4" s="9">
        <f>S2+O14</f>
        <v>1.857179010803383E-3</v>
      </c>
    </row>
    <row r="5" spans="1:19" ht="27" thickBot="1" x14ac:dyDescent="0.3">
      <c r="A5" s="1" t="s">
        <v>40</v>
      </c>
      <c r="B5" s="2">
        <v>10511</v>
      </c>
      <c r="C5" s="2">
        <v>909</v>
      </c>
      <c r="D5" s="2">
        <v>167</v>
      </c>
      <c r="E5" s="2">
        <v>95</v>
      </c>
      <c r="G5" s="2">
        <v>10480</v>
      </c>
      <c r="H5" s="2">
        <v>884</v>
      </c>
      <c r="I5" s="2">
        <v>145</v>
      </c>
      <c r="J5" s="2">
        <v>79</v>
      </c>
      <c r="N5" t="s">
        <v>104</v>
      </c>
      <c r="O5">
        <f>O2*(1-O2)/SUM(C3:C25)</f>
        <v>5.9990279840945648E-6</v>
      </c>
    </row>
    <row r="6" spans="1:19" ht="27" thickBot="1" x14ac:dyDescent="0.3">
      <c r="A6" s="1" t="s">
        <v>41</v>
      </c>
      <c r="B6" s="2">
        <v>9871</v>
      </c>
      <c r="C6" s="2">
        <v>836</v>
      </c>
      <c r="D6" s="2">
        <v>156</v>
      </c>
      <c r="E6" s="2">
        <v>105</v>
      </c>
      <c r="G6" s="2">
        <v>9867</v>
      </c>
      <c r="H6" s="2">
        <v>827</v>
      </c>
      <c r="I6" s="2">
        <v>138</v>
      </c>
      <c r="J6" s="2">
        <v>92</v>
      </c>
      <c r="N6" t="s">
        <v>105</v>
      </c>
      <c r="O6">
        <f>O3*(1-O3)/SUM(H3:H25)</f>
        <v>5.7931427833191268E-6</v>
      </c>
    </row>
    <row r="7" spans="1:19" ht="27" thickBot="1" x14ac:dyDescent="0.3">
      <c r="A7" s="1" t="s">
        <v>42</v>
      </c>
      <c r="B7" s="2">
        <v>10014</v>
      </c>
      <c r="C7" s="2">
        <v>837</v>
      </c>
      <c r="D7" s="2">
        <v>163</v>
      </c>
      <c r="E7" s="2">
        <v>64</v>
      </c>
      <c r="G7" s="2">
        <v>9793</v>
      </c>
      <c r="H7" s="2">
        <v>832</v>
      </c>
      <c r="I7" s="2">
        <v>140</v>
      </c>
      <c r="J7" s="2">
        <v>94</v>
      </c>
      <c r="N7" t="s">
        <v>106</v>
      </c>
      <c r="O7">
        <f>O6+O5</f>
        <v>1.1792170767413692E-5</v>
      </c>
    </row>
    <row r="8" spans="1:19" ht="27" thickBot="1" x14ac:dyDescent="0.3">
      <c r="A8" s="1" t="s">
        <v>43</v>
      </c>
      <c r="B8" s="2">
        <v>9670</v>
      </c>
      <c r="C8" s="2">
        <v>823</v>
      </c>
      <c r="D8" s="2">
        <v>138</v>
      </c>
      <c r="E8" s="2">
        <v>82</v>
      </c>
      <c r="G8" s="2">
        <v>9500</v>
      </c>
      <c r="H8" s="2">
        <v>788</v>
      </c>
      <c r="I8" s="2">
        <v>129</v>
      </c>
      <c r="J8" s="2">
        <v>61</v>
      </c>
      <c r="N8" t="s">
        <v>11</v>
      </c>
      <c r="O8">
        <f>SQRT(O7)</f>
        <v>3.4339730295116894E-3</v>
      </c>
    </row>
    <row r="9" spans="1:19" ht="27" thickBot="1" x14ac:dyDescent="0.3">
      <c r="A9" s="1" t="s">
        <v>44</v>
      </c>
      <c r="B9" s="2">
        <v>9008</v>
      </c>
      <c r="C9" s="2">
        <v>748</v>
      </c>
      <c r="D9" s="2">
        <v>146</v>
      </c>
      <c r="E9" s="2">
        <v>76</v>
      </c>
      <c r="G9" s="2">
        <v>9088</v>
      </c>
      <c r="H9" s="2">
        <v>780</v>
      </c>
      <c r="I9" s="2">
        <v>127</v>
      </c>
      <c r="J9" s="2">
        <v>44</v>
      </c>
      <c r="N9" t="s">
        <v>12</v>
      </c>
      <c r="O9">
        <f>1.96*O8</f>
        <v>6.7305871378429112E-3</v>
      </c>
    </row>
    <row r="10" spans="1:19" ht="27" thickBot="1" x14ac:dyDescent="0.3">
      <c r="A10" s="1" t="s">
        <v>45</v>
      </c>
      <c r="B10" s="2">
        <v>7434</v>
      </c>
      <c r="C10" s="2">
        <v>632</v>
      </c>
      <c r="D10" s="2">
        <v>110</v>
      </c>
      <c r="E10" s="2">
        <v>70</v>
      </c>
      <c r="G10" s="2">
        <v>7664</v>
      </c>
      <c r="H10" s="2">
        <v>652</v>
      </c>
      <c r="I10" s="2">
        <v>94</v>
      </c>
      <c r="J10" s="2">
        <v>62</v>
      </c>
    </row>
    <row r="11" spans="1:19" ht="27" thickBot="1" x14ac:dyDescent="0.3">
      <c r="A11" s="1" t="s">
        <v>46</v>
      </c>
      <c r="B11" s="2">
        <v>8459</v>
      </c>
      <c r="C11" s="2">
        <v>691</v>
      </c>
      <c r="D11" s="2">
        <v>131</v>
      </c>
      <c r="E11" s="2">
        <v>60</v>
      </c>
      <c r="G11" s="2">
        <v>8434</v>
      </c>
      <c r="H11" s="2">
        <v>697</v>
      </c>
      <c r="I11" s="2">
        <v>120</v>
      </c>
      <c r="J11" s="2">
        <v>77</v>
      </c>
    </row>
    <row r="12" spans="1:19" ht="27" thickBot="1" x14ac:dyDescent="0.3">
      <c r="A12" s="1" t="s">
        <v>47</v>
      </c>
      <c r="B12" s="2">
        <v>10667</v>
      </c>
      <c r="C12" s="2">
        <v>861</v>
      </c>
      <c r="D12" s="2">
        <v>165</v>
      </c>
      <c r="E12" s="2">
        <v>97</v>
      </c>
      <c r="G12" s="2">
        <v>10496</v>
      </c>
      <c r="H12" s="2">
        <v>860</v>
      </c>
      <c r="I12" s="2">
        <v>153</v>
      </c>
      <c r="J12" s="2">
        <v>98</v>
      </c>
      <c r="N12" t="s">
        <v>107</v>
      </c>
      <c r="O12">
        <f>SUM(E3:E25, J3:J25)/SUM(C3:C25, H3:H25)</f>
        <v>0.11512748531241861</v>
      </c>
    </row>
    <row r="13" spans="1:19" ht="27" thickBot="1" x14ac:dyDescent="0.3">
      <c r="A13" s="1" t="s">
        <v>48</v>
      </c>
      <c r="B13" s="2">
        <v>10660</v>
      </c>
      <c r="C13" s="2">
        <v>867</v>
      </c>
      <c r="D13" s="2">
        <v>196</v>
      </c>
      <c r="E13" s="2">
        <v>105</v>
      </c>
      <c r="G13" s="2">
        <v>10551</v>
      </c>
      <c r="H13" s="2">
        <v>864</v>
      </c>
      <c r="I13" s="2">
        <v>143</v>
      </c>
      <c r="J13" s="2">
        <v>71</v>
      </c>
      <c r="N13" t="s">
        <v>108</v>
      </c>
      <c r="O13">
        <f>SQRT(O12*(1-O12)*(1/SUM(C3:C25) +1/SUM(H3:H25)))</f>
        <v>3.4341335129324238E-3</v>
      </c>
    </row>
    <row r="14" spans="1:19" ht="27" thickBot="1" x14ac:dyDescent="0.3">
      <c r="A14" s="1" t="s">
        <v>49</v>
      </c>
      <c r="B14" s="2">
        <v>9947</v>
      </c>
      <c r="C14" s="2">
        <v>838</v>
      </c>
      <c r="D14" s="2">
        <v>162</v>
      </c>
      <c r="E14" s="2">
        <v>92</v>
      </c>
      <c r="G14" s="2">
        <v>9737</v>
      </c>
      <c r="H14" s="2">
        <v>801</v>
      </c>
      <c r="I14" s="2">
        <v>128</v>
      </c>
      <c r="J14" s="2">
        <v>70</v>
      </c>
      <c r="N14" t="s">
        <v>109</v>
      </c>
      <c r="O14">
        <f>O13*1.96</f>
        <v>6.7309016853475505E-3</v>
      </c>
    </row>
    <row r="15" spans="1:19" ht="27" thickBot="1" x14ac:dyDescent="0.3">
      <c r="A15" s="1" t="s">
        <v>50</v>
      </c>
      <c r="B15" s="2">
        <v>8324</v>
      </c>
      <c r="C15" s="2">
        <v>665</v>
      </c>
      <c r="D15" s="2">
        <v>127</v>
      </c>
      <c r="E15" s="2">
        <v>56</v>
      </c>
      <c r="G15" s="2">
        <v>8176</v>
      </c>
      <c r="H15" s="2">
        <v>642</v>
      </c>
      <c r="I15" s="2">
        <v>122</v>
      </c>
      <c r="J15" s="2">
        <v>68</v>
      </c>
    </row>
    <row r="16" spans="1:19" ht="27" thickBot="1" x14ac:dyDescent="0.3">
      <c r="A16" s="1" t="s">
        <v>51</v>
      </c>
      <c r="B16" s="2">
        <v>9434</v>
      </c>
      <c r="C16" s="2">
        <v>673</v>
      </c>
      <c r="D16" s="2">
        <v>220</v>
      </c>
      <c r="E16" s="2">
        <v>122</v>
      </c>
      <c r="G16" s="2">
        <v>9402</v>
      </c>
      <c r="H16" s="2">
        <v>697</v>
      </c>
      <c r="I16" s="2">
        <v>194</v>
      </c>
      <c r="J16" s="2">
        <v>94</v>
      </c>
    </row>
    <row r="17" spans="1:10" ht="27" thickBot="1" x14ac:dyDescent="0.3">
      <c r="A17" s="1" t="s">
        <v>52</v>
      </c>
      <c r="B17" s="2">
        <v>8687</v>
      </c>
      <c r="C17" s="2">
        <v>691</v>
      </c>
      <c r="D17" s="2">
        <v>176</v>
      </c>
      <c r="E17" s="2">
        <v>128</v>
      </c>
      <c r="G17" s="2">
        <v>8669</v>
      </c>
      <c r="H17" s="2">
        <v>669</v>
      </c>
      <c r="I17" s="2">
        <v>127</v>
      </c>
      <c r="J17" s="2">
        <v>81</v>
      </c>
    </row>
    <row r="18" spans="1:10" ht="27" thickBot="1" x14ac:dyDescent="0.3">
      <c r="A18" s="1" t="s">
        <v>53</v>
      </c>
      <c r="B18" s="2">
        <v>8896</v>
      </c>
      <c r="C18" s="2">
        <v>708</v>
      </c>
      <c r="D18" s="2">
        <v>161</v>
      </c>
      <c r="E18" s="2">
        <v>104</v>
      </c>
      <c r="G18" s="2">
        <v>8881</v>
      </c>
      <c r="H18" s="2">
        <v>693</v>
      </c>
      <c r="I18" s="2">
        <v>153</v>
      </c>
      <c r="J18" s="2">
        <v>101</v>
      </c>
    </row>
    <row r="19" spans="1:10" ht="27" thickBot="1" x14ac:dyDescent="0.3">
      <c r="A19" s="1" t="s">
        <v>54</v>
      </c>
      <c r="B19" s="2">
        <v>9535</v>
      </c>
      <c r="C19" s="2">
        <v>759</v>
      </c>
      <c r="D19" s="2">
        <v>233</v>
      </c>
      <c r="E19" s="2">
        <v>124</v>
      </c>
      <c r="G19" s="2">
        <v>9655</v>
      </c>
      <c r="H19" s="2">
        <v>771</v>
      </c>
      <c r="I19" s="2">
        <v>213</v>
      </c>
      <c r="J19" s="2">
        <v>119</v>
      </c>
    </row>
    <row r="20" spans="1:10" ht="27" thickBot="1" x14ac:dyDescent="0.3">
      <c r="A20" s="1" t="s">
        <v>55</v>
      </c>
      <c r="B20" s="2">
        <v>9363</v>
      </c>
      <c r="C20" s="2">
        <v>736</v>
      </c>
      <c r="D20" s="2">
        <v>154</v>
      </c>
      <c r="E20" s="2">
        <v>91</v>
      </c>
      <c r="G20" s="2">
        <v>9396</v>
      </c>
      <c r="H20" s="2">
        <v>736</v>
      </c>
      <c r="I20" s="2">
        <v>162</v>
      </c>
      <c r="J20" s="2">
        <v>120</v>
      </c>
    </row>
    <row r="21" spans="1:10" ht="27" thickBot="1" x14ac:dyDescent="0.3">
      <c r="A21" s="1" t="s">
        <v>56</v>
      </c>
      <c r="B21" s="2">
        <v>9327</v>
      </c>
      <c r="C21" s="2">
        <v>739</v>
      </c>
      <c r="D21" s="2">
        <v>196</v>
      </c>
      <c r="E21" s="2">
        <v>86</v>
      </c>
      <c r="G21" s="2">
        <v>9262</v>
      </c>
      <c r="H21" s="2">
        <v>727</v>
      </c>
      <c r="I21" s="2">
        <v>201</v>
      </c>
      <c r="J21" s="2">
        <v>96</v>
      </c>
    </row>
    <row r="22" spans="1:10" ht="27" thickBot="1" x14ac:dyDescent="0.3">
      <c r="A22" s="1" t="s">
        <v>57</v>
      </c>
      <c r="B22" s="2">
        <v>9345</v>
      </c>
      <c r="C22" s="2">
        <v>734</v>
      </c>
      <c r="D22" s="2">
        <v>167</v>
      </c>
      <c r="E22" s="2">
        <v>75</v>
      </c>
      <c r="G22" s="2">
        <v>9308</v>
      </c>
      <c r="H22" s="2">
        <v>728</v>
      </c>
      <c r="I22" s="2">
        <v>207</v>
      </c>
      <c r="J22" s="2">
        <v>67</v>
      </c>
    </row>
    <row r="23" spans="1:10" ht="27" thickBot="1" x14ac:dyDescent="0.3">
      <c r="A23" s="1" t="s">
        <v>58</v>
      </c>
      <c r="B23" s="2">
        <v>8890</v>
      </c>
      <c r="C23" s="2">
        <v>706</v>
      </c>
      <c r="D23" s="2">
        <v>174</v>
      </c>
      <c r="E23" s="2">
        <v>101</v>
      </c>
      <c r="G23" s="2">
        <v>8715</v>
      </c>
      <c r="H23" s="2">
        <v>722</v>
      </c>
      <c r="I23" s="2">
        <v>182</v>
      </c>
      <c r="J23" s="2">
        <v>123</v>
      </c>
    </row>
    <row r="24" spans="1:10" ht="27" thickBot="1" x14ac:dyDescent="0.3">
      <c r="A24" s="1" t="s">
        <v>59</v>
      </c>
      <c r="B24" s="2">
        <v>8460</v>
      </c>
      <c r="C24" s="2">
        <v>681</v>
      </c>
      <c r="D24" s="2">
        <v>156</v>
      </c>
      <c r="E24" s="2">
        <v>93</v>
      </c>
      <c r="G24" s="2">
        <v>8448</v>
      </c>
      <c r="H24" s="2">
        <v>695</v>
      </c>
      <c r="I24" s="2">
        <v>142</v>
      </c>
      <c r="J24" s="2">
        <v>100</v>
      </c>
    </row>
    <row r="25" spans="1:10" ht="27" thickBot="1" x14ac:dyDescent="0.3">
      <c r="A25" s="1" t="s">
        <v>60</v>
      </c>
      <c r="B25" s="2">
        <v>8836</v>
      </c>
      <c r="C25" s="2">
        <v>693</v>
      </c>
      <c r="D25" s="2">
        <v>206</v>
      </c>
      <c r="E25" s="2">
        <v>67</v>
      </c>
      <c r="G25" s="2">
        <v>8836</v>
      </c>
      <c r="H25" s="2">
        <v>724</v>
      </c>
      <c r="I25" s="2">
        <v>182</v>
      </c>
      <c r="J25" s="2">
        <v>103</v>
      </c>
    </row>
  </sheetData>
  <mergeCells count="2">
    <mergeCell ref="A1:E1"/>
    <mergeCell ref="G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N26" sqref="N26:Q30"/>
    </sheetView>
  </sheetViews>
  <sheetFormatPr defaultRowHeight="15" x14ac:dyDescent="0.25"/>
  <cols>
    <col min="1" max="1" width="15.140625" customWidth="1"/>
    <col min="2" max="2" width="12.28515625" customWidth="1"/>
    <col min="4" max="4" width="12" customWidth="1"/>
    <col min="6" max="6" width="16.5703125" customWidth="1"/>
    <col min="7" max="7" width="15.28515625" customWidth="1"/>
    <col min="9" max="9" width="12.140625" customWidth="1"/>
    <col min="11" max="11" width="14.85546875" customWidth="1"/>
    <col min="12" max="12" width="13.140625" customWidth="1"/>
    <col min="13" max="13" width="18.5703125" customWidth="1"/>
    <col min="14" max="14" width="28.85546875" customWidth="1"/>
    <col min="16" max="16" width="18.5703125" customWidth="1"/>
    <col min="17" max="17" width="19.140625" customWidth="1"/>
  </cols>
  <sheetData>
    <row r="1" spans="1:17" ht="15.75" thickBot="1" x14ac:dyDescent="0.3">
      <c r="B1" s="12" t="s">
        <v>99</v>
      </c>
      <c r="C1" s="12"/>
      <c r="D1" s="12"/>
      <c r="E1" s="12"/>
      <c r="F1" s="12"/>
      <c r="G1" s="12"/>
      <c r="I1" s="12" t="s">
        <v>100</v>
      </c>
      <c r="J1" s="12"/>
      <c r="K1" s="12"/>
      <c r="L1" s="12"/>
      <c r="M1" s="12"/>
      <c r="N1" s="12"/>
    </row>
    <row r="2" spans="1:17" ht="27" thickBot="1" x14ac:dyDescent="0.3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8" t="s">
        <v>30</v>
      </c>
      <c r="G2" s="8" t="s">
        <v>17</v>
      </c>
      <c r="I2" s="1" t="s">
        <v>34</v>
      </c>
      <c r="J2" s="1" t="s">
        <v>35</v>
      </c>
      <c r="K2" s="1" t="s">
        <v>36</v>
      </c>
      <c r="L2" s="1" t="s">
        <v>37</v>
      </c>
      <c r="M2" s="8" t="s">
        <v>30</v>
      </c>
      <c r="N2" s="8" t="s">
        <v>17</v>
      </c>
      <c r="P2" s="10" t="s">
        <v>110</v>
      </c>
      <c r="Q2" s="10" t="s">
        <v>111</v>
      </c>
    </row>
    <row r="3" spans="1:17" ht="15.75" thickBot="1" x14ac:dyDescent="0.3">
      <c r="A3" s="1" t="s">
        <v>38</v>
      </c>
      <c r="B3" s="2">
        <v>7723</v>
      </c>
      <c r="C3" s="2">
        <v>687</v>
      </c>
      <c r="D3" s="2">
        <v>134</v>
      </c>
      <c r="E3" s="2">
        <v>70</v>
      </c>
      <c r="F3">
        <f>D3/C3</f>
        <v>0.1950509461426492</v>
      </c>
      <c r="G3">
        <f>E3/C3</f>
        <v>0.10189228529839883</v>
      </c>
      <c r="I3" s="2">
        <v>7716</v>
      </c>
      <c r="J3" s="2">
        <v>686</v>
      </c>
      <c r="K3" s="2">
        <v>105</v>
      </c>
      <c r="L3" s="2">
        <v>34</v>
      </c>
      <c r="M3">
        <f>K3/J3</f>
        <v>0.15306122448979592</v>
      </c>
      <c r="N3">
        <f>L3/J3</f>
        <v>4.9562682215743441E-2</v>
      </c>
      <c r="P3">
        <f>IF(M3&lt;F3, 1, 0)</f>
        <v>1</v>
      </c>
      <c r="Q3">
        <f>IF(N3&gt;G3, 1, 0)</f>
        <v>0</v>
      </c>
    </row>
    <row r="4" spans="1:17" ht="15.75" thickBot="1" x14ac:dyDescent="0.3">
      <c r="A4" s="1" t="s">
        <v>39</v>
      </c>
      <c r="B4" s="2">
        <v>9102</v>
      </c>
      <c r="C4" s="2">
        <v>779</v>
      </c>
      <c r="D4" s="2">
        <v>147</v>
      </c>
      <c r="E4" s="2">
        <v>70</v>
      </c>
      <c r="F4">
        <f t="shared" ref="F4:F25" si="0">D4/C4</f>
        <v>0.18870346598202825</v>
      </c>
      <c r="G4">
        <f t="shared" ref="G4:G25" si="1">E4/C4</f>
        <v>8.9858793324775352E-2</v>
      </c>
      <c r="I4" s="2">
        <v>9288</v>
      </c>
      <c r="J4" s="2">
        <v>785</v>
      </c>
      <c r="K4" s="2">
        <v>116</v>
      </c>
      <c r="L4" s="2">
        <v>91</v>
      </c>
      <c r="M4">
        <f t="shared" ref="M4:M25" si="2">K4/J4</f>
        <v>0.14777070063694267</v>
      </c>
      <c r="N4">
        <f t="shared" ref="N4:N25" si="3">L4/J4</f>
        <v>0.11592356687898089</v>
      </c>
      <c r="P4">
        <f t="shared" ref="P4:P25" si="4">IF(M4&lt;F4, 1, 0)</f>
        <v>1</v>
      </c>
      <c r="Q4">
        <f t="shared" ref="Q4:Q25" si="5">IF(N4&gt;G4, 1, 0)</f>
        <v>1</v>
      </c>
    </row>
    <row r="5" spans="1:17" ht="15.75" thickBot="1" x14ac:dyDescent="0.3">
      <c r="A5" s="1" t="s">
        <v>40</v>
      </c>
      <c r="B5" s="2">
        <v>10511</v>
      </c>
      <c r="C5" s="2">
        <v>909</v>
      </c>
      <c r="D5" s="2">
        <v>167</v>
      </c>
      <c r="E5" s="2">
        <v>95</v>
      </c>
      <c r="F5">
        <f t="shared" si="0"/>
        <v>0.18371837183718373</v>
      </c>
      <c r="G5">
        <f t="shared" si="1"/>
        <v>0.10451045104510451</v>
      </c>
      <c r="I5" s="2">
        <v>10480</v>
      </c>
      <c r="J5" s="2">
        <v>884</v>
      </c>
      <c r="K5" s="2">
        <v>145</v>
      </c>
      <c r="L5" s="2">
        <v>79</v>
      </c>
      <c r="M5">
        <f t="shared" si="2"/>
        <v>0.16402714932126697</v>
      </c>
      <c r="N5">
        <f t="shared" si="3"/>
        <v>8.9366515837104074E-2</v>
      </c>
      <c r="P5">
        <f t="shared" si="4"/>
        <v>1</v>
      </c>
      <c r="Q5">
        <f t="shared" si="5"/>
        <v>0</v>
      </c>
    </row>
    <row r="6" spans="1:17" ht="15.75" thickBot="1" x14ac:dyDescent="0.3">
      <c r="A6" s="1" t="s">
        <v>41</v>
      </c>
      <c r="B6" s="2">
        <v>9871</v>
      </c>
      <c r="C6" s="2">
        <v>836</v>
      </c>
      <c r="D6" s="2">
        <v>156</v>
      </c>
      <c r="E6" s="2">
        <v>105</v>
      </c>
      <c r="F6">
        <f t="shared" si="0"/>
        <v>0.18660287081339713</v>
      </c>
      <c r="G6">
        <f t="shared" si="1"/>
        <v>0.1255980861244019</v>
      </c>
      <c r="I6" s="2">
        <v>9867</v>
      </c>
      <c r="J6" s="2">
        <v>827</v>
      </c>
      <c r="K6" s="2">
        <v>138</v>
      </c>
      <c r="L6" s="2">
        <v>92</v>
      </c>
      <c r="M6">
        <f t="shared" si="2"/>
        <v>0.16686819830713423</v>
      </c>
      <c r="N6">
        <f t="shared" si="3"/>
        <v>0.11124546553808948</v>
      </c>
      <c r="P6">
        <f t="shared" si="4"/>
        <v>1</v>
      </c>
      <c r="Q6">
        <f t="shared" si="5"/>
        <v>0</v>
      </c>
    </row>
    <row r="7" spans="1:17" ht="15.75" thickBot="1" x14ac:dyDescent="0.3">
      <c r="A7" s="1" t="s">
        <v>42</v>
      </c>
      <c r="B7" s="2">
        <v>10014</v>
      </c>
      <c r="C7" s="2">
        <v>837</v>
      </c>
      <c r="D7" s="2">
        <v>163</v>
      </c>
      <c r="E7" s="2">
        <v>64</v>
      </c>
      <c r="F7">
        <f t="shared" si="0"/>
        <v>0.19474313022700118</v>
      </c>
      <c r="G7">
        <f t="shared" si="1"/>
        <v>7.6463560334528072E-2</v>
      </c>
      <c r="I7" s="2">
        <v>9793</v>
      </c>
      <c r="J7" s="2">
        <v>832</v>
      </c>
      <c r="K7" s="2">
        <v>140</v>
      </c>
      <c r="L7" s="2">
        <v>94</v>
      </c>
      <c r="M7">
        <f t="shared" si="2"/>
        <v>0.16826923076923078</v>
      </c>
      <c r="N7">
        <f t="shared" si="3"/>
        <v>0.11298076923076923</v>
      </c>
      <c r="P7">
        <f t="shared" si="4"/>
        <v>1</v>
      </c>
      <c r="Q7">
        <f t="shared" si="5"/>
        <v>1</v>
      </c>
    </row>
    <row r="8" spans="1:17" ht="15.75" thickBot="1" x14ac:dyDescent="0.3">
      <c r="A8" s="1" t="s">
        <v>43</v>
      </c>
      <c r="B8" s="2">
        <v>9670</v>
      </c>
      <c r="C8" s="2">
        <v>823</v>
      </c>
      <c r="D8" s="2">
        <v>138</v>
      </c>
      <c r="E8" s="2">
        <v>82</v>
      </c>
      <c r="F8">
        <f t="shared" si="0"/>
        <v>0.16767922235722965</v>
      </c>
      <c r="G8">
        <f t="shared" si="1"/>
        <v>9.9635479951397321E-2</v>
      </c>
      <c r="I8" s="2">
        <v>9500</v>
      </c>
      <c r="J8" s="2">
        <v>788</v>
      </c>
      <c r="K8" s="2">
        <v>129</v>
      </c>
      <c r="L8" s="2">
        <v>61</v>
      </c>
      <c r="M8">
        <f t="shared" si="2"/>
        <v>0.16370558375634517</v>
      </c>
      <c r="N8">
        <f t="shared" si="3"/>
        <v>7.7411167512690351E-2</v>
      </c>
      <c r="P8">
        <f t="shared" si="4"/>
        <v>1</v>
      </c>
      <c r="Q8">
        <f t="shared" si="5"/>
        <v>0</v>
      </c>
    </row>
    <row r="9" spans="1:17" ht="15.75" thickBot="1" x14ac:dyDescent="0.3">
      <c r="A9" s="1" t="s">
        <v>44</v>
      </c>
      <c r="B9" s="2">
        <v>9008</v>
      </c>
      <c r="C9" s="2">
        <v>748</v>
      </c>
      <c r="D9" s="2">
        <v>146</v>
      </c>
      <c r="E9" s="2">
        <v>76</v>
      </c>
      <c r="F9">
        <f t="shared" si="0"/>
        <v>0.19518716577540107</v>
      </c>
      <c r="G9">
        <f t="shared" si="1"/>
        <v>0.10160427807486631</v>
      </c>
      <c r="I9" s="2">
        <v>9088</v>
      </c>
      <c r="J9" s="2">
        <v>780</v>
      </c>
      <c r="K9" s="2">
        <v>127</v>
      </c>
      <c r="L9" s="2">
        <v>44</v>
      </c>
      <c r="M9">
        <f t="shared" si="2"/>
        <v>0.16282051282051282</v>
      </c>
      <c r="N9">
        <f t="shared" si="3"/>
        <v>5.6410256410256411E-2</v>
      </c>
      <c r="P9">
        <f t="shared" si="4"/>
        <v>1</v>
      </c>
      <c r="Q9">
        <f t="shared" si="5"/>
        <v>0</v>
      </c>
    </row>
    <row r="10" spans="1:17" ht="15.75" thickBot="1" x14ac:dyDescent="0.3">
      <c r="A10" s="1" t="s">
        <v>45</v>
      </c>
      <c r="B10" s="2">
        <v>7434</v>
      </c>
      <c r="C10" s="2">
        <v>632</v>
      </c>
      <c r="D10" s="2">
        <v>110</v>
      </c>
      <c r="E10" s="2">
        <v>70</v>
      </c>
      <c r="F10">
        <f t="shared" si="0"/>
        <v>0.17405063291139242</v>
      </c>
      <c r="G10">
        <f t="shared" si="1"/>
        <v>0.11075949367088607</v>
      </c>
      <c r="I10" s="2">
        <v>7664</v>
      </c>
      <c r="J10" s="2">
        <v>652</v>
      </c>
      <c r="K10" s="2">
        <v>94</v>
      </c>
      <c r="L10" s="2">
        <v>62</v>
      </c>
      <c r="M10">
        <f t="shared" si="2"/>
        <v>0.14417177914110429</v>
      </c>
      <c r="N10">
        <f t="shared" si="3"/>
        <v>9.5092024539877307E-2</v>
      </c>
      <c r="P10">
        <f t="shared" si="4"/>
        <v>1</v>
      </c>
      <c r="Q10">
        <f t="shared" si="5"/>
        <v>0</v>
      </c>
    </row>
    <row r="11" spans="1:17" ht="15.75" thickBot="1" x14ac:dyDescent="0.3">
      <c r="A11" s="1" t="s">
        <v>46</v>
      </c>
      <c r="B11" s="2">
        <v>8459</v>
      </c>
      <c r="C11" s="2">
        <v>691</v>
      </c>
      <c r="D11" s="2">
        <v>131</v>
      </c>
      <c r="E11" s="2">
        <v>60</v>
      </c>
      <c r="F11">
        <f t="shared" si="0"/>
        <v>0.18958031837916064</v>
      </c>
      <c r="G11">
        <f t="shared" si="1"/>
        <v>8.6830680173661356E-2</v>
      </c>
      <c r="I11" s="2">
        <v>8434</v>
      </c>
      <c r="J11" s="2">
        <v>697</v>
      </c>
      <c r="K11" s="2">
        <v>120</v>
      </c>
      <c r="L11" s="2">
        <v>77</v>
      </c>
      <c r="M11">
        <f t="shared" si="2"/>
        <v>0.17216642754662842</v>
      </c>
      <c r="N11">
        <f t="shared" si="3"/>
        <v>0.11047345767575323</v>
      </c>
      <c r="P11">
        <f t="shared" si="4"/>
        <v>1</v>
      </c>
      <c r="Q11">
        <f t="shared" si="5"/>
        <v>1</v>
      </c>
    </row>
    <row r="12" spans="1:17" ht="15.75" thickBot="1" x14ac:dyDescent="0.3">
      <c r="A12" s="1" t="s">
        <v>47</v>
      </c>
      <c r="B12" s="2">
        <v>10667</v>
      </c>
      <c r="C12" s="2">
        <v>861</v>
      </c>
      <c r="D12" s="2">
        <v>165</v>
      </c>
      <c r="E12" s="2">
        <v>97</v>
      </c>
      <c r="F12">
        <f t="shared" si="0"/>
        <v>0.19163763066202091</v>
      </c>
      <c r="G12">
        <f t="shared" si="1"/>
        <v>0.11265969802555169</v>
      </c>
      <c r="I12" s="2">
        <v>10496</v>
      </c>
      <c r="J12" s="2">
        <v>860</v>
      </c>
      <c r="K12" s="2">
        <v>153</v>
      </c>
      <c r="L12" s="2">
        <v>98</v>
      </c>
      <c r="M12">
        <f t="shared" si="2"/>
        <v>0.17790697674418604</v>
      </c>
      <c r="N12">
        <f t="shared" si="3"/>
        <v>0.11395348837209303</v>
      </c>
      <c r="P12">
        <f t="shared" si="4"/>
        <v>1</v>
      </c>
      <c r="Q12">
        <f t="shared" si="5"/>
        <v>1</v>
      </c>
    </row>
    <row r="13" spans="1:17" ht="15.75" thickBot="1" x14ac:dyDescent="0.3">
      <c r="A13" s="1" t="s">
        <v>48</v>
      </c>
      <c r="B13" s="2">
        <v>10660</v>
      </c>
      <c r="C13" s="2">
        <v>867</v>
      </c>
      <c r="D13" s="2">
        <v>196</v>
      </c>
      <c r="E13" s="2">
        <v>105</v>
      </c>
      <c r="F13">
        <f t="shared" si="0"/>
        <v>0.22606689734717417</v>
      </c>
      <c r="G13">
        <f t="shared" si="1"/>
        <v>0.12110726643598616</v>
      </c>
      <c r="I13" s="2">
        <v>10551</v>
      </c>
      <c r="J13" s="2">
        <v>864</v>
      </c>
      <c r="K13" s="2">
        <v>143</v>
      </c>
      <c r="L13" s="2">
        <v>71</v>
      </c>
      <c r="M13">
        <f t="shared" si="2"/>
        <v>0.16550925925925927</v>
      </c>
      <c r="N13">
        <f t="shared" si="3"/>
        <v>8.217592592592593E-2</v>
      </c>
      <c r="P13">
        <f t="shared" si="4"/>
        <v>1</v>
      </c>
      <c r="Q13">
        <f t="shared" si="5"/>
        <v>0</v>
      </c>
    </row>
    <row r="14" spans="1:17" ht="15.75" thickBot="1" x14ac:dyDescent="0.3">
      <c r="A14" s="1" t="s">
        <v>49</v>
      </c>
      <c r="B14" s="2">
        <v>9947</v>
      </c>
      <c r="C14" s="2">
        <v>838</v>
      </c>
      <c r="D14" s="2">
        <v>162</v>
      </c>
      <c r="E14" s="2">
        <v>92</v>
      </c>
      <c r="F14">
        <f t="shared" si="0"/>
        <v>0.19331742243436753</v>
      </c>
      <c r="G14">
        <f t="shared" si="1"/>
        <v>0.10978520286396182</v>
      </c>
      <c r="I14" s="2">
        <v>9737</v>
      </c>
      <c r="J14" s="2">
        <v>801</v>
      </c>
      <c r="K14" s="2">
        <v>128</v>
      </c>
      <c r="L14" s="2">
        <v>70</v>
      </c>
      <c r="M14">
        <f t="shared" si="2"/>
        <v>0.15980024968789014</v>
      </c>
      <c r="N14">
        <f t="shared" si="3"/>
        <v>8.7390761548064924E-2</v>
      </c>
      <c r="P14">
        <f t="shared" si="4"/>
        <v>1</v>
      </c>
      <c r="Q14">
        <f t="shared" si="5"/>
        <v>0</v>
      </c>
    </row>
    <row r="15" spans="1:17" ht="15.75" thickBot="1" x14ac:dyDescent="0.3">
      <c r="A15" s="1" t="s">
        <v>50</v>
      </c>
      <c r="B15" s="2">
        <v>8324</v>
      </c>
      <c r="C15" s="2">
        <v>665</v>
      </c>
      <c r="D15" s="2">
        <v>127</v>
      </c>
      <c r="E15" s="2">
        <v>56</v>
      </c>
      <c r="F15">
        <f t="shared" si="0"/>
        <v>0.19097744360902255</v>
      </c>
      <c r="G15">
        <f t="shared" si="1"/>
        <v>8.4210526315789472E-2</v>
      </c>
      <c r="I15" s="2">
        <v>8176</v>
      </c>
      <c r="J15" s="2">
        <v>642</v>
      </c>
      <c r="K15" s="2">
        <v>122</v>
      </c>
      <c r="L15" s="2">
        <v>68</v>
      </c>
      <c r="M15">
        <f t="shared" si="2"/>
        <v>0.19003115264797507</v>
      </c>
      <c r="N15">
        <f t="shared" si="3"/>
        <v>0.1059190031152648</v>
      </c>
      <c r="P15">
        <f t="shared" si="4"/>
        <v>1</v>
      </c>
      <c r="Q15">
        <f t="shared" si="5"/>
        <v>1</v>
      </c>
    </row>
    <row r="16" spans="1:17" ht="15.75" thickBot="1" x14ac:dyDescent="0.3">
      <c r="A16" s="1" t="s">
        <v>51</v>
      </c>
      <c r="B16" s="2">
        <v>9434</v>
      </c>
      <c r="C16" s="2">
        <v>673</v>
      </c>
      <c r="D16" s="2">
        <v>220</v>
      </c>
      <c r="E16" s="2">
        <v>122</v>
      </c>
      <c r="F16">
        <f t="shared" si="0"/>
        <v>0.32689450222882616</v>
      </c>
      <c r="G16">
        <f t="shared" si="1"/>
        <v>0.1812778603268945</v>
      </c>
      <c r="I16" s="2">
        <v>9402</v>
      </c>
      <c r="J16" s="2">
        <v>697</v>
      </c>
      <c r="K16" s="2">
        <v>194</v>
      </c>
      <c r="L16" s="2">
        <v>94</v>
      </c>
      <c r="M16">
        <f t="shared" si="2"/>
        <v>0.27833572453371591</v>
      </c>
      <c r="N16">
        <f t="shared" si="3"/>
        <v>0.13486370157819225</v>
      </c>
      <c r="P16">
        <f t="shared" si="4"/>
        <v>1</v>
      </c>
      <c r="Q16">
        <f t="shared" si="5"/>
        <v>0</v>
      </c>
    </row>
    <row r="17" spans="1:17" ht="15.75" thickBot="1" x14ac:dyDescent="0.3">
      <c r="A17" s="1" t="s">
        <v>52</v>
      </c>
      <c r="B17" s="2">
        <v>8687</v>
      </c>
      <c r="C17" s="2">
        <v>691</v>
      </c>
      <c r="D17" s="2">
        <v>176</v>
      </c>
      <c r="E17" s="2">
        <v>128</v>
      </c>
      <c r="F17">
        <f t="shared" si="0"/>
        <v>0.25470332850940663</v>
      </c>
      <c r="G17">
        <f t="shared" si="1"/>
        <v>0.18523878437047755</v>
      </c>
      <c r="I17" s="2">
        <v>8669</v>
      </c>
      <c r="J17" s="2">
        <v>669</v>
      </c>
      <c r="K17" s="2">
        <v>127</v>
      </c>
      <c r="L17" s="2">
        <v>81</v>
      </c>
      <c r="M17">
        <f t="shared" si="2"/>
        <v>0.18983557548579971</v>
      </c>
      <c r="N17">
        <f t="shared" si="3"/>
        <v>0.1210762331838565</v>
      </c>
      <c r="P17">
        <f t="shared" si="4"/>
        <v>1</v>
      </c>
      <c r="Q17">
        <f t="shared" si="5"/>
        <v>0</v>
      </c>
    </row>
    <row r="18" spans="1:17" ht="15.75" thickBot="1" x14ac:dyDescent="0.3">
      <c r="A18" s="1" t="s">
        <v>53</v>
      </c>
      <c r="B18" s="2">
        <v>8896</v>
      </c>
      <c r="C18" s="2">
        <v>708</v>
      </c>
      <c r="D18" s="2">
        <v>161</v>
      </c>
      <c r="E18" s="2">
        <v>104</v>
      </c>
      <c r="F18">
        <f t="shared" si="0"/>
        <v>0.22740112994350281</v>
      </c>
      <c r="G18">
        <f t="shared" si="1"/>
        <v>0.14689265536723164</v>
      </c>
      <c r="I18" s="2">
        <v>8881</v>
      </c>
      <c r="J18" s="2">
        <v>693</v>
      </c>
      <c r="K18" s="2">
        <v>153</v>
      </c>
      <c r="L18" s="2">
        <v>101</v>
      </c>
      <c r="M18">
        <f t="shared" si="2"/>
        <v>0.22077922077922077</v>
      </c>
      <c r="N18">
        <f t="shared" si="3"/>
        <v>0.14574314574314573</v>
      </c>
      <c r="P18">
        <f t="shared" si="4"/>
        <v>1</v>
      </c>
      <c r="Q18">
        <f t="shared" si="5"/>
        <v>0</v>
      </c>
    </row>
    <row r="19" spans="1:17" ht="15.75" thickBot="1" x14ac:dyDescent="0.3">
      <c r="A19" s="1" t="s">
        <v>54</v>
      </c>
      <c r="B19" s="2">
        <v>9535</v>
      </c>
      <c r="C19" s="2">
        <v>759</v>
      </c>
      <c r="D19" s="2">
        <v>233</v>
      </c>
      <c r="E19" s="2">
        <v>124</v>
      </c>
      <c r="F19">
        <f t="shared" si="0"/>
        <v>0.30698287220026349</v>
      </c>
      <c r="G19">
        <f t="shared" si="1"/>
        <v>0.16337285902503293</v>
      </c>
      <c r="I19" s="2">
        <v>9655</v>
      </c>
      <c r="J19" s="2">
        <v>771</v>
      </c>
      <c r="K19" s="2">
        <v>213</v>
      </c>
      <c r="L19" s="2">
        <v>119</v>
      </c>
      <c r="M19">
        <f t="shared" si="2"/>
        <v>0.27626459143968873</v>
      </c>
      <c r="N19">
        <f t="shared" si="3"/>
        <v>0.15434500648508431</v>
      </c>
      <c r="P19">
        <f t="shared" si="4"/>
        <v>1</v>
      </c>
      <c r="Q19">
        <f t="shared" si="5"/>
        <v>0</v>
      </c>
    </row>
    <row r="20" spans="1:17" ht="15.75" thickBot="1" x14ac:dyDescent="0.3">
      <c r="A20" s="1" t="s">
        <v>55</v>
      </c>
      <c r="B20" s="2">
        <v>9363</v>
      </c>
      <c r="C20" s="2">
        <v>736</v>
      </c>
      <c r="D20" s="2">
        <v>154</v>
      </c>
      <c r="E20" s="2">
        <v>91</v>
      </c>
      <c r="F20">
        <f t="shared" si="0"/>
        <v>0.20923913043478262</v>
      </c>
      <c r="G20">
        <f t="shared" si="1"/>
        <v>0.12364130434782608</v>
      </c>
      <c r="I20" s="2">
        <v>9396</v>
      </c>
      <c r="J20" s="2">
        <v>736</v>
      </c>
      <c r="K20" s="2">
        <v>162</v>
      </c>
      <c r="L20" s="2">
        <v>120</v>
      </c>
      <c r="M20">
        <f t="shared" si="2"/>
        <v>0.22010869565217392</v>
      </c>
      <c r="N20">
        <f t="shared" si="3"/>
        <v>0.16304347826086957</v>
      </c>
      <c r="P20">
        <f t="shared" si="4"/>
        <v>0</v>
      </c>
      <c r="Q20">
        <f t="shared" si="5"/>
        <v>1</v>
      </c>
    </row>
    <row r="21" spans="1:17" ht="15.75" thickBot="1" x14ac:dyDescent="0.3">
      <c r="A21" s="1" t="s">
        <v>56</v>
      </c>
      <c r="B21" s="2">
        <v>9327</v>
      </c>
      <c r="C21" s="2">
        <v>739</v>
      </c>
      <c r="D21" s="2">
        <v>196</v>
      </c>
      <c r="E21" s="2">
        <v>86</v>
      </c>
      <c r="F21">
        <f t="shared" si="0"/>
        <v>0.26522327469553453</v>
      </c>
      <c r="G21">
        <f t="shared" si="1"/>
        <v>0.11637347767253045</v>
      </c>
      <c r="I21" s="2">
        <v>9262</v>
      </c>
      <c r="J21" s="2">
        <v>727</v>
      </c>
      <c r="K21" s="2">
        <v>201</v>
      </c>
      <c r="L21" s="2">
        <v>96</v>
      </c>
      <c r="M21">
        <f t="shared" si="2"/>
        <v>0.27647867950481431</v>
      </c>
      <c r="N21">
        <f t="shared" si="3"/>
        <v>0.13204951856946354</v>
      </c>
      <c r="P21">
        <f t="shared" si="4"/>
        <v>0</v>
      </c>
      <c r="Q21">
        <f t="shared" si="5"/>
        <v>1</v>
      </c>
    </row>
    <row r="22" spans="1:17" ht="15.75" thickBot="1" x14ac:dyDescent="0.3">
      <c r="A22" s="1" t="s">
        <v>57</v>
      </c>
      <c r="B22" s="2">
        <v>9345</v>
      </c>
      <c r="C22" s="2">
        <v>734</v>
      </c>
      <c r="D22" s="2">
        <v>167</v>
      </c>
      <c r="E22" s="2">
        <v>75</v>
      </c>
      <c r="F22">
        <f t="shared" si="0"/>
        <v>0.22752043596730245</v>
      </c>
      <c r="G22">
        <f t="shared" si="1"/>
        <v>0.10217983651226158</v>
      </c>
      <c r="I22" s="2">
        <v>9308</v>
      </c>
      <c r="J22" s="2">
        <v>728</v>
      </c>
      <c r="K22" s="2">
        <v>207</v>
      </c>
      <c r="L22" s="2">
        <v>67</v>
      </c>
      <c r="M22">
        <f t="shared" si="2"/>
        <v>0.28434065934065933</v>
      </c>
      <c r="N22">
        <f t="shared" si="3"/>
        <v>9.2032967032967039E-2</v>
      </c>
      <c r="P22">
        <f t="shared" si="4"/>
        <v>0</v>
      </c>
      <c r="Q22">
        <f t="shared" si="5"/>
        <v>0</v>
      </c>
    </row>
    <row r="23" spans="1:17" ht="15.75" thickBot="1" x14ac:dyDescent="0.3">
      <c r="A23" s="1" t="s">
        <v>58</v>
      </c>
      <c r="B23" s="2">
        <v>8890</v>
      </c>
      <c r="C23" s="2">
        <v>706</v>
      </c>
      <c r="D23" s="2">
        <v>174</v>
      </c>
      <c r="E23" s="2">
        <v>101</v>
      </c>
      <c r="F23">
        <f t="shared" si="0"/>
        <v>0.24645892351274787</v>
      </c>
      <c r="G23">
        <f t="shared" si="1"/>
        <v>0.14305949008498584</v>
      </c>
      <c r="I23" s="2">
        <v>8715</v>
      </c>
      <c r="J23" s="2">
        <v>722</v>
      </c>
      <c r="K23" s="2">
        <v>182</v>
      </c>
      <c r="L23" s="2">
        <v>123</v>
      </c>
      <c r="M23">
        <f t="shared" si="2"/>
        <v>0.25207756232686979</v>
      </c>
      <c r="N23">
        <f t="shared" si="3"/>
        <v>0.17036011080332411</v>
      </c>
      <c r="P23">
        <f t="shared" si="4"/>
        <v>0</v>
      </c>
      <c r="Q23">
        <f t="shared" si="5"/>
        <v>1</v>
      </c>
    </row>
    <row r="24" spans="1:17" ht="15.75" thickBot="1" x14ac:dyDescent="0.3">
      <c r="A24" s="1" t="s">
        <v>59</v>
      </c>
      <c r="B24" s="2">
        <v>8460</v>
      </c>
      <c r="C24" s="2">
        <v>681</v>
      </c>
      <c r="D24" s="2">
        <v>156</v>
      </c>
      <c r="E24" s="2">
        <v>93</v>
      </c>
      <c r="F24">
        <f t="shared" si="0"/>
        <v>0.22907488986784141</v>
      </c>
      <c r="G24">
        <f t="shared" si="1"/>
        <v>0.13656387665198239</v>
      </c>
      <c r="I24" s="2">
        <v>8448</v>
      </c>
      <c r="J24" s="2">
        <v>695</v>
      </c>
      <c r="K24" s="2">
        <v>142</v>
      </c>
      <c r="L24" s="2">
        <v>100</v>
      </c>
      <c r="M24">
        <f t="shared" si="2"/>
        <v>0.20431654676258992</v>
      </c>
      <c r="N24">
        <f t="shared" si="3"/>
        <v>0.14388489208633093</v>
      </c>
      <c r="P24">
        <f t="shared" si="4"/>
        <v>1</v>
      </c>
      <c r="Q24">
        <f t="shared" si="5"/>
        <v>1</v>
      </c>
    </row>
    <row r="25" spans="1:17" ht="15.75" thickBot="1" x14ac:dyDescent="0.3">
      <c r="A25" s="1" t="s">
        <v>60</v>
      </c>
      <c r="B25" s="2">
        <v>8836</v>
      </c>
      <c r="C25" s="2">
        <v>693</v>
      </c>
      <c r="D25" s="2">
        <v>206</v>
      </c>
      <c r="E25" s="2">
        <v>67</v>
      </c>
      <c r="F25">
        <f t="shared" si="0"/>
        <v>0.29725829725829728</v>
      </c>
      <c r="G25">
        <f t="shared" si="1"/>
        <v>9.6681096681096687E-2</v>
      </c>
      <c r="I25" s="2">
        <v>8836</v>
      </c>
      <c r="J25" s="2">
        <v>724</v>
      </c>
      <c r="K25" s="2">
        <v>182</v>
      </c>
      <c r="L25" s="2">
        <v>103</v>
      </c>
      <c r="M25">
        <f t="shared" si="2"/>
        <v>0.25138121546961328</v>
      </c>
      <c r="N25">
        <f t="shared" si="3"/>
        <v>0.14226519337016574</v>
      </c>
      <c r="P25">
        <f t="shared" si="4"/>
        <v>1</v>
      </c>
      <c r="Q25">
        <f t="shared" si="5"/>
        <v>1</v>
      </c>
    </row>
    <row r="27" spans="1:17" ht="30" x14ac:dyDescent="0.25">
      <c r="N27" s="3" t="s">
        <v>114</v>
      </c>
      <c r="P27">
        <f>COUNTIF(P3:P25, "=1")</f>
        <v>19</v>
      </c>
      <c r="Q27">
        <f>COUNTIF(Q3:Q25, "=1")</f>
        <v>10</v>
      </c>
    </row>
    <row r="28" spans="1:17" x14ac:dyDescent="0.25">
      <c r="N28" t="s">
        <v>112</v>
      </c>
      <c r="P28">
        <f>COUNT(P3:P25)</f>
        <v>23</v>
      </c>
      <c r="Q28">
        <f>COUNT(Q3:Q25)</f>
        <v>23</v>
      </c>
    </row>
    <row r="30" spans="1:17" x14ac:dyDescent="0.25">
      <c r="N30" t="s">
        <v>113</v>
      </c>
      <c r="P30">
        <v>2.5999999999999999E-3</v>
      </c>
      <c r="Q30">
        <v>0.67759999999999998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24" sqref="B1:E24"/>
    </sheetView>
  </sheetViews>
  <sheetFormatPr defaultRowHeight="15" x14ac:dyDescent="0.25"/>
  <cols>
    <col min="1" max="1" width="14.42578125" customWidth="1"/>
    <col min="2" max="2" width="11.5703125" customWidth="1"/>
    <col min="4" max="4" width="12.28515625" customWidth="1"/>
    <col min="5" max="5" width="11.140625" customWidth="1"/>
    <col min="6" max="6" width="15.140625" customWidth="1"/>
    <col min="7" max="7" width="12.42578125" customWidth="1"/>
  </cols>
  <sheetData>
    <row r="1" spans="1:7" ht="39.75" thickBo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8" t="s">
        <v>96</v>
      </c>
      <c r="G1" s="8" t="s">
        <v>97</v>
      </c>
    </row>
    <row r="2" spans="1:7" ht="27" thickBot="1" x14ac:dyDescent="0.3">
      <c r="A2" s="1" t="s">
        <v>38</v>
      </c>
      <c r="B2" s="2">
        <v>7716</v>
      </c>
      <c r="C2" s="2">
        <v>686</v>
      </c>
      <c r="D2" s="2">
        <v>105</v>
      </c>
      <c r="E2" s="2">
        <v>34</v>
      </c>
      <c r="F2">
        <f>D2/C2</f>
        <v>0.15306122448979592</v>
      </c>
      <c r="G2">
        <f>E2/C2</f>
        <v>4.9562682215743441E-2</v>
      </c>
    </row>
    <row r="3" spans="1:7" ht="27" thickBot="1" x14ac:dyDescent="0.3">
      <c r="A3" s="1" t="s">
        <v>39</v>
      </c>
      <c r="B3" s="2">
        <v>9288</v>
      </c>
      <c r="C3" s="2">
        <v>785</v>
      </c>
      <c r="D3" s="2">
        <v>116</v>
      </c>
      <c r="E3" s="2">
        <v>91</v>
      </c>
      <c r="F3">
        <f t="shared" ref="F3:F24" si="0">D3/C3</f>
        <v>0.14777070063694267</v>
      </c>
      <c r="G3">
        <f t="shared" ref="G3:G24" si="1">E3/C3</f>
        <v>0.11592356687898089</v>
      </c>
    </row>
    <row r="4" spans="1:7" ht="27" thickBot="1" x14ac:dyDescent="0.3">
      <c r="A4" s="1" t="s">
        <v>40</v>
      </c>
      <c r="B4" s="2">
        <v>10480</v>
      </c>
      <c r="C4" s="2">
        <v>884</v>
      </c>
      <c r="D4" s="2">
        <v>145</v>
      </c>
      <c r="E4" s="2">
        <v>79</v>
      </c>
      <c r="F4">
        <f t="shared" si="0"/>
        <v>0.16402714932126697</v>
      </c>
      <c r="G4">
        <f t="shared" si="1"/>
        <v>8.9366515837104074E-2</v>
      </c>
    </row>
    <row r="5" spans="1:7" ht="15.75" thickBot="1" x14ac:dyDescent="0.3">
      <c r="A5" s="1" t="s">
        <v>41</v>
      </c>
      <c r="B5" s="2">
        <v>9867</v>
      </c>
      <c r="C5" s="2">
        <v>827</v>
      </c>
      <c r="D5" s="2">
        <v>138</v>
      </c>
      <c r="E5" s="2">
        <v>92</v>
      </c>
      <c r="F5">
        <f t="shared" si="0"/>
        <v>0.16686819830713423</v>
      </c>
      <c r="G5">
        <f t="shared" si="1"/>
        <v>0.11124546553808948</v>
      </c>
    </row>
    <row r="6" spans="1:7" ht="15.75" thickBot="1" x14ac:dyDescent="0.3">
      <c r="A6" s="1" t="s">
        <v>42</v>
      </c>
      <c r="B6" s="2">
        <v>9793</v>
      </c>
      <c r="C6" s="2">
        <v>832</v>
      </c>
      <c r="D6" s="2">
        <v>140</v>
      </c>
      <c r="E6" s="2">
        <v>94</v>
      </c>
      <c r="F6">
        <f t="shared" si="0"/>
        <v>0.16826923076923078</v>
      </c>
      <c r="G6">
        <f t="shared" si="1"/>
        <v>0.11298076923076923</v>
      </c>
    </row>
    <row r="7" spans="1:7" ht="15.75" thickBot="1" x14ac:dyDescent="0.3">
      <c r="A7" s="1" t="s">
        <v>43</v>
      </c>
      <c r="B7" s="2">
        <v>9500</v>
      </c>
      <c r="C7" s="2">
        <v>788</v>
      </c>
      <c r="D7" s="2">
        <v>129</v>
      </c>
      <c r="E7" s="2">
        <v>61</v>
      </c>
      <c r="F7">
        <f t="shared" si="0"/>
        <v>0.16370558375634517</v>
      </c>
      <c r="G7">
        <f t="shared" si="1"/>
        <v>7.7411167512690351E-2</v>
      </c>
    </row>
    <row r="8" spans="1:7" ht="15.75" thickBot="1" x14ac:dyDescent="0.3">
      <c r="A8" s="1" t="s">
        <v>44</v>
      </c>
      <c r="B8" s="2">
        <v>9088</v>
      </c>
      <c r="C8" s="2">
        <v>780</v>
      </c>
      <c r="D8" s="2">
        <v>127</v>
      </c>
      <c r="E8" s="2">
        <v>44</v>
      </c>
      <c r="F8">
        <f t="shared" si="0"/>
        <v>0.16282051282051282</v>
      </c>
      <c r="G8">
        <f t="shared" si="1"/>
        <v>5.6410256410256411E-2</v>
      </c>
    </row>
    <row r="9" spans="1:7" ht="15.75" thickBot="1" x14ac:dyDescent="0.3">
      <c r="A9" s="1" t="s">
        <v>45</v>
      </c>
      <c r="B9" s="2">
        <v>7664</v>
      </c>
      <c r="C9" s="2">
        <v>652</v>
      </c>
      <c r="D9" s="2">
        <v>94</v>
      </c>
      <c r="E9" s="2">
        <v>62</v>
      </c>
      <c r="F9">
        <f t="shared" si="0"/>
        <v>0.14417177914110429</v>
      </c>
      <c r="G9">
        <f t="shared" si="1"/>
        <v>9.5092024539877307E-2</v>
      </c>
    </row>
    <row r="10" spans="1:7" ht="15.75" thickBot="1" x14ac:dyDescent="0.3">
      <c r="A10" s="1" t="s">
        <v>46</v>
      </c>
      <c r="B10" s="2">
        <v>8434</v>
      </c>
      <c r="C10" s="2">
        <v>697</v>
      </c>
      <c r="D10" s="2">
        <v>120</v>
      </c>
      <c r="E10" s="2">
        <v>77</v>
      </c>
      <c r="F10">
        <f t="shared" si="0"/>
        <v>0.17216642754662842</v>
      </c>
      <c r="G10">
        <f t="shared" si="1"/>
        <v>0.11047345767575323</v>
      </c>
    </row>
    <row r="11" spans="1:7" ht="15.75" thickBot="1" x14ac:dyDescent="0.3">
      <c r="A11" s="1" t="s">
        <v>47</v>
      </c>
      <c r="B11" s="2">
        <v>10496</v>
      </c>
      <c r="C11" s="2">
        <v>860</v>
      </c>
      <c r="D11" s="2">
        <v>153</v>
      </c>
      <c r="E11" s="2">
        <v>98</v>
      </c>
      <c r="F11">
        <f t="shared" si="0"/>
        <v>0.17790697674418604</v>
      </c>
      <c r="G11">
        <f t="shared" si="1"/>
        <v>0.11395348837209303</v>
      </c>
    </row>
    <row r="12" spans="1:7" ht="15.75" thickBot="1" x14ac:dyDescent="0.3">
      <c r="A12" s="1" t="s">
        <v>48</v>
      </c>
      <c r="B12" s="2">
        <v>10551</v>
      </c>
      <c r="C12" s="2">
        <v>864</v>
      </c>
      <c r="D12" s="2">
        <v>143</v>
      </c>
      <c r="E12" s="2">
        <v>71</v>
      </c>
      <c r="F12">
        <f t="shared" si="0"/>
        <v>0.16550925925925927</v>
      </c>
      <c r="G12">
        <f t="shared" si="1"/>
        <v>8.217592592592593E-2</v>
      </c>
    </row>
    <row r="13" spans="1:7" ht="15.75" thickBot="1" x14ac:dyDescent="0.3">
      <c r="A13" s="1" t="s">
        <v>49</v>
      </c>
      <c r="B13" s="2">
        <v>9737</v>
      </c>
      <c r="C13" s="2">
        <v>801</v>
      </c>
      <c r="D13" s="2">
        <v>128</v>
      </c>
      <c r="E13" s="2">
        <v>70</v>
      </c>
      <c r="F13">
        <f t="shared" si="0"/>
        <v>0.15980024968789014</v>
      </c>
      <c r="G13">
        <f t="shared" si="1"/>
        <v>8.7390761548064924E-2</v>
      </c>
    </row>
    <row r="14" spans="1:7" ht="15.75" thickBot="1" x14ac:dyDescent="0.3">
      <c r="A14" s="1" t="s">
        <v>50</v>
      </c>
      <c r="B14" s="2">
        <v>8176</v>
      </c>
      <c r="C14" s="2">
        <v>642</v>
      </c>
      <c r="D14" s="2">
        <v>122</v>
      </c>
      <c r="E14" s="2">
        <v>68</v>
      </c>
      <c r="F14">
        <f t="shared" si="0"/>
        <v>0.19003115264797507</v>
      </c>
      <c r="G14">
        <f t="shared" si="1"/>
        <v>0.1059190031152648</v>
      </c>
    </row>
    <row r="15" spans="1:7" ht="15.75" thickBot="1" x14ac:dyDescent="0.3">
      <c r="A15" s="1" t="s">
        <v>51</v>
      </c>
      <c r="B15" s="2">
        <v>9402</v>
      </c>
      <c r="C15" s="2">
        <v>697</v>
      </c>
      <c r="D15" s="2">
        <v>194</v>
      </c>
      <c r="E15" s="2">
        <v>94</v>
      </c>
      <c r="F15">
        <f t="shared" si="0"/>
        <v>0.27833572453371591</v>
      </c>
      <c r="G15">
        <f t="shared" si="1"/>
        <v>0.13486370157819225</v>
      </c>
    </row>
    <row r="16" spans="1:7" ht="15.75" thickBot="1" x14ac:dyDescent="0.3">
      <c r="A16" s="1" t="s">
        <v>52</v>
      </c>
      <c r="B16" s="2">
        <v>8669</v>
      </c>
      <c r="C16" s="2">
        <v>669</v>
      </c>
      <c r="D16" s="2">
        <v>127</v>
      </c>
      <c r="E16" s="2">
        <v>81</v>
      </c>
      <c r="F16">
        <f t="shared" si="0"/>
        <v>0.18983557548579971</v>
      </c>
      <c r="G16">
        <f t="shared" si="1"/>
        <v>0.1210762331838565</v>
      </c>
    </row>
    <row r="17" spans="1:7" ht="15.75" thickBot="1" x14ac:dyDescent="0.3">
      <c r="A17" s="1" t="s">
        <v>53</v>
      </c>
      <c r="B17" s="2">
        <v>8881</v>
      </c>
      <c r="C17" s="2">
        <v>693</v>
      </c>
      <c r="D17" s="2">
        <v>153</v>
      </c>
      <c r="E17" s="2">
        <v>101</v>
      </c>
      <c r="F17">
        <f t="shared" si="0"/>
        <v>0.22077922077922077</v>
      </c>
      <c r="G17">
        <f t="shared" si="1"/>
        <v>0.14574314574314573</v>
      </c>
    </row>
    <row r="18" spans="1:7" ht="15.75" thickBot="1" x14ac:dyDescent="0.3">
      <c r="A18" s="1" t="s">
        <v>54</v>
      </c>
      <c r="B18" s="2">
        <v>9655</v>
      </c>
      <c r="C18" s="2">
        <v>771</v>
      </c>
      <c r="D18" s="2">
        <v>213</v>
      </c>
      <c r="E18" s="2">
        <v>119</v>
      </c>
      <c r="F18">
        <f t="shared" si="0"/>
        <v>0.27626459143968873</v>
      </c>
      <c r="G18">
        <f t="shared" si="1"/>
        <v>0.15434500648508431</v>
      </c>
    </row>
    <row r="19" spans="1:7" ht="15.75" thickBot="1" x14ac:dyDescent="0.3">
      <c r="A19" s="1" t="s">
        <v>55</v>
      </c>
      <c r="B19" s="2">
        <v>9396</v>
      </c>
      <c r="C19" s="2">
        <v>736</v>
      </c>
      <c r="D19" s="2">
        <v>162</v>
      </c>
      <c r="E19" s="2">
        <v>120</v>
      </c>
      <c r="F19">
        <f t="shared" si="0"/>
        <v>0.22010869565217392</v>
      </c>
      <c r="G19">
        <f t="shared" si="1"/>
        <v>0.16304347826086957</v>
      </c>
    </row>
    <row r="20" spans="1:7" ht="15.75" thickBot="1" x14ac:dyDescent="0.3">
      <c r="A20" s="1" t="s">
        <v>56</v>
      </c>
      <c r="B20" s="2">
        <v>9262</v>
      </c>
      <c r="C20" s="2">
        <v>727</v>
      </c>
      <c r="D20" s="2">
        <v>201</v>
      </c>
      <c r="E20" s="2">
        <v>96</v>
      </c>
      <c r="F20">
        <f t="shared" si="0"/>
        <v>0.27647867950481431</v>
      </c>
      <c r="G20">
        <f t="shared" si="1"/>
        <v>0.13204951856946354</v>
      </c>
    </row>
    <row r="21" spans="1:7" ht="15.75" thickBot="1" x14ac:dyDescent="0.3">
      <c r="A21" s="1" t="s">
        <v>57</v>
      </c>
      <c r="B21" s="2">
        <v>9308</v>
      </c>
      <c r="C21" s="2">
        <v>728</v>
      </c>
      <c r="D21" s="2">
        <v>207</v>
      </c>
      <c r="E21" s="2">
        <v>67</v>
      </c>
      <c r="F21">
        <f t="shared" si="0"/>
        <v>0.28434065934065933</v>
      </c>
      <c r="G21">
        <f t="shared" si="1"/>
        <v>9.2032967032967039E-2</v>
      </c>
    </row>
    <row r="22" spans="1:7" ht="15.75" thickBot="1" x14ac:dyDescent="0.3">
      <c r="A22" s="1" t="s">
        <v>58</v>
      </c>
      <c r="B22" s="2">
        <v>8715</v>
      </c>
      <c r="C22" s="2">
        <v>722</v>
      </c>
      <c r="D22" s="2">
        <v>182</v>
      </c>
      <c r="E22" s="2">
        <v>123</v>
      </c>
      <c r="F22">
        <f t="shared" si="0"/>
        <v>0.25207756232686979</v>
      </c>
      <c r="G22">
        <f t="shared" si="1"/>
        <v>0.17036011080332411</v>
      </c>
    </row>
    <row r="23" spans="1:7" ht="15.75" thickBot="1" x14ac:dyDescent="0.3">
      <c r="A23" s="1" t="s">
        <v>59</v>
      </c>
      <c r="B23" s="2">
        <v>8448</v>
      </c>
      <c r="C23" s="2">
        <v>695</v>
      </c>
      <c r="D23" s="2">
        <v>142</v>
      </c>
      <c r="E23" s="2">
        <v>100</v>
      </c>
      <c r="F23">
        <f t="shared" si="0"/>
        <v>0.20431654676258992</v>
      </c>
      <c r="G23">
        <f t="shared" si="1"/>
        <v>0.14388489208633093</v>
      </c>
    </row>
    <row r="24" spans="1:7" ht="15.75" thickBot="1" x14ac:dyDescent="0.3">
      <c r="A24" s="1" t="s">
        <v>60</v>
      </c>
      <c r="B24" s="2">
        <v>8836</v>
      </c>
      <c r="C24" s="2">
        <v>724</v>
      </c>
      <c r="D24" s="2">
        <v>182</v>
      </c>
      <c r="E24" s="2">
        <v>103</v>
      </c>
      <c r="F24">
        <f t="shared" si="0"/>
        <v>0.25138121546961328</v>
      </c>
      <c r="G24">
        <f t="shared" si="1"/>
        <v>0.14226519337016574</v>
      </c>
    </row>
    <row r="25" spans="1:7" ht="15.75" thickBot="1" x14ac:dyDescent="0.3">
      <c r="A25" s="1" t="s">
        <v>61</v>
      </c>
      <c r="B25" s="2">
        <v>9359</v>
      </c>
      <c r="C25" s="2">
        <v>789</v>
      </c>
      <c r="D25" s="1"/>
      <c r="E25" s="1"/>
    </row>
    <row r="26" spans="1:7" ht="15.75" thickBot="1" x14ac:dyDescent="0.3">
      <c r="A26" s="1" t="s">
        <v>62</v>
      </c>
      <c r="B26" s="2">
        <v>9427</v>
      </c>
      <c r="C26" s="2">
        <v>743</v>
      </c>
      <c r="D26" s="1"/>
      <c r="E26" s="1"/>
    </row>
    <row r="27" spans="1:7" ht="15.75" thickBot="1" x14ac:dyDescent="0.3">
      <c r="A27" s="1" t="s">
        <v>63</v>
      </c>
      <c r="B27" s="2">
        <v>9633</v>
      </c>
      <c r="C27" s="2">
        <v>808</v>
      </c>
      <c r="D27" s="1"/>
      <c r="E27" s="1"/>
    </row>
    <row r="28" spans="1:7" ht="15.75" thickBot="1" x14ac:dyDescent="0.3">
      <c r="A28" s="1" t="s">
        <v>64</v>
      </c>
      <c r="B28" s="2">
        <v>9842</v>
      </c>
      <c r="C28" s="2">
        <v>831</v>
      </c>
      <c r="D28" s="1"/>
      <c r="E28" s="1"/>
    </row>
    <row r="29" spans="1:7" ht="15.75" thickBot="1" x14ac:dyDescent="0.3">
      <c r="A29" s="1" t="s">
        <v>65</v>
      </c>
      <c r="B29" s="2">
        <v>9272</v>
      </c>
      <c r="C29" s="2">
        <v>767</v>
      </c>
      <c r="D29" s="1"/>
      <c r="E29" s="1"/>
    </row>
    <row r="30" spans="1:7" ht="15.75" thickBot="1" x14ac:dyDescent="0.3">
      <c r="A30" s="1" t="s">
        <v>66</v>
      </c>
      <c r="B30" s="2">
        <v>8969</v>
      </c>
      <c r="C30" s="2">
        <v>760</v>
      </c>
      <c r="D30" s="1"/>
      <c r="E30" s="1"/>
    </row>
    <row r="31" spans="1:7" ht="15.75" thickBot="1" x14ac:dyDescent="0.3">
      <c r="A31" s="1" t="s">
        <v>67</v>
      </c>
      <c r="B31" s="2">
        <v>9697</v>
      </c>
      <c r="C31" s="2">
        <v>850</v>
      </c>
      <c r="D31" s="1"/>
      <c r="E31" s="1"/>
    </row>
    <row r="32" spans="1:7" ht="15.75" thickBot="1" x14ac:dyDescent="0.3">
      <c r="A32" s="1" t="s">
        <v>68</v>
      </c>
      <c r="B32" s="2">
        <v>10445</v>
      </c>
      <c r="C32" s="2">
        <v>851</v>
      </c>
      <c r="D32" s="1"/>
      <c r="E32" s="1"/>
    </row>
    <row r="33" spans="1:5" ht="15.75" thickBot="1" x14ac:dyDescent="0.3">
      <c r="A33" s="1" t="s">
        <v>69</v>
      </c>
      <c r="B33" s="2">
        <v>9931</v>
      </c>
      <c r="C33" s="2">
        <v>831</v>
      </c>
      <c r="D33" s="1"/>
      <c r="E33" s="1"/>
    </row>
    <row r="34" spans="1:5" ht="15.75" thickBot="1" x14ac:dyDescent="0.3">
      <c r="A34" s="1" t="s">
        <v>70</v>
      </c>
      <c r="B34" s="2">
        <v>10042</v>
      </c>
      <c r="C34" s="2">
        <v>802</v>
      </c>
      <c r="D34" s="1"/>
      <c r="E34" s="1"/>
    </row>
    <row r="35" spans="1:5" ht="15.75" thickBot="1" x14ac:dyDescent="0.3">
      <c r="A35" s="1" t="s">
        <v>71</v>
      </c>
      <c r="B35" s="2">
        <v>9721</v>
      </c>
      <c r="C35" s="2">
        <v>829</v>
      </c>
      <c r="D35" s="1"/>
      <c r="E35" s="1"/>
    </row>
    <row r="36" spans="1:5" ht="15.75" thickBot="1" x14ac:dyDescent="0.3">
      <c r="A36" s="1" t="s">
        <v>72</v>
      </c>
      <c r="B36" s="2">
        <v>9304</v>
      </c>
      <c r="C36" s="2">
        <v>770</v>
      </c>
      <c r="D36" s="1"/>
      <c r="E36" s="1"/>
    </row>
    <row r="37" spans="1:5" ht="15.75" thickBot="1" x14ac:dyDescent="0.3">
      <c r="A37" s="1" t="s">
        <v>73</v>
      </c>
      <c r="B37" s="2">
        <v>8668</v>
      </c>
      <c r="C37" s="2">
        <v>724</v>
      </c>
      <c r="D37" s="1"/>
      <c r="E37" s="1"/>
    </row>
    <row r="38" spans="1:5" ht="15.75" thickBot="1" x14ac:dyDescent="0.3">
      <c r="A38" s="1" t="s">
        <v>74</v>
      </c>
      <c r="B38" s="2">
        <v>8988</v>
      </c>
      <c r="C38" s="2">
        <v>710</v>
      </c>
      <c r="D38" s="1"/>
      <c r="E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90" zoomScaleNormal="90" workbookViewId="0">
      <selection activeCell="B8" sqref="B8"/>
    </sheetView>
  </sheetViews>
  <sheetFormatPr defaultRowHeight="15" x14ac:dyDescent="0.25"/>
  <cols>
    <col min="1" max="1" width="26" customWidth="1"/>
    <col min="2" max="2" width="20.5703125" customWidth="1"/>
    <col min="3" max="3" width="20.7109375" customWidth="1"/>
    <col min="7" max="7" width="32.5703125" customWidth="1"/>
  </cols>
  <sheetData>
    <row r="1" spans="1:9" ht="15.75" thickBot="1" x14ac:dyDescent="0.3">
      <c r="A1" t="s">
        <v>7</v>
      </c>
      <c r="B1" t="s">
        <v>8</v>
      </c>
      <c r="C1" t="s">
        <v>10</v>
      </c>
    </row>
    <row r="2" spans="1:9" ht="45.75" thickBot="1" x14ac:dyDescent="0.3">
      <c r="A2" s="1" t="s">
        <v>0</v>
      </c>
      <c r="B2" s="2">
        <v>40000</v>
      </c>
      <c r="G2" s="3"/>
      <c r="H2" s="3" t="s">
        <v>11</v>
      </c>
      <c r="I2" t="s">
        <v>12</v>
      </c>
    </row>
    <row r="3" spans="1:9" ht="45.75" thickBot="1" x14ac:dyDescent="0.3">
      <c r="A3" s="1" t="s">
        <v>1</v>
      </c>
      <c r="B3" s="2">
        <v>3200</v>
      </c>
      <c r="C3" t="s">
        <v>17</v>
      </c>
      <c r="G3" s="3" t="s">
        <v>29</v>
      </c>
      <c r="H3">
        <f>SQRT(B8*(1-B8)/H9)</f>
        <v>1.560154458248846E-2</v>
      </c>
      <c r="I3">
        <f>H3*1.96</f>
        <v>3.0579027381677382E-2</v>
      </c>
    </row>
    <row r="4" spans="1:9" ht="45.75" thickBot="1" x14ac:dyDescent="0.3">
      <c r="A4" s="1" t="s">
        <v>2</v>
      </c>
      <c r="B4" s="2">
        <v>660</v>
      </c>
      <c r="C4" t="s">
        <v>9</v>
      </c>
      <c r="G4" s="3" t="s">
        <v>13</v>
      </c>
      <c r="H4">
        <f>SQRT((1-B7)*B7/H8)</f>
        <v>5.4949012178509081E-2</v>
      </c>
      <c r="I4">
        <f>H4*1.96</f>
        <v>0.10770006386987779</v>
      </c>
    </row>
    <row r="5" spans="1:9" ht="27" thickBot="1" x14ac:dyDescent="0.3">
      <c r="A5" s="1" t="s">
        <v>3</v>
      </c>
      <c r="B5" s="2">
        <v>0.08</v>
      </c>
      <c r="G5" t="s">
        <v>30</v>
      </c>
      <c r="H5">
        <f>SQRT(B6*(1-B6)/H9)</f>
        <v>2.0230604137049392E-2</v>
      </c>
    </row>
    <row r="6" spans="1:9" ht="27" thickBot="1" x14ac:dyDescent="0.3">
      <c r="A6" s="1" t="s">
        <v>4</v>
      </c>
      <c r="B6" s="2">
        <v>0.20624999999999999</v>
      </c>
    </row>
    <row r="7" spans="1:9" ht="27" thickBot="1" x14ac:dyDescent="0.3">
      <c r="A7" s="1" t="s">
        <v>5</v>
      </c>
      <c r="B7" s="2">
        <v>0.53</v>
      </c>
      <c r="C7" t="s">
        <v>9</v>
      </c>
    </row>
    <row r="8" spans="1:9" ht="27" thickBot="1" x14ac:dyDescent="0.3">
      <c r="A8" s="1" t="s">
        <v>6</v>
      </c>
      <c r="B8" s="2">
        <v>0.10931250000000001</v>
      </c>
      <c r="C8" t="s">
        <v>17</v>
      </c>
      <c r="G8" t="s">
        <v>15</v>
      </c>
      <c r="H8">
        <f>5000*B5*B6</f>
        <v>82.5</v>
      </c>
    </row>
    <row r="9" spans="1:9" ht="30" x14ac:dyDescent="0.25">
      <c r="G9" s="3" t="s">
        <v>14</v>
      </c>
      <c r="H9">
        <f>5000*B5</f>
        <v>400</v>
      </c>
    </row>
    <row r="10" spans="1:9" x14ac:dyDescent="0.25">
      <c r="G10" s="3" t="s">
        <v>16</v>
      </c>
      <c r="H10">
        <f>B5*B8</f>
        <v>8.745000000000001E-3</v>
      </c>
    </row>
    <row r="14" spans="1:9" x14ac:dyDescent="0.25">
      <c r="A14" t="s">
        <v>23</v>
      </c>
      <c r="B14">
        <f>B5*B6</f>
        <v>1.6500000000000001E-2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5" x14ac:dyDescent="0.25"/>
  <cols>
    <col min="1" max="1" width="29.28515625" customWidth="1"/>
    <col min="2" max="2" width="17.5703125" customWidth="1"/>
    <col min="3" max="3" width="18.140625" bestFit="1" customWidth="1"/>
    <col min="4" max="4" width="17.5703125" bestFit="1" customWidth="1"/>
  </cols>
  <sheetData>
    <row r="1" spans="1:4" ht="15.75" thickBot="1" x14ac:dyDescent="0.3">
      <c r="A1" s="1"/>
      <c r="B1" s="2" t="s">
        <v>20</v>
      </c>
      <c r="C1" t="s">
        <v>21</v>
      </c>
      <c r="D1" t="s">
        <v>22</v>
      </c>
    </row>
    <row r="2" spans="1:4" ht="18" thickBot="1" x14ac:dyDescent="0.35">
      <c r="A2" s="1" t="s">
        <v>18</v>
      </c>
      <c r="B2" s="5">
        <v>27411</v>
      </c>
      <c r="C2">
        <f>B2/(0.08)</f>
        <v>342637.5</v>
      </c>
      <c r="D2">
        <f>C2*2</f>
        <v>685275</v>
      </c>
    </row>
    <row r="3" spans="1:4" ht="18" thickBot="1" x14ac:dyDescent="0.35">
      <c r="A3" s="1" t="s">
        <v>19</v>
      </c>
      <c r="B3" s="5">
        <v>39115</v>
      </c>
      <c r="C3">
        <f>B3/'Standard Deviation'!B14</f>
        <v>2370606.0606060605</v>
      </c>
      <c r="D3">
        <f>C3*2</f>
        <v>4741212.1212121211</v>
      </c>
    </row>
    <row r="4" spans="1:4" ht="15.75" thickBot="1" x14ac:dyDescent="0.3">
      <c r="A4" s="1" t="s">
        <v>32</v>
      </c>
      <c r="B4" s="4">
        <v>25812</v>
      </c>
      <c r="C4">
        <f>B4/'Standard Deviation'!B5</f>
        <v>322650</v>
      </c>
      <c r="D4">
        <f>C4*2</f>
        <v>645300</v>
      </c>
    </row>
    <row r="5" spans="1:4" ht="15.75" thickBot="1" x14ac:dyDescent="0.3">
      <c r="A5" s="1"/>
      <c r="B5" s="4"/>
    </row>
    <row r="6" spans="1:4" ht="15.75" thickBot="1" x14ac:dyDescent="0.3">
      <c r="A6" s="1"/>
      <c r="B6" s="2"/>
    </row>
    <row r="7" spans="1:4" ht="15.75" thickBot="1" x14ac:dyDescent="0.3">
      <c r="A7" s="2"/>
      <c r="B7" s="2"/>
    </row>
    <row r="8" spans="1:4" ht="15.75" thickBot="1" x14ac:dyDescent="0.3">
      <c r="A8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1"/>
  <sheetViews>
    <sheetView zoomScale="115" zoomScaleNormal="115" workbookViewId="0">
      <selection activeCell="A5" sqref="A5:B11"/>
    </sheetView>
  </sheetViews>
  <sheetFormatPr defaultRowHeight="15" x14ac:dyDescent="0.25"/>
  <cols>
    <col min="1" max="1" width="37" bestFit="1" customWidth="1"/>
  </cols>
  <sheetData>
    <row r="5" spans="1:2" x14ac:dyDescent="0.25">
      <c r="A5" t="s">
        <v>27</v>
      </c>
      <c r="B5">
        <f>'Standard Deviation'!B2</f>
        <v>40000</v>
      </c>
    </row>
    <row r="6" spans="1:2" x14ac:dyDescent="0.25">
      <c r="A6" t="s">
        <v>24</v>
      </c>
      <c r="B6">
        <v>0.5</v>
      </c>
    </row>
    <row r="7" spans="1:2" x14ac:dyDescent="0.25">
      <c r="A7" t="s">
        <v>28</v>
      </c>
      <c r="B7">
        <f>B6*B5</f>
        <v>20000</v>
      </c>
    </row>
    <row r="8" spans="1:2" x14ac:dyDescent="0.25">
      <c r="A8" t="s">
        <v>25</v>
      </c>
      <c r="B8">
        <v>685225</v>
      </c>
    </row>
    <row r="9" spans="1:2" x14ac:dyDescent="0.25">
      <c r="A9" t="s">
        <v>26</v>
      </c>
      <c r="B9">
        <f>B8/B7</f>
        <v>34.261249999999997</v>
      </c>
    </row>
    <row r="11" spans="1:2" ht="30" x14ac:dyDescent="0.25">
      <c r="A11" s="3" t="s">
        <v>31</v>
      </c>
      <c r="B1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G2" workbookViewId="0">
      <selection activeCell="K13" sqref="K13"/>
    </sheetView>
  </sheetViews>
  <sheetFormatPr defaultRowHeight="15" x14ac:dyDescent="0.25"/>
  <cols>
    <col min="1" max="1" width="23.7109375" bestFit="1" customWidth="1"/>
    <col min="2" max="2" width="14.28515625" customWidth="1"/>
    <col min="8" max="8" width="30.42578125" bestFit="1" customWidth="1"/>
    <col min="9" max="9" width="17.85546875" bestFit="1" customWidth="1"/>
  </cols>
  <sheetData>
    <row r="1" spans="1:9" ht="15.75" thickBot="1" x14ac:dyDescent="0.3"/>
    <row r="2" spans="1:9" ht="65.25" thickBot="1" x14ac:dyDescent="0.3">
      <c r="A2" s="1" t="s">
        <v>33</v>
      </c>
      <c r="B2" s="1" t="s">
        <v>75</v>
      </c>
      <c r="C2" s="1" t="s">
        <v>76</v>
      </c>
    </row>
    <row r="3" spans="1:9" ht="15.75" thickBot="1" x14ac:dyDescent="0.3">
      <c r="A3" s="1" t="s">
        <v>38</v>
      </c>
      <c r="B3" s="2">
        <v>7723</v>
      </c>
      <c r="C3" s="2">
        <v>7716</v>
      </c>
      <c r="H3" t="s">
        <v>77</v>
      </c>
      <c r="I3">
        <f>SUM(B3:B39)</f>
        <v>345543</v>
      </c>
    </row>
    <row r="4" spans="1:9" ht="15.75" thickBot="1" x14ac:dyDescent="0.3">
      <c r="A4" s="1" t="s">
        <v>39</v>
      </c>
      <c r="B4" s="2">
        <v>9102</v>
      </c>
      <c r="C4" s="2">
        <v>9288</v>
      </c>
      <c r="H4" t="s">
        <v>78</v>
      </c>
      <c r="I4">
        <f>SUM(C3:C39)</f>
        <v>344660</v>
      </c>
    </row>
    <row r="5" spans="1:9" ht="15.75" thickBot="1" x14ac:dyDescent="0.3">
      <c r="A5" s="1" t="s">
        <v>40</v>
      </c>
      <c r="B5" s="2">
        <v>10511</v>
      </c>
      <c r="C5" s="2">
        <v>10480</v>
      </c>
    </row>
    <row r="6" spans="1:9" ht="15.75" thickBot="1" x14ac:dyDescent="0.3">
      <c r="A6" s="1" t="s">
        <v>41</v>
      </c>
      <c r="B6" s="2">
        <v>9871</v>
      </c>
      <c r="C6" s="2">
        <v>9867</v>
      </c>
      <c r="H6" t="s">
        <v>80</v>
      </c>
      <c r="I6">
        <v>0.5</v>
      </c>
    </row>
    <row r="7" spans="1:9" ht="15.75" thickBot="1" x14ac:dyDescent="0.3">
      <c r="A7" s="1" t="s">
        <v>42</v>
      </c>
      <c r="B7" s="2">
        <v>10014</v>
      </c>
      <c r="C7" s="2">
        <v>9793</v>
      </c>
      <c r="H7" t="s">
        <v>12</v>
      </c>
      <c r="I7" s="6">
        <f>SQRT((0.5*0.5)/SUM(I3:I4))</f>
        <v>6.0184074029432473E-4</v>
      </c>
    </row>
    <row r="8" spans="1:9" ht="15.75" thickBot="1" x14ac:dyDescent="0.3">
      <c r="A8" s="1" t="s">
        <v>43</v>
      </c>
      <c r="B8" s="2">
        <v>9670</v>
      </c>
      <c r="C8" s="2">
        <v>9500</v>
      </c>
      <c r="H8" t="s">
        <v>79</v>
      </c>
      <c r="I8" s="6">
        <f>I7*1.96</f>
        <v>1.1796078509768765E-3</v>
      </c>
    </row>
    <row r="9" spans="1:9" ht="15.75" thickBot="1" x14ac:dyDescent="0.3">
      <c r="A9" s="1" t="s">
        <v>44</v>
      </c>
      <c r="B9" s="2">
        <v>9008</v>
      </c>
      <c r="C9" s="2">
        <v>9088</v>
      </c>
      <c r="H9" t="s">
        <v>81</v>
      </c>
      <c r="I9" s="6">
        <f>I6-I8</f>
        <v>0.49882039214902313</v>
      </c>
    </row>
    <row r="10" spans="1:9" ht="15.75" thickBot="1" x14ac:dyDescent="0.3">
      <c r="A10" s="1" t="s">
        <v>45</v>
      </c>
      <c r="B10" s="2">
        <v>7434</v>
      </c>
      <c r="C10" s="2">
        <v>7664</v>
      </c>
      <c r="H10" t="s">
        <v>82</v>
      </c>
      <c r="I10" s="6">
        <f>I6+I8</f>
        <v>0.50117960785097693</v>
      </c>
    </row>
    <row r="11" spans="1:9" ht="15.75" thickBot="1" x14ac:dyDescent="0.3">
      <c r="A11" s="1" t="s">
        <v>46</v>
      </c>
      <c r="B11" s="2">
        <v>8459</v>
      </c>
      <c r="C11" s="2">
        <v>8434</v>
      </c>
      <c r="I11" s="6"/>
    </row>
    <row r="12" spans="1:9" ht="15.75" thickBot="1" x14ac:dyDescent="0.3">
      <c r="A12" s="1" t="s">
        <v>47</v>
      </c>
      <c r="B12" s="2">
        <v>10667</v>
      </c>
      <c r="C12" s="2">
        <v>10496</v>
      </c>
      <c r="H12" t="s">
        <v>83</v>
      </c>
      <c r="I12" s="6">
        <f>I9*SUM(I3:I4)</f>
        <v>344287.3311224322</v>
      </c>
    </row>
    <row r="13" spans="1:9" ht="15.75" thickBot="1" x14ac:dyDescent="0.3">
      <c r="A13" s="1" t="s">
        <v>48</v>
      </c>
      <c r="B13" s="2">
        <v>10660</v>
      </c>
      <c r="C13" s="2">
        <v>10551</v>
      </c>
      <c r="H13" t="s">
        <v>84</v>
      </c>
      <c r="I13" s="6">
        <f>I10*SUM(I3:I4)</f>
        <v>345915.6688775678</v>
      </c>
    </row>
    <row r="14" spans="1:9" ht="15.75" thickBot="1" x14ac:dyDescent="0.3">
      <c r="A14" s="1" t="s">
        <v>49</v>
      </c>
      <c r="B14" s="2">
        <v>9947</v>
      </c>
      <c r="C14" s="2">
        <v>9737</v>
      </c>
      <c r="I14" s="6"/>
    </row>
    <row r="15" spans="1:9" ht="15.75" thickBot="1" x14ac:dyDescent="0.3">
      <c r="A15" s="1" t="s">
        <v>50</v>
      </c>
      <c r="B15" s="2">
        <v>8324</v>
      </c>
      <c r="C15" s="2">
        <v>8176</v>
      </c>
      <c r="H15" t="s">
        <v>88</v>
      </c>
      <c r="I15" s="6">
        <f>I3/SUM(I3:I4)</f>
        <v>0.50063966688061334</v>
      </c>
    </row>
    <row r="16" spans="1:9" ht="15.75" thickBot="1" x14ac:dyDescent="0.3">
      <c r="A16" s="1" t="s">
        <v>51</v>
      </c>
      <c r="B16" s="2">
        <v>9434</v>
      </c>
      <c r="C16" s="2">
        <v>9402</v>
      </c>
    </row>
    <row r="17" spans="1:3" ht="15.75" thickBot="1" x14ac:dyDescent="0.3">
      <c r="A17" s="1" t="s">
        <v>52</v>
      </c>
      <c r="B17" s="2">
        <v>8687</v>
      </c>
      <c r="C17" s="2">
        <v>8669</v>
      </c>
    </row>
    <row r="18" spans="1:3" ht="15.75" thickBot="1" x14ac:dyDescent="0.3">
      <c r="A18" s="1" t="s">
        <v>53</v>
      </c>
      <c r="B18" s="2">
        <v>8896</v>
      </c>
      <c r="C18" s="2">
        <v>8881</v>
      </c>
    </row>
    <row r="19" spans="1:3" ht="15.75" thickBot="1" x14ac:dyDescent="0.3">
      <c r="A19" s="1" t="s">
        <v>54</v>
      </c>
      <c r="B19" s="2">
        <v>9535</v>
      </c>
      <c r="C19" s="2">
        <v>9655</v>
      </c>
    </row>
    <row r="20" spans="1:3" ht="15.75" thickBot="1" x14ac:dyDescent="0.3">
      <c r="A20" s="1" t="s">
        <v>55</v>
      </c>
      <c r="B20" s="2">
        <v>9363</v>
      </c>
      <c r="C20" s="2">
        <v>9396</v>
      </c>
    </row>
    <row r="21" spans="1:3" ht="15.75" thickBot="1" x14ac:dyDescent="0.3">
      <c r="A21" s="1" t="s">
        <v>56</v>
      </c>
      <c r="B21" s="2">
        <v>9327</v>
      </c>
      <c r="C21" s="2">
        <v>9262</v>
      </c>
    </row>
    <row r="22" spans="1:3" ht="15.75" thickBot="1" x14ac:dyDescent="0.3">
      <c r="A22" s="1" t="s">
        <v>57</v>
      </c>
      <c r="B22" s="2">
        <v>9345</v>
      </c>
      <c r="C22" s="2">
        <v>9308</v>
      </c>
    </row>
    <row r="23" spans="1:3" ht="15.75" thickBot="1" x14ac:dyDescent="0.3">
      <c r="A23" s="1" t="s">
        <v>58</v>
      </c>
      <c r="B23" s="2">
        <v>8890</v>
      </c>
      <c r="C23" s="2">
        <v>8715</v>
      </c>
    </row>
    <row r="24" spans="1:3" ht="15.75" thickBot="1" x14ac:dyDescent="0.3">
      <c r="A24" s="1" t="s">
        <v>59</v>
      </c>
      <c r="B24" s="2">
        <v>8460</v>
      </c>
      <c r="C24" s="2">
        <v>8448</v>
      </c>
    </row>
    <row r="25" spans="1:3" ht="15.75" thickBot="1" x14ac:dyDescent="0.3">
      <c r="A25" s="1" t="s">
        <v>60</v>
      </c>
      <c r="B25" s="2">
        <v>8836</v>
      </c>
      <c r="C25" s="2">
        <v>8836</v>
      </c>
    </row>
    <row r="26" spans="1:3" ht="15.75" thickBot="1" x14ac:dyDescent="0.3">
      <c r="A26" s="1" t="s">
        <v>61</v>
      </c>
      <c r="B26" s="2">
        <v>9437</v>
      </c>
      <c r="C26" s="2">
        <v>9359</v>
      </c>
    </row>
    <row r="27" spans="1:3" ht="15.75" thickBot="1" x14ac:dyDescent="0.3">
      <c r="A27" s="1" t="s">
        <v>62</v>
      </c>
      <c r="B27" s="2">
        <v>9420</v>
      </c>
      <c r="C27" s="2">
        <v>9427</v>
      </c>
    </row>
    <row r="28" spans="1:3" ht="15.75" thickBot="1" x14ac:dyDescent="0.3">
      <c r="A28" s="1" t="s">
        <v>63</v>
      </c>
      <c r="B28" s="2">
        <v>9570</v>
      </c>
      <c r="C28" s="2">
        <v>9633</v>
      </c>
    </row>
    <row r="29" spans="1:3" ht="15.75" thickBot="1" x14ac:dyDescent="0.3">
      <c r="A29" s="1" t="s">
        <v>64</v>
      </c>
      <c r="B29" s="2">
        <v>9921</v>
      </c>
      <c r="C29" s="2">
        <v>9842</v>
      </c>
    </row>
    <row r="30" spans="1:3" ht="15.75" thickBot="1" x14ac:dyDescent="0.3">
      <c r="A30" s="1" t="s">
        <v>65</v>
      </c>
      <c r="B30" s="2">
        <v>9424</v>
      </c>
      <c r="C30" s="2">
        <v>9272</v>
      </c>
    </row>
    <row r="31" spans="1:3" ht="15.75" thickBot="1" x14ac:dyDescent="0.3">
      <c r="A31" s="1" t="s">
        <v>66</v>
      </c>
      <c r="B31" s="2">
        <v>9010</v>
      </c>
      <c r="C31" s="2">
        <v>8969</v>
      </c>
    </row>
    <row r="32" spans="1:3" ht="15.75" thickBot="1" x14ac:dyDescent="0.3">
      <c r="A32" s="1" t="s">
        <v>67</v>
      </c>
      <c r="B32" s="2">
        <v>9656</v>
      </c>
      <c r="C32" s="2">
        <v>9697</v>
      </c>
    </row>
    <row r="33" spans="1:3" ht="15.75" thickBot="1" x14ac:dyDescent="0.3">
      <c r="A33" s="1" t="s">
        <v>68</v>
      </c>
      <c r="B33" s="2">
        <v>10419</v>
      </c>
      <c r="C33" s="2">
        <v>10445</v>
      </c>
    </row>
    <row r="34" spans="1:3" ht="15.75" thickBot="1" x14ac:dyDescent="0.3">
      <c r="A34" s="1" t="s">
        <v>69</v>
      </c>
      <c r="B34" s="2">
        <v>9880</v>
      </c>
      <c r="C34" s="2">
        <v>9931</v>
      </c>
    </row>
    <row r="35" spans="1:3" ht="15.75" thickBot="1" x14ac:dyDescent="0.3">
      <c r="A35" s="1" t="s">
        <v>70</v>
      </c>
      <c r="B35" s="2">
        <v>10134</v>
      </c>
      <c r="C35" s="2">
        <v>10042</v>
      </c>
    </row>
    <row r="36" spans="1:3" ht="15.75" thickBot="1" x14ac:dyDescent="0.3">
      <c r="A36" s="1" t="s">
        <v>71</v>
      </c>
      <c r="B36" s="2">
        <v>9717</v>
      </c>
      <c r="C36" s="2">
        <v>9721</v>
      </c>
    </row>
    <row r="37" spans="1:3" ht="15.75" thickBot="1" x14ac:dyDescent="0.3">
      <c r="A37" s="1" t="s">
        <v>72</v>
      </c>
      <c r="B37" s="2">
        <v>9192</v>
      </c>
      <c r="C37" s="2">
        <v>9304</v>
      </c>
    </row>
    <row r="38" spans="1:3" ht="15.75" thickBot="1" x14ac:dyDescent="0.3">
      <c r="A38" s="1" t="s">
        <v>73</v>
      </c>
      <c r="B38" s="2">
        <v>8630</v>
      </c>
      <c r="C38" s="2">
        <v>8668</v>
      </c>
    </row>
    <row r="39" spans="1:3" ht="15.75" thickBot="1" x14ac:dyDescent="0.3">
      <c r="A39" s="1" t="s">
        <v>74</v>
      </c>
      <c r="B39" s="2">
        <v>8970</v>
      </c>
      <c r="C39" s="2">
        <v>8988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I15" sqref="I15"/>
    </sheetView>
  </sheetViews>
  <sheetFormatPr defaultRowHeight="15" x14ac:dyDescent="0.25"/>
  <cols>
    <col min="2" max="2" width="17.28515625" customWidth="1"/>
    <col min="3" max="3" width="17.42578125" customWidth="1"/>
    <col min="4" max="4" width="19.140625" customWidth="1"/>
    <col min="8" max="8" width="30.42578125" bestFit="1" customWidth="1"/>
    <col min="9" max="9" width="10.5703125" bestFit="1" customWidth="1"/>
  </cols>
  <sheetData>
    <row r="1" spans="2:9" ht="15.75" thickBot="1" x14ac:dyDescent="0.3"/>
    <row r="2" spans="2:9" ht="15.75" thickBot="1" x14ac:dyDescent="0.3">
      <c r="B2" s="1" t="s">
        <v>33</v>
      </c>
      <c r="C2" s="1" t="s">
        <v>86</v>
      </c>
      <c r="D2" s="1" t="s">
        <v>87</v>
      </c>
      <c r="H2" t="s">
        <v>77</v>
      </c>
      <c r="I2">
        <f>SUM(C3:C39)</f>
        <v>28378</v>
      </c>
    </row>
    <row r="3" spans="2:9" ht="15.75" thickBot="1" x14ac:dyDescent="0.3">
      <c r="B3" s="1" t="s">
        <v>38</v>
      </c>
      <c r="C3" s="2">
        <v>687</v>
      </c>
      <c r="D3" s="2">
        <v>686</v>
      </c>
      <c r="H3" t="s">
        <v>78</v>
      </c>
      <c r="I3">
        <f>SUM(D3:D39)</f>
        <v>28325</v>
      </c>
    </row>
    <row r="4" spans="2:9" ht="15.75" thickBot="1" x14ac:dyDescent="0.3">
      <c r="B4" s="1" t="s">
        <v>39</v>
      </c>
      <c r="C4" s="2">
        <v>779</v>
      </c>
      <c r="D4" s="2">
        <v>785</v>
      </c>
    </row>
    <row r="5" spans="2:9" ht="15.75" thickBot="1" x14ac:dyDescent="0.3">
      <c r="B5" s="1" t="s">
        <v>40</v>
      </c>
      <c r="C5" s="2">
        <v>909</v>
      </c>
      <c r="D5" s="2">
        <v>884</v>
      </c>
      <c r="H5" t="s">
        <v>80</v>
      </c>
      <c r="I5" s="6">
        <v>0.5</v>
      </c>
    </row>
    <row r="6" spans="2:9" ht="15.75" thickBot="1" x14ac:dyDescent="0.3">
      <c r="B6" s="1" t="s">
        <v>41</v>
      </c>
      <c r="C6" s="2">
        <v>836</v>
      </c>
      <c r="D6" s="2">
        <v>827</v>
      </c>
      <c r="H6" t="s">
        <v>12</v>
      </c>
      <c r="I6" s="6">
        <f>SQRT(0.5*0.5/SUM(I2:I3))</f>
        <v>2.0997470796992519E-3</v>
      </c>
    </row>
    <row r="7" spans="2:9" ht="15.75" thickBot="1" x14ac:dyDescent="0.3">
      <c r="B7" s="1" t="s">
        <v>42</v>
      </c>
      <c r="C7" s="2">
        <v>837</v>
      </c>
      <c r="D7" s="2">
        <v>832</v>
      </c>
      <c r="H7" t="s">
        <v>79</v>
      </c>
      <c r="I7" s="6">
        <f>1.96*I6</f>
        <v>4.1155042762105335E-3</v>
      </c>
    </row>
    <row r="8" spans="2:9" ht="15.75" thickBot="1" x14ac:dyDescent="0.3">
      <c r="B8" s="1" t="s">
        <v>43</v>
      </c>
      <c r="C8" s="2">
        <v>823</v>
      </c>
      <c r="D8" s="2">
        <v>788</v>
      </c>
      <c r="H8" t="s">
        <v>81</v>
      </c>
      <c r="I8" s="6">
        <f>I5-I7</f>
        <v>0.49588449572378945</v>
      </c>
    </row>
    <row r="9" spans="2:9" ht="15.75" thickBot="1" x14ac:dyDescent="0.3">
      <c r="B9" s="1" t="s">
        <v>44</v>
      </c>
      <c r="C9" s="2">
        <v>748</v>
      </c>
      <c r="D9" s="2">
        <v>780</v>
      </c>
      <c r="H9" t="s">
        <v>82</v>
      </c>
      <c r="I9" s="6">
        <f>I5+I7</f>
        <v>0.50411550427621055</v>
      </c>
    </row>
    <row r="10" spans="2:9" ht="15.75" thickBot="1" x14ac:dyDescent="0.3">
      <c r="B10" s="1" t="s">
        <v>45</v>
      </c>
      <c r="C10" s="2">
        <v>632</v>
      </c>
      <c r="D10" s="2">
        <v>652</v>
      </c>
      <c r="I10" s="6"/>
    </row>
    <row r="11" spans="2:9" ht="15.75" thickBot="1" x14ac:dyDescent="0.3">
      <c r="B11" s="1" t="s">
        <v>46</v>
      </c>
      <c r="C11" s="2">
        <v>691</v>
      </c>
      <c r="D11" s="2">
        <v>697</v>
      </c>
      <c r="H11" t="s">
        <v>83</v>
      </c>
      <c r="I11" s="6">
        <f>SUM(I2:I3)*I8</f>
        <v>28118.138561026033</v>
      </c>
    </row>
    <row r="12" spans="2:9" ht="15.75" thickBot="1" x14ac:dyDescent="0.3">
      <c r="B12" s="1" t="s">
        <v>47</v>
      </c>
      <c r="C12" s="2">
        <v>861</v>
      </c>
      <c r="D12" s="2">
        <v>860</v>
      </c>
      <c r="H12" t="s">
        <v>84</v>
      </c>
      <c r="I12" s="6">
        <f>SUM(I2:I3)*I9</f>
        <v>28584.861438973967</v>
      </c>
    </row>
    <row r="13" spans="2:9" ht="15.75" thickBot="1" x14ac:dyDescent="0.3">
      <c r="B13" s="1" t="s">
        <v>48</v>
      </c>
      <c r="C13" s="2">
        <v>867</v>
      </c>
      <c r="D13" s="2">
        <v>864</v>
      </c>
      <c r="I13" s="6"/>
    </row>
    <row r="14" spans="2:9" ht="15.75" thickBot="1" x14ac:dyDescent="0.3">
      <c r="B14" s="1" t="s">
        <v>49</v>
      </c>
      <c r="C14" s="2">
        <v>838</v>
      </c>
      <c r="D14" s="2">
        <v>801</v>
      </c>
      <c r="I14" s="6"/>
    </row>
    <row r="15" spans="2:9" ht="15.75" thickBot="1" x14ac:dyDescent="0.3">
      <c r="B15" s="1" t="s">
        <v>50</v>
      </c>
      <c r="C15" s="2">
        <v>665</v>
      </c>
      <c r="D15" s="2">
        <v>642</v>
      </c>
      <c r="H15" t="s">
        <v>88</v>
      </c>
      <c r="I15" s="6">
        <f>I2/SUM(I2:I3)</f>
        <v>0.50046734740666277</v>
      </c>
    </row>
    <row r="16" spans="2:9" ht="15.75" thickBot="1" x14ac:dyDescent="0.3">
      <c r="B16" s="1" t="s">
        <v>51</v>
      </c>
      <c r="C16" s="2">
        <v>673</v>
      </c>
      <c r="D16" s="2">
        <v>697</v>
      </c>
    </row>
    <row r="17" spans="2:4" ht="15.75" thickBot="1" x14ac:dyDescent="0.3">
      <c r="B17" s="1" t="s">
        <v>52</v>
      </c>
      <c r="C17" s="2">
        <v>691</v>
      </c>
      <c r="D17" s="2">
        <v>669</v>
      </c>
    </row>
    <row r="18" spans="2:4" ht="15.75" thickBot="1" x14ac:dyDescent="0.3">
      <c r="B18" s="1" t="s">
        <v>53</v>
      </c>
      <c r="C18" s="2">
        <v>708</v>
      </c>
      <c r="D18" s="2">
        <v>693</v>
      </c>
    </row>
    <row r="19" spans="2:4" ht="15.75" thickBot="1" x14ac:dyDescent="0.3">
      <c r="B19" s="1" t="s">
        <v>54</v>
      </c>
      <c r="C19" s="2">
        <v>759</v>
      </c>
      <c r="D19" s="2">
        <v>771</v>
      </c>
    </row>
    <row r="20" spans="2:4" ht="15.75" thickBot="1" x14ac:dyDescent="0.3">
      <c r="B20" s="1" t="s">
        <v>55</v>
      </c>
      <c r="C20" s="2">
        <v>736</v>
      </c>
      <c r="D20" s="2">
        <v>736</v>
      </c>
    </row>
    <row r="21" spans="2:4" ht="15.75" thickBot="1" x14ac:dyDescent="0.3">
      <c r="B21" s="1" t="s">
        <v>56</v>
      </c>
      <c r="C21" s="2">
        <v>739</v>
      </c>
      <c r="D21" s="2">
        <v>727</v>
      </c>
    </row>
    <row r="22" spans="2:4" ht="15.75" thickBot="1" x14ac:dyDescent="0.3">
      <c r="B22" s="1" t="s">
        <v>57</v>
      </c>
      <c r="C22" s="2">
        <v>734</v>
      </c>
      <c r="D22" s="2">
        <v>728</v>
      </c>
    </row>
    <row r="23" spans="2:4" ht="15.75" thickBot="1" x14ac:dyDescent="0.3">
      <c r="B23" s="1" t="s">
        <v>58</v>
      </c>
      <c r="C23" s="2">
        <v>706</v>
      </c>
      <c r="D23" s="2">
        <v>722</v>
      </c>
    </row>
    <row r="24" spans="2:4" ht="15.75" thickBot="1" x14ac:dyDescent="0.3">
      <c r="B24" s="1" t="s">
        <v>59</v>
      </c>
      <c r="C24" s="2">
        <v>681</v>
      </c>
      <c r="D24" s="2">
        <v>695</v>
      </c>
    </row>
    <row r="25" spans="2:4" ht="15.75" thickBot="1" x14ac:dyDescent="0.3">
      <c r="B25" s="1" t="s">
        <v>60</v>
      </c>
      <c r="C25" s="2">
        <v>693</v>
      </c>
      <c r="D25" s="2">
        <v>724</v>
      </c>
    </row>
    <row r="26" spans="2:4" ht="15.75" thickBot="1" x14ac:dyDescent="0.3">
      <c r="B26" s="1" t="s">
        <v>61</v>
      </c>
      <c r="C26" s="2">
        <v>788</v>
      </c>
      <c r="D26" s="2">
        <v>789</v>
      </c>
    </row>
    <row r="27" spans="2:4" ht="15.75" thickBot="1" x14ac:dyDescent="0.3">
      <c r="B27" s="1" t="s">
        <v>62</v>
      </c>
      <c r="C27" s="2">
        <v>781</v>
      </c>
      <c r="D27" s="2">
        <v>743</v>
      </c>
    </row>
    <row r="28" spans="2:4" ht="15.75" thickBot="1" x14ac:dyDescent="0.3">
      <c r="B28" s="1" t="s">
        <v>63</v>
      </c>
      <c r="C28" s="2">
        <v>805</v>
      </c>
      <c r="D28" s="2">
        <v>808</v>
      </c>
    </row>
    <row r="29" spans="2:4" ht="15.75" thickBot="1" x14ac:dyDescent="0.3">
      <c r="B29" s="1" t="s">
        <v>64</v>
      </c>
      <c r="C29" s="2">
        <v>830</v>
      </c>
      <c r="D29" s="2">
        <v>831</v>
      </c>
    </row>
    <row r="30" spans="2:4" ht="15.75" thickBot="1" x14ac:dyDescent="0.3">
      <c r="B30" s="1" t="s">
        <v>65</v>
      </c>
      <c r="C30" s="2">
        <v>781</v>
      </c>
      <c r="D30" s="2">
        <v>767</v>
      </c>
    </row>
    <row r="31" spans="2:4" ht="15.75" thickBot="1" x14ac:dyDescent="0.3">
      <c r="B31" s="1" t="s">
        <v>66</v>
      </c>
      <c r="C31" s="2">
        <v>756</v>
      </c>
      <c r="D31" s="2">
        <v>760</v>
      </c>
    </row>
    <row r="32" spans="2:4" ht="15.75" thickBot="1" x14ac:dyDescent="0.3">
      <c r="B32" s="1" t="s">
        <v>67</v>
      </c>
      <c r="C32" s="2">
        <v>825</v>
      </c>
      <c r="D32" s="2">
        <v>850</v>
      </c>
    </row>
    <row r="33" spans="2:4" ht="15.75" thickBot="1" x14ac:dyDescent="0.3">
      <c r="B33" s="1" t="s">
        <v>68</v>
      </c>
      <c r="C33" s="2">
        <v>874</v>
      </c>
      <c r="D33" s="2">
        <v>851</v>
      </c>
    </row>
    <row r="34" spans="2:4" ht="15.75" thickBot="1" x14ac:dyDescent="0.3">
      <c r="B34" s="1" t="s">
        <v>69</v>
      </c>
      <c r="C34" s="2">
        <v>830</v>
      </c>
      <c r="D34" s="2">
        <v>831</v>
      </c>
    </row>
    <row r="35" spans="2:4" ht="15.75" thickBot="1" x14ac:dyDescent="0.3">
      <c r="B35" s="1" t="s">
        <v>70</v>
      </c>
      <c r="C35" s="2">
        <v>801</v>
      </c>
      <c r="D35" s="2">
        <v>802</v>
      </c>
    </row>
    <row r="36" spans="2:4" ht="15.75" thickBot="1" x14ac:dyDescent="0.3">
      <c r="B36" s="1" t="s">
        <v>71</v>
      </c>
      <c r="C36" s="2">
        <v>814</v>
      </c>
      <c r="D36" s="2">
        <v>829</v>
      </c>
    </row>
    <row r="37" spans="2:4" ht="15.75" thickBot="1" x14ac:dyDescent="0.3">
      <c r="B37" s="1" t="s">
        <v>72</v>
      </c>
      <c r="C37" s="2">
        <v>735</v>
      </c>
      <c r="D37" s="2">
        <v>770</v>
      </c>
    </row>
    <row r="38" spans="2:4" ht="15.75" thickBot="1" x14ac:dyDescent="0.3">
      <c r="B38" s="1" t="s">
        <v>73</v>
      </c>
      <c r="C38" s="2">
        <v>743</v>
      </c>
      <c r="D38" s="2">
        <v>724</v>
      </c>
    </row>
    <row r="39" spans="2:4" ht="15.75" thickBot="1" x14ac:dyDescent="0.3">
      <c r="B39" s="1" t="s">
        <v>74</v>
      </c>
      <c r="C39" s="2">
        <v>722</v>
      </c>
      <c r="D39" s="2">
        <v>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topLeftCell="C1" workbookViewId="0">
      <selection activeCell="M7" sqref="M7"/>
    </sheetView>
  </sheetViews>
  <sheetFormatPr defaultRowHeight="15" x14ac:dyDescent="0.25"/>
  <cols>
    <col min="2" max="2" width="15" customWidth="1"/>
    <col min="3" max="3" width="15.7109375" customWidth="1"/>
    <col min="4" max="4" width="16.28515625" customWidth="1"/>
    <col min="5" max="5" width="21.140625" customWidth="1"/>
    <col min="6" max="6" width="17.42578125" customWidth="1"/>
    <col min="7" max="7" width="17.28515625" customWidth="1"/>
    <col min="8" max="8" width="17.140625" customWidth="1"/>
    <col min="12" max="12" width="25.28515625" bestFit="1" customWidth="1"/>
  </cols>
  <sheetData>
    <row r="1" spans="2:13" ht="15.75" thickBot="1" x14ac:dyDescent="0.3"/>
    <row r="2" spans="2:13" s="3" customFormat="1" ht="27" thickBot="1" x14ac:dyDescent="0.3">
      <c r="B2" s="1" t="s">
        <v>33</v>
      </c>
      <c r="C2" s="1" t="s">
        <v>89</v>
      </c>
      <c r="D2" s="1" t="s">
        <v>85</v>
      </c>
      <c r="E2" s="7" t="s">
        <v>90</v>
      </c>
      <c r="F2" s="7" t="s">
        <v>92</v>
      </c>
      <c r="G2" s="7" t="s">
        <v>91</v>
      </c>
      <c r="H2" s="7" t="s">
        <v>93</v>
      </c>
    </row>
    <row r="3" spans="2:13" ht="15.75" thickBot="1" x14ac:dyDescent="0.3">
      <c r="B3" s="1" t="s">
        <v>38</v>
      </c>
      <c r="C3" s="2">
        <v>7723</v>
      </c>
      <c r="D3" s="2">
        <v>687</v>
      </c>
      <c r="E3" s="6">
        <f>D3/C3</f>
        <v>8.8955069273598336E-2</v>
      </c>
      <c r="F3" s="2">
        <v>7716</v>
      </c>
      <c r="G3" s="2">
        <v>686</v>
      </c>
      <c r="H3" s="6">
        <f>G3/F3</f>
        <v>8.8906168999481602E-2</v>
      </c>
      <c r="L3" t="s">
        <v>90</v>
      </c>
      <c r="M3">
        <f>SUM(D3:D39)/SUM(C3:C39)</f>
        <v>8.2125813574576823E-2</v>
      </c>
    </row>
    <row r="4" spans="2:13" ht="15.75" thickBot="1" x14ac:dyDescent="0.3">
      <c r="B4" s="1" t="s">
        <v>39</v>
      </c>
      <c r="C4" s="2">
        <v>9102</v>
      </c>
      <c r="D4" s="2">
        <v>779</v>
      </c>
      <c r="E4" s="6">
        <f t="shared" ref="E4:E39" si="0">D4/C4</f>
        <v>8.5585585585585586E-2</v>
      </c>
      <c r="F4" s="2">
        <v>9288</v>
      </c>
      <c r="G4" s="2">
        <v>785</v>
      </c>
      <c r="H4" s="6">
        <f t="shared" ref="H4:H39" si="1">G4/F4</f>
        <v>8.4517657192075796E-2</v>
      </c>
      <c r="L4" t="s">
        <v>93</v>
      </c>
      <c r="M4">
        <f>SUM(G3:G39)/SUM(F3:F39)</f>
        <v>8.2182440666163759E-2</v>
      </c>
    </row>
    <row r="5" spans="2:13" ht="15.75" thickBot="1" x14ac:dyDescent="0.3">
      <c r="B5" s="1" t="s">
        <v>40</v>
      </c>
      <c r="C5" s="2">
        <v>10511</v>
      </c>
      <c r="D5" s="2">
        <v>909</v>
      </c>
      <c r="E5" s="6">
        <f t="shared" si="0"/>
        <v>8.6480829607078299E-2</v>
      </c>
      <c r="F5" s="2">
        <v>10480</v>
      </c>
      <c r="G5" s="2">
        <v>884</v>
      </c>
      <c r="H5" s="6">
        <f t="shared" si="1"/>
        <v>8.4351145038167943E-2</v>
      </c>
    </row>
    <row r="6" spans="2:13" ht="15.75" thickBot="1" x14ac:dyDescent="0.3">
      <c r="B6" s="1" t="s">
        <v>41</v>
      </c>
      <c r="C6" s="2">
        <v>9871</v>
      </c>
      <c r="D6" s="2">
        <v>836</v>
      </c>
      <c r="E6" s="6">
        <f t="shared" si="0"/>
        <v>8.4692533684530447E-2</v>
      </c>
      <c r="F6" s="2">
        <v>9867</v>
      </c>
      <c r="G6" s="2">
        <v>827</v>
      </c>
      <c r="H6" s="6">
        <f t="shared" si="1"/>
        <v>8.3814735988649039E-2</v>
      </c>
      <c r="L6" t="s">
        <v>94</v>
      </c>
      <c r="M6">
        <f>SQRT((M3*(1-M3))/SUM(C3:C39))</f>
        <v>4.6706827655464432E-4</v>
      </c>
    </row>
    <row r="7" spans="2:13" ht="15.75" thickBot="1" x14ac:dyDescent="0.3">
      <c r="B7" s="1" t="s">
        <v>42</v>
      </c>
      <c r="C7" s="2">
        <v>10014</v>
      </c>
      <c r="D7" s="2">
        <v>837</v>
      </c>
      <c r="E7" s="6">
        <f t="shared" si="0"/>
        <v>8.3582983822648296E-2</v>
      </c>
      <c r="F7" s="2">
        <v>9793</v>
      </c>
      <c r="G7" s="2">
        <v>832</v>
      </c>
      <c r="H7" s="6">
        <f t="shared" si="1"/>
        <v>8.4958643929337288E-2</v>
      </c>
      <c r="L7" t="s">
        <v>12</v>
      </c>
      <c r="M7">
        <f>1.96*M6</f>
        <v>9.154538220471028E-4</v>
      </c>
    </row>
    <row r="8" spans="2:13" ht="15.75" thickBot="1" x14ac:dyDescent="0.3">
      <c r="B8" s="1" t="s">
        <v>43</v>
      </c>
      <c r="C8" s="2">
        <v>9670</v>
      </c>
      <c r="D8" s="2">
        <v>823</v>
      </c>
      <c r="E8" s="6">
        <f t="shared" si="0"/>
        <v>8.5108583247156158E-2</v>
      </c>
      <c r="F8" s="2">
        <v>9500</v>
      </c>
      <c r="G8" s="2">
        <v>788</v>
      </c>
      <c r="H8" s="6">
        <f t="shared" si="1"/>
        <v>8.2947368421052631E-2</v>
      </c>
    </row>
    <row r="9" spans="2:13" ht="15.75" thickBot="1" x14ac:dyDescent="0.3">
      <c r="B9" s="1" t="s">
        <v>44</v>
      </c>
      <c r="C9" s="2">
        <v>9008</v>
      </c>
      <c r="D9" s="2">
        <v>748</v>
      </c>
      <c r="E9" s="6">
        <f t="shared" si="0"/>
        <v>8.3037300177619899E-2</v>
      </c>
      <c r="F9" s="2">
        <v>9088</v>
      </c>
      <c r="G9" s="2">
        <v>780</v>
      </c>
      <c r="H9" s="6">
        <f t="shared" si="1"/>
        <v>8.5827464788732391E-2</v>
      </c>
      <c r="L9" t="s">
        <v>81</v>
      </c>
      <c r="M9">
        <f>M3-M7</f>
        <v>8.1210359752529715E-2</v>
      </c>
    </row>
    <row r="10" spans="2:13" ht="15.75" thickBot="1" x14ac:dyDescent="0.3">
      <c r="B10" s="1" t="s">
        <v>45</v>
      </c>
      <c r="C10" s="2">
        <v>7434</v>
      </c>
      <c r="D10" s="2">
        <v>632</v>
      </c>
      <c r="E10" s="6">
        <f t="shared" si="0"/>
        <v>8.5014796879203658E-2</v>
      </c>
      <c r="F10" s="2">
        <v>7664</v>
      </c>
      <c r="G10" s="2">
        <v>652</v>
      </c>
      <c r="H10" s="6">
        <f t="shared" si="1"/>
        <v>8.5073068893528184E-2</v>
      </c>
      <c r="L10" t="s">
        <v>82</v>
      </c>
      <c r="M10">
        <f>M3+M7</f>
        <v>8.304126739662393E-2</v>
      </c>
    </row>
    <row r="11" spans="2:13" ht="15.75" thickBot="1" x14ac:dyDescent="0.3">
      <c r="B11" s="1" t="s">
        <v>46</v>
      </c>
      <c r="C11" s="2">
        <v>8459</v>
      </c>
      <c r="D11" s="2">
        <v>691</v>
      </c>
      <c r="E11" s="6">
        <f t="shared" si="0"/>
        <v>8.1688142806478306E-2</v>
      </c>
      <c r="F11" s="2">
        <v>8434</v>
      </c>
      <c r="G11" s="2">
        <v>697</v>
      </c>
      <c r="H11" s="6">
        <f t="shared" si="1"/>
        <v>8.2641688404078734E-2</v>
      </c>
    </row>
    <row r="12" spans="2:13" ht="15.75" thickBot="1" x14ac:dyDescent="0.3">
      <c r="B12" s="1" t="s">
        <v>47</v>
      </c>
      <c r="C12" s="2">
        <v>10667</v>
      </c>
      <c r="D12" s="2">
        <v>861</v>
      </c>
      <c r="E12" s="6">
        <f t="shared" si="0"/>
        <v>8.0716227617886938E-2</v>
      </c>
      <c r="F12" s="2">
        <v>10496</v>
      </c>
      <c r="G12" s="2">
        <v>860</v>
      </c>
      <c r="H12" s="6">
        <f t="shared" si="1"/>
        <v>8.1935975609756101E-2</v>
      </c>
    </row>
    <row r="13" spans="2:13" ht="15.75" thickBot="1" x14ac:dyDescent="0.3">
      <c r="B13" s="1" t="s">
        <v>48</v>
      </c>
      <c r="C13" s="2">
        <v>10660</v>
      </c>
      <c r="D13" s="2">
        <v>867</v>
      </c>
      <c r="E13" s="6">
        <f t="shared" si="0"/>
        <v>8.1332082551594742E-2</v>
      </c>
      <c r="F13" s="2">
        <v>10551</v>
      </c>
      <c r="G13" s="2">
        <v>864</v>
      </c>
      <c r="H13" s="6">
        <f t="shared" si="1"/>
        <v>8.1887972704009104E-2</v>
      </c>
    </row>
    <row r="14" spans="2:13" ht="15.75" thickBot="1" x14ac:dyDescent="0.3">
      <c r="B14" s="1" t="s">
        <v>49</v>
      </c>
      <c r="C14" s="2">
        <v>9947</v>
      </c>
      <c r="D14" s="2">
        <v>838</v>
      </c>
      <c r="E14" s="6">
        <f t="shared" si="0"/>
        <v>8.4246506484367142E-2</v>
      </c>
      <c r="F14" s="2">
        <v>9737</v>
      </c>
      <c r="G14" s="2">
        <v>801</v>
      </c>
      <c r="H14" s="6">
        <f t="shared" si="1"/>
        <v>8.2263530861661702E-2</v>
      </c>
    </row>
    <row r="15" spans="2:13" ht="15.75" thickBot="1" x14ac:dyDescent="0.3">
      <c r="B15" s="1" t="s">
        <v>50</v>
      </c>
      <c r="C15" s="2">
        <v>8324</v>
      </c>
      <c r="D15" s="2">
        <v>665</v>
      </c>
      <c r="E15" s="6">
        <f t="shared" si="0"/>
        <v>7.9889476213358956E-2</v>
      </c>
      <c r="F15" s="2">
        <v>8176</v>
      </c>
      <c r="G15" s="2">
        <v>642</v>
      </c>
      <c r="H15" s="6">
        <f t="shared" si="1"/>
        <v>7.8522504892367909E-2</v>
      </c>
    </row>
    <row r="16" spans="2:13" ht="15.75" thickBot="1" x14ac:dyDescent="0.3">
      <c r="B16" s="1" t="s">
        <v>51</v>
      </c>
      <c r="C16" s="2">
        <v>9434</v>
      </c>
      <c r="D16" s="2">
        <v>673</v>
      </c>
      <c r="E16" s="6">
        <f t="shared" si="0"/>
        <v>7.1337714649141404E-2</v>
      </c>
      <c r="F16" s="2">
        <v>9402</v>
      </c>
      <c r="G16" s="2">
        <v>697</v>
      </c>
      <c r="H16" s="6">
        <f t="shared" si="1"/>
        <v>7.413316315677515E-2</v>
      </c>
    </row>
    <row r="17" spans="2:8" ht="15.75" thickBot="1" x14ac:dyDescent="0.3">
      <c r="B17" s="1" t="s">
        <v>52</v>
      </c>
      <c r="C17" s="2">
        <v>8687</v>
      </c>
      <c r="D17" s="2">
        <v>691</v>
      </c>
      <c r="E17" s="6">
        <f t="shared" si="0"/>
        <v>7.954414642569356E-2</v>
      </c>
      <c r="F17" s="2">
        <v>8669</v>
      </c>
      <c r="G17" s="2">
        <v>669</v>
      </c>
      <c r="H17" s="6">
        <f t="shared" si="1"/>
        <v>7.7171530741723379E-2</v>
      </c>
    </row>
    <row r="18" spans="2:8" ht="15.75" thickBot="1" x14ac:dyDescent="0.3">
      <c r="B18" s="1" t="s">
        <v>53</v>
      </c>
      <c r="C18" s="2">
        <v>8896</v>
      </c>
      <c r="D18" s="2">
        <v>708</v>
      </c>
      <c r="E18" s="6">
        <f t="shared" si="0"/>
        <v>7.9586330935251803E-2</v>
      </c>
      <c r="F18" s="2">
        <v>8881</v>
      </c>
      <c r="G18" s="2">
        <v>693</v>
      </c>
      <c r="H18" s="6">
        <f t="shared" si="1"/>
        <v>7.8031753180948085E-2</v>
      </c>
    </row>
    <row r="19" spans="2:8" ht="15.75" thickBot="1" x14ac:dyDescent="0.3">
      <c r="B19" s="1" t="s">
        <v>54</v>
      </c>
      <c r="C19" s="2">
        <v>9535</v>
      </c>
      <c r="D19" s="2">
        <v>759</v>
      </c>
      <c r="E19" s="6">
        <f t="shared" si="0"/>
        <v>7.960146827477714E-2</v>
      </c>
      <c r="F19" s="2">
        <v>9655</v>
      </c>
      <c r="G19" s="2">
        <v>771</v>
      </c>
      <c r="H19" s="6">
        <f t="shared" si="1"/>
        <v>7.9854997410668052E-2</v>
      </c>
    </row>
    <row r="20" spans="2:8" ht="15.75" thickBot="1" x14ac:dyDescent="0.3">
      <c r="B20" s="1" t="s">
        <v>55</v>
      </c>
      <c r="C20" s="2">
        <v>9363</v>
      </c>
      <c r="D20" s="2">
        <v>736</v>
      </c>
      <c r="E20" s="6">
        <f t="shared" si="0"/>
        <v>7.8607283990174096E-2</v>
      </c>
      <c r="F20" s="2">
        <v>9396</v>
      </c>
      <c r="G20" s="2">
        <v>736</v>
      </c>
      <c r="H20" s="6">
        <f t="shared" si="1"/>
        <v>7.833120476798637E-2</v>
      </c>
    </row>
    <row r="21" spans="2:8" ht="15.75" thickBot="1" x14ac:dyDescent="0.3">
      <c r="B21" s="1" t="s">
        <v>56</v>
      </c>
      <c r="C21" s="2">
        <v>9327</v>
      </c>
      <c r="D21" s="2">
        <v>739</v>
      </c>
      <c r="E21" s="6">
        <f t="shared" si="0"/>
        <v>7.9232336228154815E-2</v>
      </c>
      <c r="F21" s="2">
        <v>9262</v>
      </c>
      <c r="G21" s="2">
        <v>727</v>
      </c>
      <c r="H21" s="6">
        <f t="shared" si="1"/>
        <v>7.8492766141222192E-2</v>
      </c>
    </row>
    <row r="22" spans="2:8" ht="15.75" thickBot="1" x14ac:dyDescent="0.3">
      <c r="B22" s="1" t="s">
        <v>57</v>
      </c>
      <c r="C22" s="2">
        <v>9345</v>
      </c>
      <c r="D22" s="2">
        <v>734</v>
      </c>
      <c r="E22" s="6">
        <f t="shared" si="0"/>
        <v>7.854467629748528E-2</v>
      </c>
      <c r="F22" s="2">
        <v>9308</v>
      </c>
      <c r="G22" s="2">
        <v>728</v>
      </c>
      <c r="H22" s="6">
        <f t="shared" si="1"/>
        <v>7.8212290502793297E-2</v>
      </c>
    </row>
    <row r="23" spans="2:8" ht="15.75" thickBot="1" x14ac:dyDescent="0.3">
      <c r="B23" s="1" t="s">
        <v>58</v>
      </c>
      <c r="C23" s="2">
        <v>8890</v>
      </c>
      <c r="D23" s="2">
        <v>706</v>
      </c>
      <c r="E23" s="6">
        <f t="shared" si="0"/>
        <v>7.9415073115860518E-2</v>
      </c>
      <c r="F23" s="2">
        <v>8715</v>
      </c>
      <c r="G23" s="2">
        <v>722</v>
      </c>
      <c r="H23" s="6">
        <f t="shared" si="1"/>
        <v>8.2845668387837065E-2</v>
      </c>
    </row>
    <row r="24" spans="2:8" ht="15.75" thickBot="1" x14ac:dyDescent="0.3">
      <c r="B24" s="1" t="s">
        <v>59</v>
      </c>
      <c r="C24" s="2">
        <v>8460</v>
      </c>
      <c r="D24" s="2">
        <v>681</v>
      </c>
      <c r="E24" s="6">
        <f t="shared" si="0"/>
        <v>8.0496453900709225E-2</v>
      </c>
      <c r="F24" s="2">
        <v>8448</v>
      </c>
      <c r="G24" s="2">
        <v>695</v>
      </c>
      <c r="H24" s="6">
        <f t="shared" si="1"/>
        <v>8.2267992424242431E-2</v>
      </c>
    </row>
    <row r="25" spans="2:8" ht="15.75" thickBot="1" x14ac:dyDescent="0.3">
      <c r="B25" s="1" t="s">
        <v>60</v>
      </c>
      <c r="C25" s="2">
        <v>8836</v>
      </c>
      <c r="D25" s="2">
        <v>693</v>
      </c>
      <c r="E25" s="6">
        <f t="shared" si="0"/>
        <v>7.8429153463105472E-2</v>
      </c>
      <c r="F25" s="2">
        <v>8836</v>
      </c>
      <c r="G25" s="2">
        <v>724</v>
      </c>
      <c r="H25" s="6">
        <f t="shared" si="1"/>
        <v>8.1937528293345399E-2</v>
      </c>
    </row>
    <row r="26" spans="2:8" ht="15.75" thickBot="1" x14ac:dyDescent="0.3">
      <c r="B26" s="1" t="s">
        <v>61</v>
      </c>
      <c r="C26" s="2">
        <v>9437</v>
      </c>
      <c r="D26" s="2">
        <v>788</v>
      </c>
      <c r="E26" s="6">
        <f t="shared" si="0"/>
        <v>8.3501112641729366E-2</v>
      </c>
      <c r="F26" s="2">
        <v>9359</v>
      </c>
      <c r="G26" s="2">
        <v>789</v>
      </c>
      <c r="H26" s="6">
        <f t="shared" si="1"/>
        <v>8.4303878619510636E-2</v>
      </c>
    </row>
    <row r="27" spans="2:8" ht="15.75" thickBot="1" x14ac:dyDescent="0.3">
      <c r="B27" s="1" t="s">
        <v>62</v>
      </c>
      <c r="C27" s="2">
        <v>9420</v>
      </c>
      <c r="D27" s="2">
        <v>781</v>
      </c>
      <c r="E27" s="6">
        <f t="shared" si="0"/>
        <v>8.2908704883227172E-2</v>
      </c>
      <c r="F27" s="2">
        <v>9427</v>
      </c>
      <c r="G27" s="2">
        <v>743</v>
      </c>
      <c r="H27" s="6">
        <f t="shared" si="1"/>
        <v>7.8816166330752099E-2</v>
      </c>
    </row>
    <row r="28" spans="2:8" ht="15.75" thickBot="1" x14ac:dyDescent="0.3">
      <c r="B28" s="1" t="s">
        <v>63</v>
      </c>
      <c r="C28" s="2">
        <v>9570</v>
      </c>
      <c r="D28" s="2">
        <v>805</v>
      </c>
      <c r="E28" s="6">
        <f t="shared" si="0"/>
        <v>8.4117032392894461E-2</v>
      </c>
      <c r="F28" s="2">
        <v>9633</v>
      </c>
      <c r="G28" s="2">
        <v>808</v>
      </c>
      <c r="H28" s="6">
        <f t="shared" si="1"/>
        <v>8.3878334890480646E-2</v>
      </c>
    </row>
    <row r="29" spans="2:8" ht="15.75" thickBot="1" x14ac:dyDescent="0.3">
      <c r="B29" s="1" t="s">
        <v>64</v>
      </c>
      <c r="C29" s="2">
        <v>9921</v>
      </c>
      <c r="D29" s="2">
        <v>830</v>
      </c>
      <c r="E29" s="6">
        <f t="shared" si="0"/>
        <v>8.3660921278096961E-2</v>
      </c>
      <c r="F29" s="2">
        <v>9842</v>
      </c>
      <c r="G29" s="2">
        <v>831</v>
      </c>
      <c r="H29" s="6">
        <f t="shared" si="1"/>
        <v>8.4434058118268651E-2</v>
      </c>
    </row>
    <row r="30" spans="2:8" ht="15.75" thickBot="1" x14ac:dyDescent="0.3">
      <c r="B30" s="1" t="s">
        <v>65</v>
      </c>
      <c r="C30" s="2">
        <v>9424</v>
      </c>
      <c r="D30" s="2">
        <v>781</v>
      </c>
      <c r="E30" s="6">
        <f t="shared" si="0"/>
        <v>8.2873514431239387E-2</v>
      </c>
      <c r="F30" s="2">
        <v>9272</v>
      </c>
      <c r="G30" s="2">
        <v>767</v>
      </c>
      <c r="H30" s="6">
        <f t="shared" si="1"/>
        <v>8.2722174288179462E-2</v>
      </c>
    </row>
    <row r="31" spans="2:8" ht="15.75" thickBot="1" x14ac:dyDescent="0.3">
      <c r="B31" s="1" t="s">
        <v>66</v>
      </c>
      <c r="C31" s="2">
        <v>9010</v>
      </c>
      <c r="D31" s="2">
        <v>756</v>
      </c>
      <c r="E31" s="6">
        <f t="shared" si="0"/>
        <v>8.390677025527192E-2</v>
      </c>
      <c r="F31" s="2">
        <v>8969</v>
      </c>
      <c r="G31" s="2">
        <v>760</v>
      </c>
      <c r="H31" s="6">
        <f t="shared" si="1"/>
        <v>8.4736313970342286E-2</v>
      </c>
    </row>
    <row r="32" spans="2:8" ht="15.75" thickBot="1" x14ac:dyDescent="0.3">
      <c r="B32" s="1" t="s">
        <v>67</v>
      </c>
      <c r="C32" s="2">
        <v>9656</v>
      </c>
      <c r="D32" s="2">
        <v>825</v>
      </c>
      <c r="E32" s="6">
        <f t="shared" si="0"/>
        <v>8.5439105219552614E-2</v>
      </c>
      <c r="F32" s="2">
        <v>9697</v>
      </c>
      <c r="G32" s="2">
        <v>850</v>
      </c>
      <c r="H32" s="6">
        <f t="shared" si="1"/>
        <v>8.7655976075074762E-2</v>
      </c>
    </row>
    <row r="33" spans="2:8" ht="15.75" thickBot="1" x14ac:dyDescent="0.3">
      <c r="B33" s="1" t="s">
        <v>68</v>
      </c>
      <c r="C33" s="2">
        <v>10419</v>
      </c>
      <c r="D33" s="2">
        <v>874</v>
      </c>
      <c r="E33" s="6">
        <f t="shared" si="0"/>
        <v>8.3885209713024281E-2</v>
      </c>
      <c r="F33" s="2">
        <v>10445</v>
      </c>
      <c r="G33" s="2">
        <v>851</v>
      </c>
      <c r="H33" s="6">
        <f t="shared" si="1"/>
        <v>8.1474389660124463E-2</v>
      </c>
    </row>
    <row r="34" spans="2:8" ht="15.75" thickBot="1" x14ac:dyDescent="0.3">
      <c r="B34" s="1" t="s">
        <v>69</v>
      </c>
      <c r="C34" s="2">
        <v>9880</v>
      </c>
      <c r="D34" s="2">
        <v>830</v>
      </c>
      <c r="E34" s="6">
        <f t="shared" si="0"/>
        <v>8.4008097165991905E-2</v>
      </c>
      <c r="F34" s="2">
        <v>9931</v>
      </c>
      <c r="G34" s="2">
        <v>831</v>
      </c>
      <c r="H34" s="6">
        <f t="shared" si="1"/>
        <v>8.3677373879770423E-2</v>
      </c>
    </row>
    <row r="35" spans="2:8" ht="15.75" thickBot="1" x14ac:dyDescent="0.3">
      <c r="B35" s="1" t="s">
        <v>70</v>
      </c>
      <c r="C35" s="2">
        <v>10134</v>
      </c>
      <c r="D35" s="2">
        <v>801</v>
      </c>
      <c r="E35" s="6">
        <f t="shared" si="0"/>
        <v>7.9040852575488457E-2</v>
      </c>
      <c r="F35" s="2">
        <v>10042</v>
      </c>
      <c r="G35" s="2">
        <v>802</v>
      </c>
      <c r="H35" s="6">
        <f t="shared" si="1"/>
        <v>7.9864568810993825E-2</v>
      </c>
    </row>
    <row r="36" spans="2:8" ht="15.75" thickBot="1" x14ac:dyDescent="0.3">
      <c r="B36" s="1" t="s">
        <v>71</v>
      </c>
      <c r="C36" s="2">
        <v>9717</v>
      </c>
      <c r="D36" s="2">
        <v>814</v>
      </c>
      <c r="E36" s="6">
        <f t="shared" si="0"/>
        <v>8.3770711124832767E-2</v>
      </c>
      <c r="F36" s="2">
        <v>9721</v>
      </c>
      <c r="G36" s="2">
        <v>829</v>
      </c>
      <c r="H36" s="6">
        <f t="shared" si="1"/>
        <v>8.5279292253883351E-2</v>
      </c>
    </row>
    <row r="37" spans="2:8" ht="15.75" thickBot="1" x14ac:dyDescent="0.3">
      <c r="B37" s="1" t="s">
        <v>72</v>
      </c>
      <c r="C37" s="2">
        <v>9192</v>
      </c>
      <c r="D37" s="2">
        <v>735</v>
      </c>
      <c r="E37" s="6">
        <f t="shared" si="0"/>
        <v>7.9960835509138378E-2</v>
      </c>
      <c r="F37" s="2">
        <v>9304</v>
      </c>
      <c r="G37" s="2">
        <v>770</v>
      </c>
      <c r="H37" s="6">
        <f t="shared" si="1"/>
        <v>8.2760103181427347E-2</v>
      </c>
    </row>
    <row r="38" spans="2:8" ht="15.75" thickBot="1" x14ac:dyDescent="0.3">
      <c r="B38" s="1" t="s">
        <v>73</v>
      </c>
      <c r="C38" s="2">
        <v>8630</v>
      </c>
      <c r="D38" s="2">
        <v>743</v>
      </c>
      <c r="E38" s="6">
        <f t="shared" si="0"/>
        <v>8.6095017381228267E-2</v>
      </c>
      <c r="F38" s="2">
        <v>8668</v>
      </c>
      <c r="G38" s="2">
        <v>724</v>
      </c>
      <c r="H38" s="6">
        <f t="shared" si="1"/>
        <v>8.3525611444393175E-2</v>
      </c>
    </row>
    <row r="39" spans="2:8" ht="15.75" thickBot="1" x14ac:dyDescent="0.3">
      <c r="B39" s="1" t="s">
        <v>74</v>
      </c>
      <c r="C39" s="2">
        <v>8970</v>
      </c>
      <c r="D39" s="2">
        <v>722</v>
      </c>
      <c r="E39" s="6">
        <f t="shared" si="0"/>
        <v>8.0490523968784838E-2</v>
      </c>
      <c r="F39" s="2">
        <v>8988</v>
      </c>
      <c r="G39" s="2">
        <v>710</v>
      </c>
      <c r="H39" s="6">
        <f t="shared" si="1"/>
        <v>7.8994214508233199E-2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O1" zoomScale="115" zoomScaleNormal="115" workbookViewId="0">
      <selection activeCell="O12" sqref="O12"/>
    </sheetView>
  </sheetViews>
  <sheetFormatPr defaultRowHeight="15" x14ac:dyDescent="0.25"/>
  <cols>
    <col min="1" max="1" width="15.28515625" customWidth="1"/>
    <col min="2" max="2" width="21.28515625" customWidth="1"/>
    <col min="3" max="3" width="17" customWidth="1"/>
    <col min="4" max="4" width="13.85546875" customWidth="1"/>
    <col min="7" max="7" width="18" bestFit="1" customWidth="1"/>
    <col min="14" max="14" width="26" customWidth="1"/>
    <col min="15" max="15" width="13.42578125" bestFit="1" customWidth="1"/>
    <col min="19" max="19" width="14" bestFit="1" customWidth="1"/>
  </cols>
  <sheetData>
    <row r="1" spans="1:19" ht="15.75" thickBot="1" x14ac:dyDescent="0.3">
      <c r="A1" s="11" t="s">
        <v>99</v>
      </c>
      <c r="B1" s="11"/>
      <c r="C1" s="11"/>
      <c r="D1" s="11"/>
      <c r="E1" s="11"/>
      <c r="G1" s="11" t="s">
        <v>100</v>
      </c>
      <c r="H1" s="11"/>
      <c r="I1" s="11"/>
      <c r="J1" s="11"/>
    </row>
    <row r="2" spans="1:19" ht="27" thickBot="1" x14ac:dyDescent="0.3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G2" s="1" t="s">
        <v>34</v>
      </c>
      <c r="H2" s="1" t="s">
        <v>35</v>
      </c>
      <c r="I2" s="1" t="s">
        <v>36</v>
      </c>
      <c r="J2" s="1" t="s">
        <v>37</v>
      </c>
      <c r="N2" t="s">
        <v>90</v>
      </c>
      <c r="O2">
        <f>SUM(D3:D25)/SUM(C3:C25)</f>
        <v>0.2188746891805933</v>
      </c>
      <c r="R2" t="s">
        <v>103</v>
      </c>
      <c r="S2" s="9">
        <f>O3-O2</f>
        <v>-2.0554874580361565E-2</v>
      </c>
    </row>
    <row r="3" spans="1:19" ht="15.75" thickBot="1" x14ac:dyDescent="0.3">
      <c r="A3" s="1" t="s">
        <v>38</v>
      </c>
      <c r="B3" s="2">
        <v>7723</v>
      </c>
      <c r="C3" s="2">
        <v>687</v>
      </c>
      <c r="D3" s="2">
        <v>134</v>
      </c>
      <c r="E3" s="2">
        <v>70</v>
      </c>
      <c r="G3" s="2">
        <v>7716</v>
      </c>
      <c r="H3" s="2">
        <v>686</v>
      </c>
      <c r="I3" s="2">
        <v>105</v>
      </c>
      <c r="J3" s="2">
        <v>34</v>
      </c>
      <c r="N3" t="s">
        <v>93</v>
      </c>
      <c r="O3">
        <f>SUM(I3:I25)/SUM(H3:H25)</f>
        <v>0.19831981460023174</v>
      </c>
      <c r="R3" t="s">
        <v>101</v>
      </c>
      <c r="S3" s="9">
        <f>S2-O14</f>
        <v>-2.9123358335404401E-2</v>
      </c>
    </row>
    <row r="4" spans="1:19" ht="15.75" thickBot="1" x14ac:dyDescent="0.3">
      <c r="A4" s="1" t="s">
        <v>39</v>
      </c>
      <c r="B4" s="2">
        <v>9102</v>
      </c>
      <c r="C4" s="2">
        <v>779</v>
      </c>
      <c r="D4" s="2">
        <v>147</v>
      </c>
      <c r="E4" s="2">
        <v>70</v>
      </c>
      <c r="G4" s="2">
        <v>9288</v>
      </c>
      <c r="H4" s="2">
        <v>785</v>
      </c>
      <c r="I4" s="2">
        <v>116</v>
      </c>
      <c r="J4" s="2">
        <v>91</v>
      </c>
      <c r="R4" t="s">
        <v>102</v>
      </c>
      <c r="S4" s="9">
        <f>S2+O14</f>
        <v>-1.198639082531873E-2</v>
      </c>
    </row>
    <row r="5" spans="1:19" ht="15.75" thickBot="1" x14ac:dyDescent="0.3">
      <c r="A5" s="1" t="s">
        <v>40</v>
      </c>
      <c r="B5" s="2">
        <v>10511</v>
      </c>
      <c r="C5" s="2">
        <v>909</v>
      </c>
      <c r="D5" s="2">
        <v>167</v>
      </c>
      <c r="E5" s="2">
        <v>95</v>
      </c>
      <c r="G5" s="2">
        <v>10480</v>
      </c>
      <c r="H5" s="2">
        <v>884</v>
      </c>
      <c r="I5" s="2">
        <v>145</v>
      </c>
      <c r="J5" s="2">
        <v>79</v>
      </c>
      <c r="N5" t="s">
        <v>104</v>
      </c>
      <c r="O5">
        <f>O2*(1-O2)/SUM(C3:C25)</f>
        <v>9.8865760490771962E-6</v>
      </c>
    </row>
    <row r="6" spans="1:19" ht="15.75" thickBot="1" x14ac:dyDescent="0.3">
      <c r="A6" s="1" t="s">
        <v>41</v>
      </c>
      <c r="B6" s="2">
        <v>9871</v>
      </c>
      <c r="C6" s="2">
        <v>836</v>
      </c>
      <c r="D6" s="2">
        <v>156</v>
      </c>
      <c r="E6" s="2">
        <v>105</v>
      </c>
      <c r="G6" s="2">
        <v>9867</v>
      </c>
      <c r="H6" s="2">
        <v>827</v>
      </c>
      <c r="I6" s="2">
        <v>138</v>
      </c>
      <c r="J6" s="2">
        <v>92</v>
      </c>
      <c r="N6" t="s">
        <v>105</v>
      </c>
      <c r="O6">
        <f>O3*(1-O3)/SUM(H3:H25)</f>
        <v>9.2114174818749391E-6</v>
      </c>
    </row>
    <row r="7" spans="1:19" ht="15.75" thickBot="1" x14ac:dyDescent="0.3">
      <c r="A7" s="1" t="s">
        <v>42</v>
      </c>
      <c r="B7" s="2">
        <v>10014</v>
      </c>
      <c r="C7" s="2">
        <v>837</v>
      </c>
      <c r="D7" s="2">
        <v>163</v>
      </c>
      <c r="E7" s="2">
        <v>64</v>
      </c>
      <c r="G7" s="2">
        <v>9793</v>
      </c>
      <c r="H7" s="2">
        <v>832</v>
      </c>
      <c r="I7" s="2">
        <v>140</v>
      </c>
      <c r="J7" s="2">
        <v>94</v>
      </c>
      <c r="N7" t="s">
        <v>106</v>
      </c>
      <c r="O7">
        <f>O6+O5</f>
        <v>1.9097993530952134E-5</v>
      </c>
    </row>
    <row r="8" spans="1:19" ht="15.75" thickBot="1" x14ac:dyDescent="0.3">
      <c r="A8" s="1" t="s">
        <v>43</v>
      </c>
      <c r="B8" s="2">
        <v>9670</v>
      </c>
      <c r="C8" s="2">
        <v>823</v>
      </c>
      <c r="D8" s="2">
        <v>138</v>
      </c>
      <c r="E8" s="2">
        <v>82</v>
      </c>
      <c r="G8" s="2">
        <v>9500</v>
      </c>
      <c r="H8" s="2">
        <v>788</v>
      </c>
      <c r="I8" s="2">
        <v>129</v>
      </c>
      <c r="J8" s="2">
        <v>61</v>
      </c>
      <c r="N8" t="s">
        <v>11</v>
      </c>
      <c r="O8">
        <f>SQRT(O7)</f>
        <v>4.3701251161668278E-3</v>
      </c>
    </row>
    <row r="9" spans="1:19" ht="15.75" thickBot="1" x14ac:dyDescent="0.3">
      <c r="A9" s="1" t="s">
        <v>44</v>
      </c>
      <c r="B9" s="2">
        <v>9008</v>
      </c>
      <c r="C9" s="2">
        <v>748</v>
      </c>
      <c r="D9" s="2">
        <v>146</v>
      </c>
      <c r="E9" s="2">
        <v>76</v>
      </c>
      <c r="G9" s="2">
        <v>9088</v>
      </c>
      <c r="H9" s="2">
        <v>780</v>
      </c>
      <c r="I9" s="2">
        <v>127</v>
      </c>
      <c r="J9" s="2">
        <v>44</v>
      </c>
      <c r="N9" t="s">
        <v>12</v>
      </c>
      <c r="O9">
        <f>1.96*O8</f>
        <v>8.5654452276869818E-3</v>
      </c>
    </row>
    <row r="10" spans="1:19" ht="15.75" thickBot="1" x14ac:dyDescent="0.3">
      <c r="A10" s="1" t="s">
        <v>45</v>
      </c>
      <c r="B10" s="2">
        <v>7434</v>
      </c>
      <c r="C10" s="2">
        <v>632</v>
      </c>
      <c r="D10" s="2">
        <v>110</v>
      </c>
      <c r="E10" s="2">
        <v>70</v>
      </c>
      <c r="G10" s="2">
        <v>7664</v>
      </c>
      <c r="H10" s="2">
        <v>652</v>
      </c>
      <c r="I10" s="2">
        <v>94</v>
      </c>
      <c r="J10" s="2">
        <v>62</v>
      </c>
    </row>
    <row r="11" spans="1:19" ht="15.75" thickBot="1" x14ac:dyDescent="0.3">
      <c r="A11" s="1" t="s">
        <v>46</v>
      </c>
      <c r="B11" s="2">
        <v>8459</v>
      </c>
      <c r="C11" s="2">
        <v>691</v>
      </c>
      <c r="D11" s="2">
        <v>131</v>
      </c>
      <c r="E11" s="2">
        <v>60</v>
      </c>
      <c r="G11" s="2">
        <v>8434</v>
      </c>
      <c r="H11" s="2">
        <v>697</v>
      </c>
      <c r="I11" s="2">
        <v>120</v>
      </c>
      <c r="J11" s="2">
        <v>77</v>
      </c>
    </row>
    <row r="12" spans="1:19" ht="15.75" thickBot="1" x14ac:dyDescent="0.3">
      <c r="A12" s="1" t="s">
        <v>47</v>
      </c>
      <c r="B12" s="2">
        <v>10667</v>
      </c>
      <c r="C12" s="2">
        <v>861</v>
      </c>
      <c r="D12" s="2">
        <v>165</v>
      </c>
      <c r="E12" s="2">
        <v>97</v>
      </c>
      <c r="G12" s="2">
        <v>10496</v>
      </c>
      <c r="H12" s="2">
        <v>860</v>
      </c>
      <c r="I12" s="2">
        <v>153</v>
      </c>
      <c r="J12" s="2">
        <v>98</v>
      </c>
      <c r="N12" t="s">
        <v>107</v>
      </c>
      <c r="O12">
        <f>SUM(D3:D25, I3:I25)/SUM(C3:C25, H3:H25)</f>
        <v>0.20860706740369866</v>
      </c>
    </row>
    <row r="13" spans="1:19" ht="15.75" thickBot="1" x14ac:dyDescent="0.3">
      <c r="A13" s="1" t="s">
        <v>48</v>
      </c>
      <c r="B13" s="2">
        <v>10660</v>
      </c>
      <c r="C13" s="2">
        <v>867</v>
      </c>
      <c r="D13" s="2">
        <v>196</v>
      </c>
      <c r="E13" s="2">
        <v>105</v>
      </c>
      <c r="G13" s="2">
        <v>10551</v>
      </c>
      <c r="H13" s="2">
        <v>864</v>
      </c>
      <c r="I13" s="2">
        <v>143</v>
      </c>
      <c r="J13" s="2">
        <v>71</v>
      </c>
      <c r="N13" t="s">
        <v>108</v>
      </c>
      <c r="O13">
        <f>SQRT(O12*(1-O12)*(1/SUM(C3:C25) +1/SUM(H3:H25)))</f>
        <v>4.3716753852259364E-3</v>
      </c>
    </row>
    <row r="14" spans="1:19" ht="15.75" thickBot="1" x14ac:dyDescent="0.3">
      <c r="A14" s="1" t="s">
        <v>49</v>
      </c>
      <c r="B14" s="2">
        <v>9947</v>
      </c>
      <c r="C14" s="2">
        <v>838</v>
      </c>
      <c r="D14" s="2">
        <v>162</v>
      </c>
      <c r="E14" s="2">
        <v>92</v>
      </c>
      <c r="G14" s="2">
        <v>9737</v>
      </c>
      <c r="H14" s="2">
        <v>801</v>
      </c>
      <c r="I14" s="2">
        <v>128</v>
      </c>
      <c r="J14" s="2">
        <v>70</v>
      </c>
      <c r="N14" t="s">
        <v>109</v>
      </c>
      <c r="O14">
        <f>O13*1.96</f>
        <v>8.5684837550428355E-3</v>
      </c>
    </row>
    <row r="15" spans="1:19" ht="15.75" thickBot="1" x14ac:dyDescent="0.3">
      <c r="A15" s="1" t="s">
        <v>50</v>
      </c>
      <c r="B15" s="2">
        <v>8324</v>
      </c>
      <c r="C15" s="2">
        <v>665</v>
      </c>
      <c r="D15" s="2">
        <v>127</v>
      </c>
      <c r="E15" s="2">
        <v>56</v>
      </c>
      <c r="G15" s="2">
        <v>8176</v>
      </c>
      <c r="H15" s="2">
        <v>642</v>
      </c>
      <c r="I15" s="2">
        <v>122</v>
      </c>
      <c r="J15" s="2">
        <v>68</v>
      </c>
    </row>
    <row r="16" spans="1:19" ht="15.75" thickBot="1" x14ac:dyDescent="0.3">
      <c r="A16" s="1" t="s">
        <v>51</v>
      </c>
      <c r="B16" s="2">
        <v>9434</v>
      </c>
      <c r="C16" s="2">
        <v>673</v>
      </c>
      <c r="D16" s="2">
        <v>220</v>
      </c>
      <c r="E16" s="2">
        <v>122</v>
      </c>
      <c r="G16" s="2">
        <v>9402</v>
      </c>
      <c r="H16" s="2">
        <v>697</v>
      </c>
      <c r="I16" s="2">
        <v>194</v>
      </c>
      <c r="J16" s="2">
        <v>94</v>
      </c>
    </row>
    <row r="17" spans="1:10" ht="15.75" thickBot="1" x14ac:dyDescent="0.3">
      <c r="A17" s="1" t="s">
        <v>52</v>
      </c>
      <c r="B17" s="2">
        <v>8687</v>
      </c>
      <c r="C17" s="2">
        <v>691</v>
      </c>
      <c r="D17" s="2">
        <v>176</v>
      </c>
      <c r="E17" s="2">
        <v>128</v>
      </c>
      <c r="G17" s="2">
        <v>8669</v>
      </c>
      <c r="H17" s="2">
        <v>669</v>
      </c>
      <c r="I17" s="2">
        <v>127</v>
      </c>
      <c r="J17" s="2">
        <v>81</v>
      </c>
    </row>
    <row r="18" spans="1:10" ht="15.75" thickBot="1" x14ac:dyDescent="0.3">
      <c r="A18" s="1" t="s">
        <v>53</v>
      </c>
      <c r="B18" s="2">
        <v>8896</v>
      </c>
      <c r="C18" s="2">
        <v>708</v>
      </c>
      <c r="D18" s="2">
        <v>161</v>
      </c>
      <c r="E18" s="2">
        <v>104</v>
      </c>
      <c r="G18" s="2">
        <v>8881</v>
      </c>
      <c r="H18" s="2">
        <v>693</v>
      </c>
      <c r="I18" s="2">
        <v>153</v>
      </c>
      <c r="J18" s="2">
        <v>101</v>
      </c>
    </row>
    <row r="19" spans="1:10" ht="15.75" thickBot="1" x14ac:dyDescent="0.3">
      <c r="A19" s="1" t="s">
        <v>54</v>
      </c>
      <c r="B19" s="2">
        <v>9535</v>
      </c>
      <c r="C19" s="2">
        <v>759</v>
      </c>
      <c r="D19" s="2">
        <v>233</v>
      </c>
      <c r="E19" s="2">
        <v>124</v>
      </c>
      <c r="G19" s="2">
        <v>9655</v>
      </c>
      <c r="H19" s="2">
        <v>771</v>
      </c>
      <c r="I19" s="2">
        <v>213</v>
      </c>
      <c r="J19" s="2">
        <v>119</v>
      </c>
    </row>
    <row r="20" spans="1:10" ht="15.75" thickBot="1" x14ac:dyDescent="0.3">
      <c r="A20" s="1" t="s">
        <v>55</v>
      </c>
      <c r="B20" s="2">
        <v>9363</v>
      </c>
      <c r="C20" s="2">
        <v>736</v>
      </c>
      <c r="D20" s="2">
        <v>154</v>
      </c>
      <c r="E20" s="2">
        <v>91</v>
      </c>
      <c r="G20" s="2">
        <v>9396</v>
      </c>
      <c r="H20" s="2">
        <v>736</v>
      </c>
      <c r="I20" s="2">
        <v>162</v>
      </c>
      <c r="J20" s="2">
        <v>120</v>
      </c>
    </row>
    <row r="21" spans="1:10" ht="15.75" thickBot="1" x14ac:dyDescent="0.3">
      <c r="A21" s="1" t="s">
        <v>56</v>
      </c>
      <c r="B21" s="2">
        <v>9327</v>
      </c>
      <c r="C21" s="2">
        <v>739</v>
      </c>
      <c r="D21" s="2">
        <v>196</v>
      </c>
      <c r="E21" s="2">
        <v>86</v>
      </c>
      <c r="G21" s="2">
        <v>9262</v>
      </c>
      <c r="H21" s="2">
        <v>727</v>
      </c>
      <c r="I21" s="2">
        <v>201</v>
      </c>
      <c r="J21" s="2">
        <v>96</v>
      </c>
    </row>
    <row r="22" spans="1:10" ht="15.75" thickBot="1" x14ac:dyDescent="0.3">
      <c r="A22" s="1" t="s">
        <v>57</v>
      </c>
      <c r="B22" s="2">
        <v>9345</v>
      </c>
      <c r="C22" s="2">
        <v>734</v>
      </c>
      <c r="D22" s="2">
        <v>167</v>
      </c>
      <c r="E22" s="2">
        <v>75</v>
      </c>
      <c r="G22" s="2">
        <v>9308</v>
      </c>
      <c r="H22" s="2">
        <v>728</v>
      </c>
      <c r="I22" s="2">
        <v>207</v>
      </c>
      <c r="J22" s="2">
        <v>67</v>
      </c>
    </row>
    <row r="23" spans="1:10" ht="15.75" thickBot="1" x14ac:dyDescent="0.3">
      <c r="A23" s="1" t="s">
        <v>58</v>
      </c>
      <c r="B23" s="2">
        <v>8890</v>
      </c>
      <c r="C23" s="2">
        <v>706</v>
      </c>
      <c r="D23" s="2">
        <v>174</v>
      </c>
      <c r="E23" s="2">
        <v>101</v>
      </c>
      <c r="G23" s="2">
        <v>8715</v>
      </c>
      <c r="H23" s="2">
        <v>722</v>
      </c>
      <c r="I23" s="2">
        <v>182</v>
      </c>
      <c r="J23" s="2">
        <v>123</v>
      </c>
    </row>
    <row r="24" spans="1:10" ht="15.75" thickBot="1" x14ac:dyDescent="0.3">
      <c r="A24" s="1" t="s">
        <v>59</v>
      </c>
      <c r="B24" s="2">
        <v>8460</v>
      </c>
      <c r="C24" s="2">
        <v>681</v>
      </c>
      <c r="D24" s="2">
        <v>156</v>
      </c>
      <c r="E24" s="2">
        <v>93</v>
      </c>
      <c r="G24" s="2">
        <v>8448</v>
      </c>
      <c r="H24" s="2">
        <v>695</v>
      </c>
      <c r="I24" s="2">
        <v>142</v>
      </c>
      <c r="J24" s="2">
        <v>100</v>
      </c>
    </row>
    <row r="25" spans="1:10" ht="15.75" thickBot="1" x14ac:dyDescent="0.3">
      <c r="A25" s="1" t="s">
        <v>60</v>
      </c>
      <c r="B25" s="2">
        <v>8836</v>
      </c>
      <c r="C25" s="2">
        <v>693</v>
      </c>
      <c r="D25" s="2">
        <v>206</v>
      </c>
      <c r="E25" s="2">
        <v>67</v>
      </c>
      <c r="G25" s="2">
        <v>8836</v>
      </c>
      <c r="H25" s="2">
        <v>724</v>
      </c>
      <c r="I25" s="2">
        <v>182</v>
      </c>
      <c r="J25" s="2">
        <v>103</v>
      </c>
    </row>
  </sheetData>
  <mergeCells count="2">
    <mergeCell ref="A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ControlResults</vt:lpstr>
      <vt:lpstr>ExperimentResults</vt:lpstr>
      <vt:lpstr>Standard Deviation</vt:lpstr>
      <vt:lpstr>Experiment Size</vt:lpstr>
      <vt:lpstr>Duration vs. Exposure</vt:lpstr>
      <vt:lpstr>NumberOfCookiesSanityCheck</vt:lpstr>
      <vt:lpstr>NumberOfClicksSanityCheck</vt:lpstr>
      <vt:lpstr>ClickThroughProbSanity</vt:lpstr>
      <vt:lpstr>GrossConversion</vt:lpstr>
      <vt:lpstr>NetConversion</vt:lpstr>
      <vt:lpstr>SignTest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Kuik</dc:creator>
  <cp:lastModifiedBy>Jenna Kuik</cp:lastModifiedBy>
  <dcterms:created xsi:type="dcterms:W3CDTF">2017-03-14T02:13:03Z</dcterms:created>
  <dcterms:modified xsi:type="dcterms:W3CDTF">2017-04-29T18:33:34Z</dcterms:modified>
</cp:coreProperties>
</file>