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4757650F-FD34-40BE-BFC9-51D114B45FC1}" xr6:coauthVersionLast="47" xr6:coauthVersionMax="47" xr10:uidLastSave="{00000000-0000-0000-0000-000000000000}"/>
  <bookViews>
    <workbookView xWindow="0" yWindow="0" windowWidth="19545" windowHeight="15600" firstSheet="2" activeTab="6" xr2:uid="{CEA4B241-D5D0-4C48-B995-CDC71A49FE34}"/>
  </bookViews>
  <sheets>
    <sheet name="Geleia" sheetId="1" r:id="rId1"/>
    <sheet name="Mineiros" sheetId="2" r:id="rId2"/>
    <sheet name="Treechenid" sheetId="3" r:id="rId3"/>
    <sheet name="Cracker" sheetId="4" r:id="rId4"/>
    <sheet name="Craft itens HL" sheetId="6" r:id="rId5"/>
    <sheet name="Taxa de runas" sheetId="5" r:id="rId6"/>
    <sheet name="Estoque run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8" l="1"/>
  <c r="D4" i="8"/>
  <c r="D31" i="8"/>
  <c r="D32" i="8"/>
  <c r="D33" i="8"/>
  <c r="I5" i="8"/>
  <c r="I6" i="8"/>
  <c r="I7" i="8"/>
  <c r="I8" i="8"/>
  <c r="I10" i="8"/>
  <c r="I11" i="8"/>
  <c r="I12" i="8"/>
  <c r="I13" i="8"/>
  <c r="I14" i="8"/>
  <c r="I16" i="8"/>
  <c r="I17" i="8"/>
  <c r="I18" i="8"/>
  <c r="I20" i="8"/>
  <c r="I21" i="8"/>
  <c r="I22" i="8"/>
  <c r="I23" i="8"/>
  <c r="I24" i="8"/>
  <c r="I25" i="8"/>
  <c r="I26" i="8"/>
  <c r="I28" i="8"/>
  <c r="I29" i="8"/>
  <c r="I30" i="8"/>
  <c r="I4" i="8"/>
  <c r="D7" i="8"/>
  <c r="D8" i="8"/>
  <c r="D9" i="8"/>
  <c r="D10" i="8"/>
  <c r="D11" i="8"/>
  <c r="D13" i="8"/>
  <c r="D14" i="8"/>
  <c r="D15" i="8"/>
  <c r="D16" i="8"/>
  <c r="D17" i="8"/>
  <c r="D19" i="8"/>
  <c r="D20" i="8"/>
  <c r="D21" i="8"/>
  <c r="D22" i="8"/>
  <c r="D23" i="8"/>
  <c r="D25" i="8"/>
  <c r="D26" i="8"/>
  <c r="D27" i="8"/>
  <c r="D28" i="8"/>
  <c r="D29" i="8"/>
  <c r="I32" i="8"/>
  <c r="I33" i="8"/>
  <c r="I34" i="8"/>
  <c r="L17" i="2"/>
  <c r="L18" i="2"/>
  <c r="L16" i="2"/>
  <c r="L15" i="2"/>
  <c r="L19" i="2" s="1"/>
  <c r="L8" i="2"/>
  <c r="L9" i="2"/>
  <c r="L10" i="2"/>
  <c r="L7" i="2"/>
  <c r="L11" i="2"/>
  <c r="Q52" i="6"/>
  <c r="K52" i="6"/>
  <c r="E52" i="6"/>
  <c r="K34" i="6"/>
  <c r="P30" i="6"/>
  <c r="P29" i="6"/>
  <c r="P28" i="6"/>
  <c r="P27" i="6"/>
  <c r="Q50" i="6"/>
  <c r="Q49" i="6"/>
  <c r="Q48" i="6"/>
  <c r="Q47" i="6"/>
  <c r="Q46" i="6"/>
  <c r="Q45" i="6"/>
  <c r="Q44" i="6"/>
  <c r="Q43" i="6"/>
  <c r="K50" i="6"/>
  <c r="K49" i="6"/>
  <c r="K48" i="6"/>
  <c r="K47" i="6"/>
  <c r="K46" i="6"/>
  <c r="K45" i="6"/>
  <c r="K44" i="6"/>
  <c r="K43" i="6"/>
  <c r="K51" i="6" s="1"/>
  <c r="E50" i="6"/>
  <c r="E49" i="6"/>
  <c r="E48" i="6"/>
  <c r="E47" i="6"/>
  <c r="E46" i="6"/>
  <c r="E45" i="6"/>
  <c r="E44" i="6"/>
  <c r="E43" i="6"/>
  <c r="K32" i="6"/>
  <c r="K31" i="6"/>
  <c r="K30" i="6"/>
  <c r="K29" i="6"/>
  <c r="K28" i="6"/>
  <c r="K27" i="6"/>
  <c r="K26" i="6"/>
  <c r="K25" i="6"/>
  <c r="K33" i="6" s="1"/>
  <c r="E32" i="6"/>
  <c r="E31" i="6"/>
  <c r="E30" i="6"/>
  <c r="E29" i="6"/>
  <c r="E28" i="6"/>
  <c r="E27" i="6"/>
  <c r="E26" i="6"/>
  <c r="E25" i="6"/>
  <c r="Q14" i="6"/>
  <c r="Q13" i="6"/>
  <c r="Q12" i="6"/>
  <c r="Q11" i="6"/>
  <c r="Q10" i="6"/>
  <c r="Q9" i="6"/>
  <c r="Q8" i="6"/>
  <c r="Q7" i="6"/>
  <c r="K14" i="6"/>
  <c r="K13" i="6"/>
  <c r="K12" i="6"/>
  <c r="K11" i="6"/>
  <c r="K10" i="6"/>
  <c r="K9" i="6"/>
  <c r="K8" i="6"/>
  <c r="K7" i="6"/>
  <c r="E8" i="6"/>
  <c r="E9" i="6"/>
  <c r="E10" i="6"/>
  <c r="E11" i="6"/>
  <c r="E12" i="6"/>
  <c r="E13" i="6"/>
  <c r="E14" i="6"/>
  <c r="E7" i="6"/>
  <c r="B24" i="3"/>
  <c r="B26" i="3" s="1"/>
  <c r="B27" i="3" s="1"/>
  <c r="E21" i="1"/>
  <c r="E20" i="1"/>
  <c r="B22" i="4" a="1"/>
  <c r="B22" i="4" s="1"/>
  <c r="B19" i="2" a="1"/>
  <c r="B19" i="2" s="1"/>
  <c r="E23" i="1"/>
  <c r="E22" i="1"/>
  <c r="B27" i="1" a="1"/>
  <c r="B27" i="1" s="1"/>
  <c r="G17" i="1"/>
  <c r="G19" i="1" s="1"/>
  <c r="J25" i="1"/>
  <c r="J24" i="1"/>
  <c r="H34" i="1"/>
  <c r="H32" i="1"/>
  <c r="H30" i="1"/>
  <c r="E32" i="1"/>
  <c r="E33" i="1"/>
  <c r="I13" i="3"/>
  <c r="K13" i="3" s="1"/>
  <c r="B18" i="3"/>
  <c r="B19" i="3" s="1"/>
  <c r="G12" i="2"/>
  <c r="H14" i="1"/>
  <c r="J14" i="1" s="1"/>
  <c r="K15" i="8" l="1"/>
  <c r="L26" i="2"/>
  <c r="Q15" i="6"/>
  <c r="P25" i="6" s="1"/>
  <c r="K15" i="6"/>
  <c r="E15" i="6"/>
  <c r="E51" i="6"/>
  <c r="E33" i="6"/>
  <c r="Q51" i="6"/>
  <c r="B28" i="1"/>
  <c r="J26" i="1" a="1"/>
  <c r="J26" i="1" s="1"/>
  <c r="J27" i="1" s="1"/>
  <c r="E34" i="1"/>
  <c r="B20" i="2"/>
  <c r="E34" i="6" l="1"/>
  <c r="P26" i="6"/>
  <c r="Q16" i="6"/>
  <c r="P24" i="6"/>
  <c r="K16" i="6"/>
  <c r="P23" i="6"/>
  <c r="E16" i="6"/>
  <c r="D27" i="1"/>
  <c r="P31" i="6" l="1"/>
  <c r="P3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<sst xmlns="http://schemas.openxmlformats.org/spreadsheetml/2006/main" count="680" uniqueCount="472">
  <si>
    <t>Geleia Azul</t>
  </si>
  <si>
    <t>Geleia Verde</t>
  </si>
  <si>
    <t>Geleia Vermelha</t>
  </si>
  <si>
    <t>Golo. Azul</t>
  </si>
  <si>
    <t>Golo. Verde</t>
  </si>
  <si>
    <t>Golo. Vermelho</t>
  </si>
  <si>
    <t>Gelano</t>
  </si>
  <si>
    <t>Gelamu</t>
  </si>
  <si>
    <t>Gel cinto</t>
  </si>
  <si>
    <t>Gel bota</t>
  </si>
  <si>
    <t>Gel capacete</t>
  </si>
  <si>
    <t>Gel capa</t>
  </si>
  <si>
    <t>Folha de menta</t>
  </si>
  <si>
    <t>RECURSO DROPADO</t>
  </si>
  <si>
    <t>ITEM PREÇO uni</t>
  </si>
  <si>
    <t>num. Combate</t>
  </si>
  <si>
    <t>Capturas 2f/3m</t>
  </si>
  <si>
    <t>Capturas 3f</t>
  </si>
  <si>
    <t>Capturas 4f</t>
  </si>
  <si>
    <t>Capturas 5f</t>
  </si>
  <si>
    <t>Kamas farmado</t>
  </si>
  <si>
    <t>Gladiatrol</t>
  </si>
  <si>
    <t xml:space="preserve">Craft runas </t>
  </si>
  <si>
    <t>Num. Botas</t>
  </si>
  <si>
    <t>Recursos</t>
  </si>
  <si>
    <t>Água</t>
  </si>
  <si>
    <t>Receita</t>
  </si>
  <si>
    <t>Custo craft</t>
  </si>
  <si>
    <t>Runas</t>
  </si>
  <si>
    <t>PM</t>
  </si>
  <si>
    <t>PP +3</t>
  </si>
  <si>
    <t>PP +1</t>
  </si>
  <si>
    <t>unidade</t>
  </si>
  <si>
    <t>Unidade Obtida</t>
  </si>
  <si>
    <t>quant.</t>
  </si>
  <si>
    <t>Lucro</t>
  </si>
  <si>
    <t>Quantidade</t>
  </si>
  <si>
    <t>MINEIROS</t>
  </si>
  <si>
    <t>Recurso</t>
  </si>
  <si>
    <t>Valor</t>
  </si>
  <si>
    <t>Pergaminho Mineiro</t>
  </si>
  <si>
    <t>Pergaminho Ferreiro Pa</t>
  </si>
  <si>
    <t>Pergaminho Ferreiro M. Pa</t>
  </si>
  <si>
    <t>Pergaminho Joalheiro</t>
  </si>
  <si>
    <t>Ferro</t>
  </si>
  <si>
    <t>Prata</t>
  </si>
  <si>
    <t>Ouro</t>
  </si>
  <si>
    <t>Bauxita</t>
  </si>
  <si>
    <t>Gladiatroll</t>
  </si>
  <si>
    <t>Diamante</t>
  </si>
  <si>
    <t>Chave Ferreiros</t>
  </si>
  <si>
    <t>Tabela de preço</t>
  </si>
  <si>
    <t>Capturas</t>
  </si>
  <si>
    <t>Lucro Farm arena</t>
  </si>
  <si>
    <t>V. Entrada k/u</t>
  </si>
  <si>
    <t xml:space="preserve">Vela </t>
  </si>
  <si>
    <t>Vela Sombra</t>
  </si>
  <si>
    <t>Minhas</t>
  </si>
  <si>
    <t>Pago</t>
  </si>
  <si>
    <t>lucro com minhas cap</t>
  </si>
  <si>
    <t>Geleia</t>
  </si>
  <si>
    <t>Drops</t>
  </si>
  <si>
    <t>Hat tree</t>
  </si>
  <si>
    <t>Raiz tree</t>
  </si>
  <si>
    <t>Casca tree</t>
  </si>
  <si>
    <t>Broto tree</t>
  </si>
  <si>
    <t>Ambar</t>
  </si>
  <si>
    <t>Ambar Tree</t>
  </si>
  <si>
    <t>Amuleto aracne</t>
  </si>
  <si>
    <t>Cogumelo</t>
  </si>
  <si>
    <t>Espinho cogumelo</t>
  </si>
  <si>
    <t>Abraglad</t>
  </si>
  <si>
    <t>Madeira Trunknid</t>
  </si>
  <si>
    <t>Tabela de preços</t>
  </si>
  <si>
    <t>Farming arena</t>
  </si>
  <si>
    <t>Farming arena + entrada</t>
  </si>
  <si>
    <t>Valor Pag</t>
  </si>
  <si>
    <t>Entrada</t>
  </si>
  <si>
    <t>Treechenid</t>
  </si>
  <si>
    <t>Meu lucro + entrada</t>
  </si>
  <si>
    <t>Valor pago</t>
  </si>
  <si>
    <t>Minhas Capturas</t>
  </si>
  <si>
    <t>Kamas</t>
  </si>
  <si>
    <t>Goloseima. Azul</t>
  </si>
  <si>
    <t>Goloseima. Verde</t>
  </si>
  <si>
    <t>Goloseima. Vermelho</t>
  </si>
  <si>
    <t>Kamas dropado</t>
  </si>
  <si>
    <t>Craft Arcos Tree</t>
  </si>
  <si>
    <t>Numero de crafts</t>
  </si>
  <si>
    <t>Ambar treechenid</t>
  </si>
  <si>
    <t>Corda de Linho</t>
  </si>
  <si>
    <t>Madeira Yew</t>
  </si>
  <si>
    <t>Raiz treechenid</t>
  </si>
  <si>
    <t>Valor madeira Yew k/uni</t>
  </si>
  <si>
    <t>Runas obtidas</t>
  </si>
  <si>
    <t>AP</t>
  </si>
  <si>
    <t>wis +3</t>
  </si>
  <si>
    <t>Valor runa</t>
  </si>
  <si>
    <t>Geleia azul</t>
  </si>
  <si>
    <t>Craft Multigele x=</t>
  </si>
  <si>
    <t>Valor mercado</t>
  </si>
  <si>
    <t>Custo merc. =</t>
  </si>
  <si>
    <t>Custo  craft =</t>
  </si>
  <si>
    <t>Lucro =</t>
  </si>
  <si>
    <t>Farming Dg</t>
  </si>
  <si>
    <t>Dungeons</t>
  </si>
  <si>
    <t>Azul</t>
  </si>
  <si>
    <t>Verde</t>
  </si>
  <si>
    <t>Vermelha</t>
  </si>
  <si>
    <t>Craft multi total</t>
  </si>
  <si>
    <t>Mage botas</t>
  </si>
  <si>
    <t>Bota +21</t>
  </si>
  <si>
    <t>Bota +22</t>
  </si>
  <si>
    <t>Bota +23</t>
  </si>
  <si>
    <t>Bota +24</t>
  </si>
  <si>
    <t>Runa +3 usada</t>
  </si>
  <si>
    <t>N. botas</t>
  </si>
  <si>
    <t>Valor unidade</t>
  </si>
  <si>
    <t>Lucro total Runas + mage</t>
  </si>
  <si>
    <t>Bota +25</t>
  </si>
  <si>
    <t>Bota +26</t>
  </si>
  <si>
    <t>Runa +1 usada</t>
  </si>
  <si>
    <t>Bota +27</t>
  </si>
  <si>
    <t>Valor p/fraise</t>
  </si>
  <si>
    <t>Capturas 6f</t>
  </si>
  <si>
    <t>Recurso dropado</t>
  </si>
  <si>
    <t>Pedra Diamante</t>
  </si>
  <si>
    <t>Pedra Rubi</t>
  </si>
  <si>
    <t>Pedra Safira</t>
  </si>
  <si>
    <t>Pedra Cristal</t>
  </si>
  <si>
    <t>Pedra Esmeralda</t>
  </si>
  <si>
    <t>Dente de Ouro</t>
  </si>
  <si>
    <t>Fragmento P. Polida</t>
  </si>
  <si>
    <t>Fragmento P. Pontuda</t>
  </si>
  <si>
    <t>Pedra de cracker</t>
  </si>
  <si>
    <t>Coração de Cracker</t>
  </si>
  <si>
    <t>Granito</t>
  </si>
  <si>
    <t>Gradiatrol</t>
  </si>
  <si>
    <t>Kamas em itens</t>
  </si>
  <si>
    <t>Rodadas</t>
  </si>
  <si>
    <t>Silex</t>
  </si>
  <si>
    <t>Valor unitario de mercado</t>
  </si>
  <si>
    <t>Total Farmado</t>
  </si>
  <si>
    <t>Cracker</t>
  </si>
  <si>
    <t>Craft hat unidade</t>
  </si>
  <si>
    <t>Quantidade feita</t>
  </si>
  <si>
    <t>Mercado</t>
  </si>
  <si>
    <t>GA PA</t>
  </si>
  <si>
    <t>GA PM</t>
  </si>
  <si>
    <r>
      <t>0%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</t>
    </r>
    <r>
      <rPr>
        <sz val="16"/>
        <color theme="1"/>
        <rFont val="Arial"/>
        <family val="2"/>
      </rPr>
      <t xml:space="preserve"> </t>
    </r>
  </si>
  <si>
    <r>
      <t>0.01%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</t>
    </r>
    <r>
      <rPr>
        <sz val="16"/>
        <color theme="1"/>
        <rFont val="Arial"/>
        <family val="2"/>
      </rPr>
      <t xml:space="preserve"> </t>
    </r>
  </si>
  <si>
    <r>
      <t>0.02%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</t>
    </r>
    <r>
      <rPr>
        <sz val="16"/>
        <color theme="1"/>
        <rFont val="Arial"/>
        <family val="2"/>
      </rPr>
      <t xml:space="preserve"> </t>
    </r>
  </si>
  <si>
    <r>
      <t>0.04%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</t>
    </r>
    <r>
      <rPr>
        <sz val="16"/>
        <color theme="1"/>
        <rFont val="Arial"/>
        <family val="2"/>
      </rPr>
      <t xml:space="preserve"> </t>
    </r>
  </si>
  <si>
    <r>
      <t>0.05%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</t>
    </r>
    <r>
      <rPr>
        <sz val="16"/>
        <color theme="1"/>
        <rFont val="Arial"/>
        <family val="2"/>
      </rPr>
      <t xml:space="preserve"> </t>
    </r>
  </si>
  <si>
    <r>
      <t>0.08%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</t>
    </r>
    <r>
      <rPr>
        <sz val="16"/>
        <color theme="1"/>
        <rFont val="Arial"/>
        <family val="2"/>
      </rPr>
      <t xml:space="preserve"> </t>
    </r>
  </si>
  <si>
    <r>
      <t>0.09%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</t>
    </r>
    <r>
      <rPr>
        <sz val="16"/>
        <color theme="1"/>
        <rFont val="Arial"/>
        <family val="2"/>
      </rPr>
      <t xml:space="preserve"> </t>
    </r>
  </si>
  <si>
    <r>
      <t>0.12%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</t>
    </r>
    <r>
      <rPr>
        <sz val="16"/>
        <color theme="1"/>
        <rFont val="Arial"/>
        <family val="2"/>
      </rPr>
      <t xml:space="preserve"> </t>
    </r>
  </si>
  <si>
    <r>
      <t>0.14%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</t>
    </r>
    <r>
      <rPr>
        <sz val="16"/>
        <color theme="1"/>
        <rFont val="Arial"/>
        <family val="2"/>
      </rPr>
      <t xml:space="preserve"> </t>
    </r>
  </si>
  <si>
    <r>
      <t>0.17%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</t>
    </r>
    <r>
      <rPr>
        <sz val="16"/>
        <color theme="1"/>
        <rFont val="Arial"/>
        <family val="2"/>
      </rPr>
      <t xml:space="preserve"> </t>
    </r>
  </si>
  <si>
    <r>
      <t>0.19%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</t>
    </r>
    <r>
      <rPr>
        <sz val="16"/>
        <color theme="1"/>
        <rFont val="Arial"/>
        <family val="2"/>
      </rPr>
      <t xml:space="preserve"> </t>
    </r>
  </si>
  <si>
    <r>
      <t>0.23%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</t>
    </r>
    <r>
      <rPr>
        <sz val="16"/>
        <color theme="1"/>
        <rFont val="Arial"/>
        <family val="2"/>
      </rPr>
      <t xml:space="preserve"> </t>
    </r>
  </si>
  <si>
    <r>
      <t>0.27%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</t>
    </r>
    <r>
      <rPr>
        <sz val="16"/>
        <color theme="1"/>
        <rFont val="Arial"/>
        <family val="2"/>
      </rPr>
      <t xml:space="preserve"> </t>
    </r>
  </si>
  <si>
    <r>
      <t>0.3%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</t>
    </r>
    <r>
      <rPr>
        <sz val="16"/>
        <color theme="1"/>
        <rFont val="Arial"/>
        <family val="2"/>
      </rPr>
      <t xml:space="preserve"> </t>
    </r>
  </si>
  <si>
    <r>
      <t>0.35%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</t>
    </r>
    <r>
      <rPr>
        <sz val="16"/>
        <color theme="1"/>
        <rFont val="Arial"/>
        <family val="2"/>
      </rPr>
      <t xml:space="preserve"> </t>
    </r>
  </si>
  <si>
    <r>
      <t>0.38%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</t>
    </r>
    <r>
      <rPr>
        <sz val="16"/>
        <color theme="1"/>
        <rFont val="Arial"/>
        <family val="2"/>
      </rPr>
      <t xml:space="preserve"> </t>
    </r>
  </si>
  <si>
    <r>
      <t>0.44%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</t>
    </r>
    <r>
      <rPr>
        <sz val="16"/>
        <color theme="1"/>
        <rFont val="Arial"/>
        <family val="2"/>
      </rPr>
      <t xml:space="preserve"> </t>
    </r>
  </si>
  <si>
    <r>
      <t>0.47%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</t>
    </r>
    <r>
      <rPr>
        <sz val="16"/>
        <color theme="1"/>
        <rFont val="Arial"/>
        <family val="2"/>
      </rPr>
      <t xml:space="preserve"> </t>
    </r>
  </si>
  <si>
    <r>
      <t>0.54%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</t>
    </r>
    <r>
      <rPr>
        <sz val="16"/>
        <color theme="1"/>
        <rFont val="Arial"/>
        <family val="2"/>
      </rPr>
      <t xml:space="preserve"> </t>
    </r>
  </si>
  <si>
    <r>
      <t>0.57%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</t>
    </r>
    <r>
      <rPr>
        <sz val="16"/>
        <color theme="1"/>
        <rFont val="Arial"/>
        <family val="2"/>
      </rPr>
      <t xml:space="preserve"> </t>
    </r>
  </si>
  <si>
    <r>
      <t>0.65%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</t>
    </r>
    <r>
      <rPr>
        <sz val="16"/>
        <color theme="1"/>
        <rFont val="Arial"/>
        <family val="2"/>
      </rPr>
      <t xml:space="preserve"> </t>
    </r>
  </si>
  <si>
    <r>
      <t>0.68%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12</t>
    </r>
    <r>
      <rPr>
        <sz val="16"/>
        <color theme="1"/>
        <rFont val="Arial"/>
        <family val="2"/>
      </rPr>
      <t xml:space="preserve"> </t>
    </r>
  </si>
  <si>
    <r>
      <t>0.78%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12</t>
    </r>
    <r>
      <rPr>
        <sz val="16"/>
        <color theme="1"/>
        <rFont val="Arial"/>
        <family val="2"/>
      </rPr>
      <t xml:space="preserve"> </t>
    </r>
  </si>
  <si>
    <r>
      <t>0.8%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13</t>
    </r>
    <r>
      <rPr>
        <sz val="16"/>
        <color theme="1"/>
        <rFont val="Arial"/>
        <family val="2"/>
      </rPr>
      <t xml:space="preserve"> </t>
    </r>
  </si>
  <si>
    <r>
      <t>0.91%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13</t>
    </r>
    <r>
      <rPr>
        <sz val="16"/>
        <color theme="1"/>
        <rFont val="Arial"/>
        <family val="2"/>
      </rPr>
      <t xml:space="preserve"> </t>
    </r>
  </si>
  <si>
    <r>
      <t>0.93%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14</t>
    </r>
    <r>
      <rPr>
        <sz val="16"/>
        <color theme="1"/>
        <rFont val="Arial"/>
        <family val="2"/>
      </rPr>
      <t xml:space="preserve"> </t>
    </r>
  </si>
  <si>
    <r>
      <t>1.06%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14</t>
    </r>
    <r>
      <rPr>
        <sz val="16"/>
        <color theme="1"/>
        <rFont val="Arial"/>
        <family val="2"/>
      </rPr>
      <t xml:space="preserve"> </t>
    </r>
  </si>
  <si>
    <r>
      <t>1.07%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15</t>
    </r>
    <r>
      <rPr>
        <sz val="16"/>
        <color theme="1"/>
        <rFont val="Arial"/>
        <family val="2"/>
      </rPr>
      <t xml:space="preserve"> </t>
    </r>
  </si>
  <si>
    <r>
      <t>1.22%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15</t>
    </r>
    <r>
      <rPr>
        <sz val="16"/>
        <color theme="1"/>
        <rFont val="Arial"/>
        <family val="2"/>
      </rPr>
      <t xml:space="preserve"> </t>
    </r>
  </si>
  <si>
    <r>
      <t>1.21%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16</t>
    </r>
    <r>
      <rPr>
        <sz val="16"/>
        <color theme="1"/>
        <rFont val="Arial"/>
        <family val="2"/>
      </rPr>
      <t xml:space="preserve"> </t>
    </r>
  </si>
  <si>
    <r>
      <t>1.39%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16</t>
    </r>
    <r>
      <rPr>
        <sz val="16"/>
        <color theme="1"/>
        <rFont val="Arial"/>
        <family val="2"/>
      </rPr>
      <t xml:space="preserve"> </t>
    </r>
  </si>
  <si>
    <r>
      <t>1.37%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17</t>
    </r>
    <r>
      <rPr>
        <sz val="16"/>
        <color theme="1"/>
        <rFont val="Arial"/>
        <family val="2"/>
      </rPr>
      <t xml:space="preserve"> </t>
    </r>
  </si>
  <si>
    <r>
      <t>1.56%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17</t>
    </r>
    <r>
      <rPr>
        <sz val="16"/>
        <color theme="1"/>
        <rFont val="Arial"/>
        <family val="2"/>
      </rPr>
      <t xml:space="preserve"> </t>
    </r>
  </si>
  <si>
    <r>
      <t>1.54%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18</t>
    </r>
    <r>
      <rPr>
        <sz val="16"/>
        <color theme="1"/>
        <rFont val="Arial"/>
        <family val="2"/>
      </rPr>
      <t xml:space="preserve"> </t>
    </r>
  </si>
  <si>
    <r>
      <t>1.75%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18</t>
    </r>
    <r>
      <rPr>
        <sz val="16"/>
        <color theme="1"/>
        <rFont val="Arial"/>
        <family val="2"/>
      </rPr>
      <t xml:space="preserve"> </t>
    </r>
  </si>
  <si>
    <r>
      <t>1.71%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19</t>
    </r>
    <r>
      <rPr>
        <sz val="16"/>
        <color theme="1"/>
        <rFont val="Arial"/>
        <family val="2"/>
      </rPr>
      <t xml:space="preserve"> </t>
    </r>
  </si>
  <si>
    <r>
      <t>1.95%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19</t>
    </r>
    <r>
      <rPr>
        <sz val="16"/>
        <color theme="1"/>
        <rFont val="Arial"/>
        <family val="2"/>
      </rPr>
      <t xml:space="preserve"> </t>
    </r>
  </si>
  <si>
    <r>
      <t>1.9%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20</t>
    </r>
    <r>
      <rPr>
        <sz val="16"/>
        <color theme="1"/>
        <rFont val="Arial"/>
        <family val="2"/>
      </rPr>
      <t xml:space="preserve"> </t>
    </r>
  </si>
  <si>
    <r>
      <t>2.16%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20</t>
    </r>
    <r>
      <rPr>
        <sz val="16"/>
        <color theme="1"/>
        <rFont val="Arial"/>
        <family val="2"/>
      </rPr>
      <t xml:space="preserve"> </t>
    </r>
  </si>
  <si>
    <r>
      <t>2.09%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21</t>
    </r>
    <r>
      <rPr>
        <sz val="16"/>
        <color theme="1"/>
        <rFont val="Arial"/>
        <family val="2"/>
      </rPr>
      <t xml:space="preserve"> </t>
    </r>
  </si>
  <si>
    <r>
      <t>2.39%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21</t>
    </r>
    <r>
      <rPr>
        <sz val="16"/>
        <color theme="1"/>
        <rFont val="Arial"/>
        <family val="2"/>
      </rPr>
      <t xml:space="preserve"> </t>
    </r>
  </si>
  <si>
    <r>
      <t>2.3%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22</t>
    </r>
    <r>
      <rPr>
        <sz val="16"/>
        <color theme="1"/>
        <rFont val="Arial"/>
        <family val="2"/>
      </rPr>
      <t xml:space="preserve"> </t>
    </r>
  </si>
  <si>
    <r>
      <t>2.62%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22</t>
    </r>
    <r>
      <rPr>
        <sz val="16"/>
        <color theme="1"/>
        <rFont val="Arial"/>
        <family val="2"/>
      </rPr>
      <t xml:space="preserve"> </t>
    </r>
  </si>
  <si>
    <r>
      <t>2.51%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23</t>
    </r>
    <r>
      <rPr>
        <sz val="16"/>
        <color theme="1"/>
        <rFont val="Arial"/>
        <family val="2"/>
      </rPr>
      <t xml:space="preserve"> </t>
    </r>
  </si>
  <si>
    <r>
      <t>2.86%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23</t>
    </r>
    <r>
      <rPr>
        <sz val="16"/>
        <color theme="1"/>
        <rFont val="Arial"/>
        <family val="2"/>
      </rPr>
      <t xml:space="preserve"> </t>
    </r>
  </si>
  <si>
    <r>
      <t>2.73%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24</t>
    </r>
    <r>
      <rPr>
        <sz val="16"/>
        <color theme="1"/>
        <rFont val="Arial"/>
        <family val="2"/>
      </rPr>
      <t xml:space="preserve"> </t>
    </r>
  </si>
  <si>
    <r>
      <t>3.12%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24</t>
    </r>
    <r>
      <rPr>
        <sz val="16"/>
        <color theme="1"/>
        <rFont val="Arial"/>
        <family val="2"/>
      </rPr>
      <t xml:space="preserve"> </t>
    </r>
  </si>
  <si>
    <r>
      <t>2.96%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25</t>
    </r>
    <r>
      <rPr>
        <sz val="16"/>
        <color theme="1"/>
        <rFont val="Arial"/>
        <family val="2"/>
      </rPr>
      <t xml:space="preserve"> </t>
    </r>
  </si>
  <si>
    <r>
      <t>3.38%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25</t>
    </r>
    <r>
      <rPr>
        <sz val="16"/>
        <color theme="1"/>
        <rFont val="Arial"/>
        <family val="2"/>
      </rPr>
      <t xml:space="preserve"> </t>
    </r>
  </si>
  <si>
    <r>
      <t>3.21%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26</t>
    </r>
    <r>
      <rPr>
        <sz val="16"/>
        <color theme="1"/>
        <rFont val="Arial"/>
        <family val="2"/>
      </rPr>
      <t xml:space="preserve"> </t>
    </r>
  </si>
  <si>
    <r>
      <t>3.66%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26</t>
    </r>
    <r>
      <rPr>
        <sz val="16"/>
        <color theme="1"/>
        <rFont val="Arial"/>
        <family val="2"/>
      </rPr>
      <t xml:space="preserve"> </t>
    </r>
  </si>
  <si>
    <r>
      <t>3.46%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27</t>
    </r>
    <r>
      <rPr>
        <sz val="16"/>
        <color theme="1"/>
        <rFont val="Arial"/>
        <family val="2"/>
      </rPr>
      <t xml:space="preserve"> </t>
    </r>
  </si>
  <si>
    <r>
      <t>3.94%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27</t>
    </r>
    <r>
      <rPr>
        <sz val="16"/>
        <color theme="1"/>
        <rFont val="Arial"/>
        <family val="2"/>
      </rPr>
      <t xml:space="preserve"> </t>
    </r>
  </si>
  <si>
    <r>
      <t>3.72%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28</t>
    </r>
    <r>
      <rPr>
        <sz val="16"/>
        <color theme="1"/>
        <rFont val="Arial"/>
        <family val="2"/>
      </rPr>
      <t xml:space="preserve"> </t>
    </r>
  </si>
  <si>
    <r>
      <t>4.24%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28</t>
    </r>
    <r>
      <rPr>
        <sz val="16"/>
        <color theme="1"/>
        <rFont val="Arial"/>
        <family val="2"/>
      </rPr>
      <t xml:space="preserve"> </t>
    </r>
  </si>
  <si>
    <r>
      <t>3.99%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29</t>
    </r>
    <r>
      <rPr>
        <sz val="16"/>
        <color theme="1"/>
        <rFont val="Arial"/>
        <family val="2"/>
      </rPr>
      <t xml:space="preserve"> </t>
    </r>
  </si>
  <si>
    <r>
      <t>4.55%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29</t>
    </r>
    <r>
      <rPr>
        <sz val="16"/>
        <color theme="1"/>
        <rFont val="Arial"/>
        <family val="2"/>
      </rPr>
      <t xml:space="preserve"> </t>
    </r>
  </si>
  <si>
    <r>
      <t>4.27%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30</t>
    </r>
  </si>
  <si>
    <r>
      <t>4.87%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30</t>
    </r>
  </si>
  <si>
    <r>
      <t>4.56%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31</t>
    </r>
    <r>
      <rPr>
        <sz val="16"/>
        <color theme="1"/>
        <rFont val="Arial"/>
        <family val="2"/>
      </rPr>
      <t xml:space="preserve"> </t>
    </r>
  </si>
  <si>
    <r>
      <t>5.2%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31</t>
    </r>
    <r>
      <rPr>
        <sz val="16"/>
        <color theme="1"/>
        <rFont val="Arial"/>
        <family val="2"/>
      </rPr>
      <t xml:space="preserve"> </t>
    </r>
  </si>
  <si>
    <r>
      <t>4.86%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32</t>
    </r>
    <r>
      <rPr>
        <sz val="16"/>
        <color theme="1"/>
        <rFont val="Arial"/>
        <family val="2"/>
      </rPr>
      <t xml:space="preserve"> </t>
    </r>
  </si>
  <si>
    <r>
      <t>5.54%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32</t>
    </r>
    <r>
      <rPr>
        <sz val="16"/>
        <color theme="1"/>
        <rFont val="Arial"/>
        <family val="2"/>
      </rPr>
      <t xml:space="preserve"> </t>
    </r>
  </si>
  <si>
    <r>
      <t>5.17%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33</t>
    </r>
    <r>
      <rPr>
        <sz val="16"/>
        <color theme="1"/>
        <rFont val="Arial"/>
        <family val="2"/>
      </rPr>
      <t xml:space="preserve"> </t>
    </r>
  </si>
  <si>
    <r>
      <t>5.89%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33</t>
    </r>
    <r>
      <rPr>
        <sz val="16"/>
        <color theme="1"/>
        <rFont val="Arial"/>
        <family val="2"/>
      </rPr>
      <t xml:space="preserve"> </t>
    </r>
  </si>
  <si>
    <r>
      <t>5.48%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34</t>
    </r>
    <r>
      <rPr>
        <sz val="16"/>
        <color theme="1"/>
        <rFont val="Arial"/>
        <family val="2"/>
      </rPr>
      <t xml:space="preserve"> </t>
    </r>
  </si>
  <si>
    <r>
      <t>6.26%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34</t>
    </r>
    <r>
      <rPr>
        <sz val="16"/>
        <color theme="1"/>
        <rFont val="Arial"/>
        <family val="2"/>
      </rPr>
      <t xml:space="preserve"> </t>
    </r>
  </si>
  <si>
    <r>
      <t>5.81%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35</t>
    </r>
    <r>
      <rPr>
        <sz val="16"/>
        <color theme="1"/>
        <rFont val="Arial"/>
        <family val="2"/>
      </rPr>
      <t xml:space="preserve"> </t>
    </r>
  </si>
  <si>
    <r>
      <t>6.63%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35</t>
    </r>
    <r>
      <rPr>
        <sz val="16"/>
        <color theme="1"/>
        <rFont val="Arial"/>
        <family val="2"/>
      </rPr>
      <t xml:space="preserve"> </t>
    </r>
  </si>
  <si>
    <r>
      <t>6.15%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36</t>
    </r>
    <r>
      <rPr>
        <sz val="16"/>
        <color theme="1"/>
        <rFont val="Arial"/>
        <family val="2"/>
      </rPr>
      <t xml:space="preserve"> </t>
    </r>
  </si>
  <si>
    <r>
      <t>7.01%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36</t>
    </r>
    <r>
      <rPr>
        <sz val="16"/>
        <color theme="1"/>
        <rFont val="Arial"/>
        <family val="2"/>
      </rPr>
      <t xml:space="preserve"> </t>
    </r>
  </si>
  <si>
    <r>
      <t>6.49%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37</t>
    </r>
    <r>
      <rPr>
        <sz val="16"/>
        <color theme="1"/>
        <rFont val="Arial"/>
        <family val="2"/>
      </rPr>
      <t xml:space="preserve"> </t>
    </r>
  </si>
  <si>
    <r>
      <t>7.41%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37</t>
    </r>
    <r>
      <rPr>
        <sz val="16"/>
        <color theme="1"/>
        <rFont val="Arial"/>
        <family val="2"/>
      </rPr>
      <t xml:space="preserve"> </t>
    </r>
  </si>
  <si>
    <r>
      <t>6.85%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38</t>
    </r>
    <r>
      <rPr>
        <sz val="16"/>
        <color theme="1"/>
        <rFont val="Arial"/>
        <family val="2"/>
      </rPr>
      <t xml:space="preserve"> </t>
    </r>
  </si>
  <si>
    <r>
      <t>7.81%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38</t>
    </r>
    <r>
      <rPr>
        <sz val="16"/>
        <color theme="1"/>
        <rFont val="Arial"/>
        <family val="2"/>
      </rPr>
      <t xml:space="preserve"> </t>
    </r>
  </si>
  <si>
    <r>
      <t>7.21%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39</t>
    </r>
    <r>
      <rPr>
        <sz val="16"/>
        <color theme="1"/>
        <rFont val="Arial"/>
        <family val="2"/>
      </rPr>
      <t xml:space="preserve"> </t>
    </r>
  </si>
  <si>
    <r>
      <t>8.23%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39</t>
    </r>
    <r>
      <rPr>
        <sz val="16"/>
        <color theme="1"/>
        <rFont val="Arial"/>
        <family val="2"/>
      </rPr>
      <t xml:space="preserve"> </t>
    </r>
  </si>
  <si>
    <r>
      <t>7.59%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40</t>
    </r>
    <r>
      <rPr>
        <sz val="16"/>
        <color theme="1"/>
        <rFont val="Arial"/>
        <family val="2"/>
      </rPr>
      <t xml:space="preserve"> </t>
    </r>
  </si>
  <si>
    <r>
      <t>8.66%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40</t>
    </r>
    <r>
      <rPr>
        <sz val="16"/>
        <color theme="1"/>
        <rFont val="Arial"/>
        <family val="2"/>
      </rPr>
      <t xml:space="preserve"> </t>
    </r>
  </si>
  <si>
    <r>
      <t>7.97%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41</t>
    </r>
    <r>
      <rPr>
        <sz val="16"/>
        <color theme="1"/>
        <rFont val="Arial"/>
        <family val="2"/>
      </rPr>
      <t xml:space="preserve"> </t>
    </r>
  </si>
  <si>
    <r>
      <t>9.1%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41</t>
    </r>
    <r>
      <rPr>
        <sz val="16"/>
        <color theme="1"/>
        <rFont val="Arial"/>
        <family val="2"/>
      </rPr>
      <t xml:space="preserve"> </t>
    </r>
  </si>
  <si>
    <r>
      <t>8.37%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42</t>
    </r>
    <r>
      <rPr>
        <sz val="16"/>
        <color theme="1"/>
        <rFont val="Arial"/>
        <family val="2"/>
      </rPr>
      <t xml:space="preserve"> </t>
    </r>
  </si>
  <si>
    <r>
      <t>9.55%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42</t>
    </r>
    <r>
      <rPr>
        <sz val="16"/>
        <color theme="1"/>
        <rFont val="Arial"/>
        <family val="2"/>
      </rPr>
      <t xml:space="preserve"> </t>
    </r>
  </si>
  <si>
    <r>
      <t>8.77%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43</t>
    </r>
    <r>
      <rPr>
        <sz val="16"/>
        <color theme="1"/>
        <rFont val="Arial"/>
        <family val="2"/>
      </rPr>
      <t xml:space="preserve"> </t>
    </r>
  </si>
  <si>
    <r>
      <t>10.01%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43</t>
    </r>
    <r>
      <rPr>
        <sz val="16"/>
        <color theme="1"/>
        <rFont val="Arial"/>
        <family val="2"/>
      </rPr>
      <t xml:space="preserve"> </t>
    </r>
  </si>
  <si>
    <r>
      <t>9.18%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44</t>
    </r>
    <r>
      <rPr>
        <sz val="16"/>
        <color theme="1"/>
        <rFont val="Arial"/>
        <family val="2"/>
      </rPr>
      <t xml:space="preserve"> </t>
    </r>
  </si>
  <si>
    <r>
      <t>10.48%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44</t>
    </r>
    <r>
      <rPr>
        <sz val="16"/>
        <color theme="1"/>
        <rFont val="Arial"/>
        <family val="2"/>
      </rPr>
      <t xml:space="preserve"> </t>
    </r>
  </si>
  <si>
    <r>
      <t>9.61%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45</t>
    </r>
    <r>
      <rPr>
        <sz val="16"/>
        <color theme="1"/>
        <rFont val="Arial"/>
        <family val="2"/>
      </rPr>
      <t xml:space="preserve"> </t>
    </r>
  </si>
  <si>
    <r>
      <t>10.96%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45</t>
    </r>
    <r>
      <rPr>
        <sz val="16"/>
        <color theme="1"/>
        <rFont val="Arial"/>
        <family val="2"/>
      </rPr>
      <t xml:space="preserve"> </t>
    </r>
  </si>
  <si>
    <r>
      <t>10.04%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46</t>
    </r>
    <r>
      <rPr>
        <sz val="16"/>
        <color theme="1"/>
        <rFont val="Arial"/>
        <family val="2"/>
      </rPr>
      <t xml:space="preserve"> </t>
    </r>
  </si>
  <si>
    <r>
      <t>11.45%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46</t>
    </r>
    <r>
      <rPr>
        <sz val="16"/>
        <color theme="1"/>
        <rFont val="Arial"/>
        <family val="2"/>
      </rPr>
      <t xml:space="preserve"> </t>
    </r>
  </si>
  <si>
    <r>
      <t>10.48%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47</t>
    </r>
    <r>
      <rPr>
        <sz val="16"/>
        <color theme="1"/>
        <rFont val="Arial"/>
        <family val="2"/>
      </rPr>
      <t xml:space="preserve"> </t>
    </r>
  </si>
  <si>
    <r>
      <t>11.95%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47</t>
    </r>
    <r>
      <rPr>
        <sz val="16"/>
        <color theme="1"/>
        <rFont val="Arial"/>
        <family val="2"/>
      </rPr>
      <t xml:space="preserve"> </t>
    </r>
  </si>
  <si>
    <r>
      <t>10.93%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48</t>
    </r>
    <r>
      <rPr>
        <sz val="16"/>
        <color theme="1"/>
        <rFont val="Arial"/>
        <family val="2"/>
      </rPr>
      <t xml:space="preserve"> </t>
    </r>
  </si>
  <si>
    <r>
      <t>12.47%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48</t>
    </r>
    <r>
      <rPr>
        <sz val="16"/>
        <color theme="1"/>
        <rFont val="Arial"/>
        <family val="2"/>
      </rPr>
      <t xml:space="preserve"> </t>
    </r>
  </si>
  <si>
    <r>
      <t>11.39%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49</t>
    </r>
    <r>
      <rPr>
        <sz val="16"/>
        <color theme="1"/>
        <rFont val="Arial"/>
        <family val="2"/>
      </rPr>
      <t xml:space="preserve"> </t>
    </r>
  </si>
  <si>
    <r>
      <t>12.99%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49</t>
    </r>
    <r>
      <rPr>
        <sz val="16"/>
        <color theme="1"/>
        <rFont val="Arial"/>
        <family val="2"/>
      </rPr>
      <t xml:space="preserve"> </t>
    </r>
  </si>
  <si>
    <r>
      <t>11.86%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50</t>
    </r>
    <r>
      <rPr>
        <sz val="16"/>
        <color theme="1"/>
        <rFont val="Arial"/>
        <family val="2"/>
      </rPr>
      <t xml:space="preserve"> </t>
    </r>
  </si>
  <si>
    <r>
      <t>13.53%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50</t>
    </r>
    <r>
      <rPr>
        <sz val="16"/>
        <color theme="1"/>
        <rFont val="Arial"/>
        <family val="2"/>
      </rPr>
      <t xml:space="preserve"> </t>
    </r>
  </si>
  <si>
    <r>
      <t>12.34%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51</t>
    </r>
    <r>
      <rPr>
        <sz val="16"/>
        <color theme="1"/>
        <rFont val="Arial"/>
        <family val="2"/>
      </rPr>
      <t xml:space="preserve"> </t>
    </r>
  </si>
  <si>
    <r>
      <t>14.07%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51</t>
    </r>
    <r>
      <rPr>
        <sz val="16"/>
        <color theme="1"/>
        <rFont val="Arial"/>
        <family val="2"/>
      </rPr>
      <t xml:space="preserve"> </t>
    </r>
  </si>
  <si>
    <r>
      <t>12.83%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52</t>
    </r>
    <r>
      <rPr>
        <sz val="16"/>
        <color theme="1"/>
        <rFont val="Arial"/>
        <family val="2"/>
      </rPr>
      <t xml:space="preserve"> </t>
    </r>
  </si>
  <si>
    <r>
      <t>14.63%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52</t>
    </r>
    <r>
      <rPr>
        <sz val="16"/>
        <color theme="1"/>
        <rFont val="Arial"/>
        <family val="2"/>
      </rPr>
      <t xml:space="preserve"> </t>
    </r>
  </si>
  <si>
    <r>
      <t>13.32%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53</t>
    </r>
    <r>
      <rPr>
        <sz val="16"/>
        <color theme="1"/>
        <rFont val="Arial"/>
        <family val="2"/>
      </rPr>
      <t xml:space="preserve"> </t>
    </r>
  </si>
  <si>
    <r>
      <t>15.2%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53</t>
    </r>
    <r>
      <rPr>
        <sz val="16"/>
        <color theme="1"/>
        <rFont val="Arial"/>
        <family val="2"/>
      </rPr>
      <t xml:space="preserve"> </t>
    </r>
  </si>
  <si>
    <r>
      <t>13.83%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54</t>
    </r>
    <r>
      <rPr>
        <sz val="16"/>
        <color theme="1"/>
        <rFont val="Arial"/>
        <family val="2"/>
      </rPr>
      <t xml:space="preserve"> </t>
    </r>
  </si>
  <si>
    <r>
      <t>15.78%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54</t>
    </r>
    <r>
      <rPr>
        <sz val="16"/>
        <color theme="1"/>
        <rFont val="Arial"/>
        <family val="2"/>
      </rPr>
      <t xml:space="preserve"> </t>
    </r>
  </si>
  <si>
    <r>
      <t>14.35%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55</t>
    </r>
    <r>
      <rPr>
        <sz val="16"/>
        <color theme="1"/>
        <rFont val="Arial"/>
        <family val="2"/>
      </rPr>
      <t xml:space="preserve"> </t>
    </r>
  </si>
  <si>
    <r>
      <t>16.37%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55</t>
    </r>
    <r>
      <rPr>
        <sz val="16"/>
        <color theme="1"/>
        <rFont val="Arial"/>
        <family val="2"/>
      </rPr>
      <t xml:space="preserve"> </t>
    </r>
  </si>
  <si>
    <r>
      <t>14.88%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56</t>
    </r>
    <r>
      <rPr>
        <sz val="16"/>
        <color theme="1"/>
        <rFont val="Arial"/>
        <family val="2"/>
      </rPr>
      <t xml:space="preserve"> </t>
    </r>
  </si>
  <si>
    <r>
      <t>16.97%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56</t>
    </r>
    <r>
      <rPr>
        <sz val="16"/>
        <color theme="1"/>
        <rFont val="Arial"/>
        <family val="2"/>
      </rPr>
      <t xml:space="preserve"> </t>
    </r>
  </si>
  <si>
    <r>
      <t>15.41%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57</t>
    </r>
    <r>
      <rPr>
        <sz val="16"/>
        <color theme="1"/>
        <rFont val="Arial"/>
        <family val="2"/>
      </rPr>
      <t xml:space="preserve"> </t>
    </r>
  </si>
  <si>
    <r>
      <t>17.58%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57</t>
    </r>
    <r>
      <rPr>
        <sz val="16"/>
        <color theme="1"/>
        <rFont val="Arial"/>
        <family val="2"/>
      </rPr>
      <t xml:space="preserve"> </t>
    </r>
  </si>
  <si>
    <r>
      <t>15.96%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58</t>
    </r>
    <r>
      <rPr>
        <sz val="16"/>
        <color theme="1"/>
        <rFont val="Arial"/>
        <family val="2"/>
      </rPr>
      <t xml:space="preserve"> </t>
    </r>
  </si>
  <si>
    <r>
      <t>18.2%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58</t>
    </r>
    <r>
      <rPr>
        <sz val="16"/>
        <color theme="1"/>
        <rFont val="Arial"/>
        <family val="2"/>
      </rPr>
      <t xml:space="preserve"> </t>
    </r>
  </si>
  <si>
    <r>
      <t>16.51%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59</t>
    </r>
    <r>
      <rPr>
        <sz val="16"/>
        <color theme="1"/>
        <rFont val="Arial"/>
        <family val="2"/>
      </rPr>
      <t xml:space="preserve"> </t>
    </r>
  </si>
  <si>
    <r>
      <t>18.84%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59</t>
    </r>
    <r>
      <rPr>
        <sz val="16"/>
        <color theme="1"/>
        <rFont val="Arial"/>
        <family val="2"/>
      </rPr>
      <t xml:space="preserve"> </t>
    </r>
  </si>
  <si>
    <r>
      <t>17.08%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60</t>
    </r>
  </si>
  <si>
    <r>
      <t>19.48%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60</t>
    </r>
  </si>
  <si>
    <r>
      <t>17.65%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61</t>
    </r>
    <r>
      <rPr>
        <sz val="16"/>
        <color theme="1"/>
        <rFont val="Arial"/>
        <family val="2"/>
      </rPr>
      <t xml:space="preserve"> </t>
    </r>
  </si>
  <si>
    <r>
      <t>20.13%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61</t>
    </r>
    <r>
      <rPr>
        <sz val="16"/>
        <color theme="1"/>
        <rFont val="Arial"/>
        <family val="2"/>
      </rPr>
      <t xml:space="preserve"> </t>
    </r>
  </si>
  <si>
    <r>
      <t>18.23%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62</t>
    </r>
    <r>
      <rPr>
        <sz val="16"/>
        <color theme="1"/>
        <rFont val="Arial"/>
        <family val="2"/>
      </rPr>
      <t xml:space="preserve"> </t>
    </r>
  </si>
  <si>
    <r>
      <t>20.8%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62</t>
    </r>
    <r>
      <rPr>
        <sz val="16"/>
        <color theme="1"/>
        <rFont val="Arial"/>
        <family val="2"/>
      </rPr>
      <t xml:space="preserve"> </t>
    </r>
  </si>
  <si>
    <r>
      <t>18.83%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63</t>
    </r>
    <r>
      <rPr>
        <sz val="16"/>
        <color theme="1"/>
        <rFont val="Arial"/>
        <family val="2"/>
      </rPr>
      <t xml:space="preserve"> </t>
    </r>
  </si>
  <si>
    <r>
      <t>21.48%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63</t>
    </r>
    <r>
      <rPr>
        <sz val="16"/>
        <color theme="1"/>
        <rFont val="Arial"/>
        <family val="2"/>
      </rPr>
      <t xml:space="preserve"> </t>
    </r>
  </si>
  <si>
    <r>
      <t>19.43%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64</t>
    </r>
    <r>
      <rPr>
        <sz val="16"/>
        <color theme="1"/>
        <rFont val="Arial"/>
        <family val="2"/>
      </rPr>
      <t xml:space="preserve"> </t>
    </r>
  </si>
  <si>
    <r>
      <t>22.16%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64</t>
    </r>
    <r>
      <rPr>
        <sz val="16"/>
        <color theme="1"/>
        <rFont val="Arial"/>
        <family val="2"/>
      </rPr>
      <t xml:space="preserve"> </t>
    </r>
  </si>
  <si>
    <r>
      <t>20.04%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65</t>
    </r>
    <r>
      <rPr>
        <sz val="16"/>
        <color theme="1"/>
        <rFont val="Arial"/>
        <family val="2"/>
      </rPr>
      <t xml:space="preserve"> </t>
    </r>
  </si>
  <si>
    <r>
      <t>22.86%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65</t>
    </r>
    <r>
      <rPr>
        <sz val="16"/>
        <color theme="1"/>
        <rFont val="Arial"/>
        <family val="2"/>
      </rPr>
      <t xml:space="preserve"> </t>
    </r>
  </si>
  <si>
    <r>
      <t>20.66%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66</t>
    </r>
    <r>
      <rPr>
        <sz val="16"/>
        <color theme="1"/>
        <rFont val="Arial"/>
        <family val="2"/>
      </rPr>
      <t xml:space="preserve"> </t>
    </r>
  </si>
  <si>
    <r>
      <t>23.57%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66</t>
    </r>
    <r>
      <rPr>
        <sz val="16"/>
        <color theme="1"/>
        <rFont val="Arial"/>
        <family val="2"/>
      </rPr>
      <t xml:space="preserve"> </t>
    </r>
  </si>
  <si>
    <r>
      <t>21.29%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67</t>
    </r>
    <r>
      <rPr>
        <sz val="16"/>
        <color theme="1"/>
        <rFont val="Arial"/>
        <family val="2"/>
      </rPr>
      <t xml:space="preserve"> </t>
    </r>
  </si>
  <si>
    <r>
      <t>24.29%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67</t>
    </r>
    <r>
      <rPr>
        <sz val="16"/>
        <color theme="1"/>
        <rFont val="Arial"/>
        <family val="2"/>
      </rPr>
      <t xml:space="preserve"> </t>
    </r>
  </si>
  <si>
    <r>
      <t>21.93%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68</t>
    </r>
    <r>
      <rPr>
        <sz val="16"/>
        <color theme="1"/>
        <rFont val="Arial"/>
        <family val="2"/>
      </rPr>
      <t xml:space="preserve"> </t>
    </r>
  </si>
  <si>
    <r>
      <t>25.02%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68</t>
    </r>
    <r>
      <rPr>
        <sz val="16"/>
        <color theme="1"/>
        <rFont val="Arial"/>
        <family val="2"/>
      </rPr>
      <t xml:space="preserve"> </t>
    </r>
  </si>
  <si>
    <r>
      <t>22.58%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69</t>
    </r>
    <r>
      <rPr>
        <sz val="16"/>
        <color theme="1"/>
        <rFont val="Arial"/>
        <family val="2"/>
      </rPr>
      <t xml:space="preserve"> </t>
    </r>
  </si>
  <si>
    <r>
      <t>25.76%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69</t>
    </r>
    <r>
      <rPr>
        <sz val="16"/>
        <color theme="1"/>
        <rFont val="Arial"/>
        <family val="2"/>
      </rPr>
      <t xml:space="preserve"> </t>
    </r>
  </si>
  <si>
    <r>
      <t>23.24%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70</t>
    </r>
    <r>
      <rPr>
        <sz val="16"/>
        <color theme="1"/>
        <rFont val="Arial"/>
        <family val="2"/>
      </rPr>
      <t xml:space="preserve"> </t>
    </r>
  </si>
  <si>
    <r>
      <t>26.51%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70</t>
    </r>
    <r>
      <rPr>
        <sz val="16"/>
        <color theme="1"/>
        <rFont val="Arial"/>
        <family val="2"/>
      </rPr>
      <t xml:space="preserve"> </t>
    </r>
  </si>
  <si>
    <r>
      <t>23.91%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71</t>
    </r>
    <r>
      <rPr>
        <sz val="16"/>
        <color theme="1"/>
        <rFont val="Arial"/>
        <family val="2"/>
      </rPr>
      <t xml:space="preserve"> </t>
    </r>
  </si>
  <si>
    <r>
      <t>27.28%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71</t>
    </r>
    <r>
      <rPr>
        <sz val="16"/>
        <color theme="1"/>
        <rFont val="Arial"/>
        <family val="2"/>
      </rPr>
      <t xml:space="preserve"> </t>
    </r>
  </si>
  <si>
    <r>
      <t>24.59%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72</t>
    </r>
    <r>
      <rPr>
        <sz val="16"/>
        <color theme="1"/>
        <rFont val="Arial"/>
        <family val="2"/>
      </rPr>
      <t xml:space="preserve"> </t>
    </r>
  </si>
  <si>
    <r>
      <t>28.05%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72</t>
    </r>
    <r>
      <rPr>
        <sz val="16"/>
        <color theme="1"/>
        <rFont val="Arial"/>
        <family val="2"/>
      </rPr>
      <t xml:space="preserve"> </t>
    </r>
  </si>
  <si>
    <r>
      <t>25.28%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73</t>
    </r>
    <r>
      <rPr>
        <sz val="16"/>
        <color theme="1"/>
        <rFont val="Arial"/>
        <family val="2"/>
      </rPr>
      <t xml:space="preserve"> </t>
    </r>
  </si>
  <si>
    <r>
      <t>28.84%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73</t>
    </r>
    <r>
      <rPr>
        <sz val="16"/>
        <color theme="1"/>
        <rFont val="Arial"/>
        <family val="2"/>
      </rPr>
      <t xml:space="preserve"> </t>
    </r>
  </si>
  <si>
    <r>
      <t>25.97%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74</t>
    </r>
    <r>
      <rPr>
        <sz val="16"/>
        <color theme="1"/>
        <rFont val="Arial"/>
        <family val="2"/>
      </rPr>
      <t xml:space="preserve"> </t>
    </r>
  </si>
  <si>
    <r>
      <t>29.63%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74</t>
    </r>
    <r>
      <rPr>
        <sz val="16"/>
        <color theme="1"/>
        <rFont val="Arial"/>
        <family val="2"/>
      </rPr>
      <t xml:space="preserve"> </t>
    </r>
  </si>
  <si>
    <r>
      <t>26.68%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75</t>
    </r>
    <r>
      <rPr>
        <sz val="16"/>
        <color theme="1"/>
        <rFont val="Arial"/>
        <family val="2"/>
      </rPr>
      <t xml:space="preserve"> </t>
    </r>
  </si>
  <si>
    <r>
      <t>30.44%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75</t>
    </r>
    <r>
      <rPr>
        <sz val="16"/>
        <color theme="1"/>
        <rFont val="Arial"/>
        <family val="2"/>
      </rPr>
      <t xml:space="preserve"> </t>
    </r>
  </si>
  <si>
    <r>
      <t>27.4%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76</t>
    </r>
    <r>
      <rPr>
        <sz val="16"/>
        <color theme="1"/>
        <rFont val="Arial"/>
        <family val="2"/>
      </rPr>
      <t xml:space="preserve"> </t>
    </r>
  </si>
  <si>
    <r>
      <t>31.25%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76</t>
    </r>
    <r>
      <rPr>
        <sz val="16"/>
        <color theme="1"/>
        <rFont val="Arial"/>
        <family val="2"/>
      </rPr>
      <t xml:space="preserve"> </t>
    </r>
  </si>
  <si>
    <r>
      <t>28.12%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77</t>
    </r>
    <r>
      <rPr>
        <sz val="16"/>
        <color theme="1"/>
        <rFont val="Arial"/>
        <family val="2"/>
      </rPr>
      <t xml:space="preserve"> </t>
    </r>
  </si>
  <si>
    <r>
      <t>32.08%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77</t>
    </r>
    <r>
      <rPr>
        <sz val="16"/>
        <color theme="1"/>
        <rFont val="Arial"/>
        <family val="2"/>
      </rPr>
      <t xml:space="preserve"> </t>
    </r>
  </si>
  <si>
    <r>
      <t>28.86%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78</t>
    </r>
    <r>
      <rPr>
        <sz val="16"/>
        <color theme="1"/>
        <rFont val="Arial"/>
        <family val="2"/>
      </rPr>
      <t xml:space="preserve"> </t>
    </r>
  </si>
  <si>
    <r>
      <t>32.92%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78</t>
    </r>
    <r>
      <rPr>
        <sz val="16"/>
        <color theme="1"/>
        <rFont val="Arial"/>
        <family val="2"/>
      </rPr>
      <t xml:space="preserve"> </t>
    </r>
  </si>
  <si>
    <r>
      <t>29.6%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79</t>
    </r>
    <r>
      <rPr>
        <sz val="16"/>
        <color theme="1"/>
        <rFont val="Arial"/>
        <family val="2"/>
      </rPr>
      <t xml:space="preserve"> </t>
    </r>
  </si>
  <si>
    <r>
      <t>33.77%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79</t>
    </r>
    <r>
      <rPr>
        <sz val="16"/>
        <color theme="1"/>
        <rFont val="Arial"/>
        <family val="2"/>
      </rPr>
      <t xml:space="preserve"> </t>
    </r>
  </si>
  <si>
    <r>
      <t>30.36%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80</t>
    </r>
    <r>
      <rPr>
        <sz val="16"/>
        <color theme="1"/>
        <rFont val="Arial"/>
        <family val="2"/>
      </rPr>
      <t xml:space="preserve"> </t>
    </r>
  </si>
  <si>
    <r>
      <t>34.63%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80</t>
    </r>
    <r>
      <rPr>
        <sz val="16"/>
        <color theme="1"/>
        <rFont val="Arial"/>
        <family val="2"/>
      </rPr>
      <t xml:space="preserve"> </t>
    </r>
  </si>
  <si>
    <r>
      <t>31.12%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81</t>
    </r>
    <r>
      <rPr>
        <sz val="16"/>
        <color theme="1"/>
        <rFont val="Arial"/>
        <family val="2"/>
      </rPr>
      <t xml:space="preserve"> </t>
    </r>
  </si>
  <si>
    <r>
      <t>35.5%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81</t>
    </r>
    <r>
      <rPr>
        <sz val="16"/>
        <color theme="1"/>
        <rFont val="Arial"/>
        <family val="2"/>
      </rPr>
      <t xml:space="preserve"> </t>
    </r>
  </si>
  <si>
    <r>
      <t>31.89%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82</t>
    </r>
    <r>
      <rPr>
        <sz val="16"/>
        <color theme="1"/>
        <rFont val="Arial"/>
        <family val="2"/>
      </rPr>
      <t xml:space="preserve"> </t>
    </r>
  </si>
  <si>
    <r>
      <t>36.38%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82</t>
    </r>
    <r>
      <rPr>
        <sz val="16"/>
        <color theme="1"/>
        <rFont val="Arial"/>
        <family val="2"/>
      </rPr>
      <t xml:space="preserve"> </t>
    </r>
  </si>
  <si>
    <r>
      <t>32.68%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83</t>
    </r>
    <r>
      <rPr>
        <sz val="16"/>
        <color theme="1"/>
        <rFont val="Arial"/>
        <family val="2"/>
      </rPr>
      <t xml:space="preserve"> </t>
    </r>
  </si>
  <si>
    <r>
      <t>37.28%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83</t>
    </r>
    <r>
      <rPr>
        <sz val="16"/>
        <color theme="1"/>
        <rFont val="Arial"/>
        <family val="2"/>
      </rPr>
      <t xml:space="preserve"> </t>
    </r>
  </si>
  <si>
    <r>
      <t>33.47%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84</t>
    </r>
    <r>
      <rPr>
        <sz val="16"/>
        <color theme="1"/>
        <rFont val="Arial"/>
        <family val="2"/>
      </rPr>
      <t xml:space="preserve"> </t>
    </r>
  </si>
  <si>
    <r>
      <t>38.18%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84</t>
    </r>
    <r>
      <rPr>
        <sz val="16"/>
        <color theme="1"/>
        <rFont val="Arial"/>
        <family val="2"/>
      </rPr>
      <t xml:space="preserve"> </t>
    </r>
  </si>
  <si>
    <r>
      <t>34.27%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85</t>
    </r>
    <r>
      <rPr>
        <sz val="16"/>
        <color theme="1"/>
        <rFont val="Arial"/>
        <family val="2"/>
      </rPr>
      <t xml:space="preserve"> </t>
    </r>
  </si>
  <si>
    <r>
      <t>39.1%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85</t>
    </r>
    <r>
      <rPr>
        <sz val="16"/>
        <color theme="1"/>
        <rFont val="Arial"/>
        <family val="2"/>
      </rPr>
      <t xml:space="preserve"> </t>
    </r>
  </si>
  <si>
    <r>
      <t>35.08%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86</t>
    </r>
    <r>
      <rPr>
        <sz val="16"/>
        <color theme="1"/>
        <rFont val="Arial"/>
        <family val="2"/>
      </rPr>
      <t xml:space="preserve"> </t>
    </r>
  </si>
  <si>
    <r>
      <t>40.02%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86</t>
    </r>
    <r>
      <rPr>
        <sz val="16"/>
        <color theme="1"/>
        <rFont val="Arial"/>
        <family val="2"/>
      </rPr>
      <t xml:space="preserve"> </t>
    </r>
  </si>
  <si>
    <r>
      <t>35.9%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87</t>
    </r>
    <r>
      <rPr>
        <sz val="16"/>
        <color theme="1"/>
        <rFont val="Arial"/>
        <family val="2"/>
      </rPr>
      <t xml:space="preserve"> </t>
    </r>
  </si>
  <si>
    <r>
      <t>40.96%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87</t>
    </r>
    <r>
      <rPr>
        <sz val="16"/>
        <color theme="1"/>
        <rFont val="Arial"/>
        <family val="2"/>
      </rPr>
      <t xml:space="preserve"> </t>
    </r>
  </si>
  <si>
    <r>
      <t>36.73%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88</t>
    </r>
    <r>
      <rPr>
        <sz val="16"/>
        <color theme="1"/>
        <rFont val="Arial"/>
        <family val="2"/>
      </rPr>
      <t xml:space="preserve"> </t>
    </r>
  </si>
  <si>
    <r>
      <t>41.9%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88</t>
    </r>
    <r>
      <rPr>
        <sz val="16"/>
        <color theme="1"/>
        <rFont val="Arial"/>
        <family val="2"/>
      </rPr>
      <t xml:space="preserve"> </t>
    </r>
  </si>
  <si>
    <r>
      <t>37.57%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89</t>
    </r>
    <r>
      <rPr>
        <sz val="16"/>
        <color theme="1"/>
        <rFont val="Arial"/>
        <family val="2"/>
      </rPr>
      <t xml:space="preserve"> </t>
    </r>
  </si>
  <si>
    <r>
      <t>42.86%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89</t>
    </r>
    <r>
      <rPr>
        <sz val="16"/>
        <color theme="1"/>
        <rFont val="Arial"/>
        <family val="2"/>
      </rPr>
      <t xml:space="preserve"> </t>
    </r>
  </si>
  <si>
    <r>
      <t>38.42%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90</t>
    </r>
    <r>
      <rPr>
        <sz val="16"/>
        <color theme="1"/>
        <rFont val="Arial"/>
        <family val="2"/>
      </rPr>
      <t xml:space="preserve"> </t>
    </r>
  </si>
  <si>
    <r>
      <t>43.83%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90</t>
    </r>
  </si>
  <si>
    <r>
      <t>39.28%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91</t>
    </r>
    <r>
      <rPr>
        <sz val="16"/>
        <color theme="1"/>
        <rFont val="Arial"/>
        <family val="2"/>
      </rPr>
      <t xml:space="preserve"> </t>
    </r>
  </si>
  <si>
    <r>
      <t>44.81%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91</t>
    </r>
    <r>
      <rPr>
        <sz val="16"/>
        <color theme="1"/>
        <rFont val="Arial"/>
        <family val="2"/>
      </rPr>
      <t xml:space="preserve"> </t>
    </r>
  </si>
  <si>
    <r>
      <t>40.15%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92</t>
    </r>
    <r>
      <rPr>
        <sz val="16"/>
        <color theme="1"/>
        <rFont val="Arial"/>
        <family val="2"/>
      </rPr>
      <t xml:space="preserve"> </t>
    </r>
  </si>
  <si>
    <r>
      <t>45.8%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92</t>
    </r>
    <r>
      <rPr>
        <sz val="16"/>
        <color theme="1"/>
        <rFont val="Arial"/>
        <family val="2"/>
      </rPr>
      <t xml:space="preserve"> </t>
    </r>
  </si>
  <si>
    <r>
      <t>41.03%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93</t>
    </r>
    <r>
      <rPr>
        <sz val="16"/>
        <color theme="1"/>
        <rFont val="Arial"/>
        <family val="2"/>
      </rPr>
      <t xml:space="preserve"> </t>
    </r>
  </si>
  <si>
    <r>
      <t>46.8%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93</t>
    </r>
    <r>
      <rPr>
        <sz val="16"/>
        <color theme="1"/>
        <rFont val="Arial"/>
        <family val="2"/>
      </rPr>
      <t xml:space="preserve"> </t>
    </r>
  </si>
  <si>
    <r>
      <t>41.91%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94</t>
    </r>
    <r>
      <rPr>
        <sz val="16"/>
        <color theme="1"/>
        <rFont val="Arial"/>
        <family val="2"/>
      </rPr>
      <t xml:space="preserve"> </t>
    </r>
  </si>
  <si>
    <r>
      <t>47.81%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94</t>
    </r>
    <r>
      <rPr>
        <sz val="16"/>
        <color theme="1"/>
        <rFont val="Arial"/>
        <family val="2"/>
      </rPr>
      <t xml:space="preserve"> </t>
    </r>
  </si>
  <si>
    <r>
      <t>42.81%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95</t>
    </r>
    <r>
      <rPr>
        <sz val="16"/>
        <color theme="1"/>
        <rFont val="Arial"/>
        <family val="2"/>
      </rPr>
      <t xml:space="preserve"> </t>
    </r>
  </si>
  <si>
    <r>
      <t>48.84%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95</t>
    </r>
    <r>
      <rPr>
        <sz val="16"/>
        <color theme="1"/>
        <rFont val="Arial"/>
        <family val="2"/>
      </rPr>
      <t xml:space="preserve"> </t>
    </r>
  </si>
  <si>
    <r>
      <t>43.72%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96</t>
    </r>
    <r>
      <rPr>
        <sz val="16"/>
        <color theme="1"/>
        <rFont val="Arial"/>
        <family val="2"/>
      </rPr>
      <t xml:space="preserve"> </t>
    </r>
  </si>
  <si>
    <r>
      <t>49.87%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96</t>
    </r>
    <r>
      <rPr>
        <sz val="16"/>
        <color theme="1"/>
        <rFont val="Arial"/>
        <family val="2"/>
      </rPr>
      <t xml:space="preserve"> </t>
    </r>
  </si>
  <si>
    <r>
      <t>44.63%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97</t>
    </r>
    <r>
      <rPr>
        <sz val="16"/>
        <color theme="1"/>
        <rFont val="Arial"/>
        <family val="2"/>
      </rPr>
      <t xml:space="preserve"> </t>
    </r>
  </si>
  <si>
    <r>
      <t>50.91%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97</t>
    </r>
    <r>
      <rPr>
        <sz val="16"/>
        <color theme="1"/>
        <rFont val="Arial"/>
        <family val="2"/>
      </rPr>
      <t xml:space="preserve"> </t>
    </r>
  </si>
  <si>
    <r>
      <t>45.56%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98</t>
    </r>
    <r>
      <rPr>
        <sz val="16"/>
        <color theme="1"/>
        <rFont val="Arial"/>
        <family val="2"/>
      </rPr>
      <t xml:space="preserve"> </t>
    </r>
  </si>
  <si>
    <r>
      <t>51.97%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98</t>
    </r>
    <r>
      <rPr>
        <sz val="16"/>
        <color theme="1"/>
        <rFont val="Arial"/>
        <family val="2"/>
      </rPr>
      <t xml:space="preserve"> </t>
    </r>
  </si>
  <si>
    <r>
      <t>46.49%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99</t>
    </r>
    <r>
      <rPr>
        <sz val="16"/>
        <color theme="1"/>
        <rFont val="Arial"/>
        <family val="2"/>
      </rPr>
      <t xml:space="preserve"> </t>
    </r>
  </si>
  <si>
    <r>
      <t>53.03%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99</t>
    </r>
    <r>
      <rPr>
        <sz val="16"/>
        <color theme="1"/>
        <rFont val="Arial"/>
        <family val="2"/>
      </rPr>
      <t xml:space="preserve"> </t>
    </r>
  </si>
  <si>
    <r>
      <t>47.43%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100</t>
    </r>
  </si>
  <si>
    <r>
      <t>54.11%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100</t>
    </r>
    <r>
      <rPr>
        <sz val="16"/>
        <color theme="1"/>
        <rFont val="Arial"/>
        <family val="2"/>
      </rPr>
      <t xml:space="preserve"> </t>
    </r>
  </si>
  <si>
    <r>
      <t>48.39%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101</t>
    </r>
    <r>
      <rPr>
        <sz val="16"/>
        <color theme="1"/>
        <rFont val="Arial"/>
        <family val="2"/>
      </rPr>
      <t xml:space="preserve"> </t>
    </r>
  </si>
  <si>
    <r>
      <t>55.2%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101</t>
    </r>
    <r>
      <rPr>
        <sz val="16"/>
        <color theme="1"/>
        <rFont val="Arial"/>
        <family val="2"/>
      </rPr>
      <t xml:space="preserve"> </t>
    </r>
  </si>
  <si>
    <r>
      <t>49.35%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102</t>
    </r>
    <r>
      <rPr>
        <sz val="16"/>
        <color theme="1"/>
        <rFont val="Arial"/>
        <family val="2"/>
      </rPr>
      <t xml:space="preserve"> </t>
    </r>
  </si>
  <si>
    <r>
      <t>56.3%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102</t>
    </r>
    <r>
      <rPr>
        <sz val="16"/>
        <color theme="1"/>
        <rFont val="Arial"/>
        <family val="2"/>
      </rPr>
      <t xml:space="preserve"> </t>
    </r>
  </si>
  <si>
    <r>
      <t>50.32%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103</t>
    </r>
    <r>
      <rPr>
        <sz val="16"/>
        <color theme="1"/>
        <rFont val="Arial"/>
        <family val="2"/>
      </rPr>
      <t xml:space="preserve"> </t>
    </r>
  </si>
  <si>
    <r>
      <t>57.41%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103</t>
    </r>
    <r>
      <rPr>
        <sz val="16"/>
        <color theme="1"/>
        <rFont val="Arial"/>
        <family val="2"/>
      </rPr>
      <t xml:space="preserve"> </t>
    </r>
  </si>
  <si>
    <r>
      <t>51.3%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104</t>
    </r>
    <r>
      <rPr>
        <sz val="16"/>
        <color theme="1"/>
        <rFont val="Arial"/>
        <family val="2"/>
      </rPr>
      <t xml:space="preserve"> </t>
    </r>
  </si>
  <si>
    <r>
      <t>58.53%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104</t>
    </r>
    <r>
      <rPr>
        <sz val="16"/>
        <color theme="1"/>
        <rFont val="Arial"/>
        <family val="2"/>
      </rPr>
      <t xml:space="preserve"> </t>
    </r>
  </si>
  <si>
    <r>
      <t>52.3%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105</t>
    </r>
    <r>
      <rPr>
        <sz val="16"/>
        <color theme="1"/>
        <rFont val="Arial"/>
        <family val="2"/>
      </rPr>
      <t xml:space="preserve"> </t>
    </r>
  </si>
  <si>
    <r>
      <t>59.66%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105</t>
    </r>
    <r>
      <rPr>
        <sz val="16"/>
        <color theme="1"/>
        <rFont val="Arial"/>
        <family val="2"/>
      </rPr>
      <t xml:space="preserve"> </t>
    </r>
  </si>
  <si>
    <r>
      <t>53.3%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106</t>
    </r>
    <r>
      <rPr>
        <sz val="16"/>
        <color theme="1"/>
        <rFont val="Arial"/>
        <family val="2"/>
      </rPr>
      <t xml:space="preserve"> </t>
    </r>
  </si>
  <si>
    <r>
      <t>60.8%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106</t>
    </r>
    <r>
      <rPr>
        <sz val="16"/>
        <color theme="1"/>
        <rFont val="Arial"/>
        <family val="2"/>
      </rPr>
      <t xml:space="preserve"> </t>
    </r>
  </si>
  <si>
    <r>
      <t>54.31%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107</t>
    </r>
    <r>
      <rPr>
        <sz val="16"/>
        <color theme="1"/>
        <rFont val="Arial"/>
        <family val="2"/>
      </rPr>
      <t xml:space="preserve"> </t>
    </r>
  </si>
  <si>
    <r>
      <t>61.95%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107</t>
    </r>
    <r>
      <rPr>
        <sz val="16"/>
        <color theme="1"/>
        <rFont val="Arial"/>
        <family val="2"/>
      </rPr>
      <t xml:space="preserve"> </t>
    </r>
  </si>
  <si>
    <r>
      <t>55.33%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108</t>
    </r>
    <r>
      <rPr>
        <sz val="16"/>
        <color theme="1"/>
        <rFont val="Arial"/>
        <family val="2"/>
      </rPr>
      <t xml:space="preserve"> </t>
    </r>
  </si>
  <si>
    <r>
      <t>63.12%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108</t>
    </r>
    <r>
      <rPr>
        <sz val="16"/>
        <color theme="1"/>
        <rFont val="Arial"/>
        <family val="2"/>
      </rPr>
      <t xml:space="preserve"> </t>
    </r>
  </si>
  <si>
    <r>
      <t>56.36%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109</t>
    </r>
    <r>
      <rPr>
        <sz val="16"/>
        <color theme="1"/>
        <rFont val="Arial"/>
        <family val="2"/>
      </rPr>
      <t xml:space="preserve"> </t>
    </r>
  </si>
  <si>
    <r>
      <t>64.29%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109</t>
    </r>
    <r>
      <rPr>
        <sz val="16"/>
        <color theme="1"/>
        <rFont val="Arial"/>
        <family val="2"/>
      </rPr>
      <t xml:space="preserve"> </t>
    </r>
  </si>
  <si>
    <r>
      <t>57.4%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110</t>
    </r>
    <r>
      <rPr>
        <sz val="16"/>
        <color theme="1"/>
        <rFont val="Arial"/>
        <family val="2"/>
      </rPr>
      <t xml:space="preserve"> </t>
    </r>
  </si>
  <si>
    <r>
      <t>65.47%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110</t>
    </r>
    <r>
      <rPr>
        <sz val="16"/>
        <color theme="1"/>
        <rFont val="Arial"/>
        <family val="2"/>
      </rPr>
      <t xml:space="preserve"> </t>
    </r>
  </si>
  <si>
    <r>
      <t>58.44%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111</t>
    </r>
    <r>
      <rPr>
        <sz val="16"/>
        <color theme="1"/>
        <rFont val="Arial"/>
        <family val="2"/>
      </rPr>
      <t xml:space="preserve"> </t>
    </r>
  </si>
  <si>
    <r>
      <t>66.66%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111</t>
    </r>
    <r>
      <rPr>
        <sz val="16"/>
        <color theme="1"/>
        <rFont val="Arial"/>
        <family val="2"/>
      </rPr>
      <t xml:space="preserve"> </t>
    </r>
    <r>
      <rPr>
        <b/>
        <sz val="16"/>
        <color theme="1"/>
        <rFont val="Arial"/>
        <family val="2"/>
      </rPr>
      <t>et +</t>
    </r>
  </si>
  <si>
    <r>
      <t>59.5%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112</t>
    </r>
    <r>
      <rPr>
        <sz val="16"/>
        <color theme="1"/>
        <rFont val="Arial"/>
        <family val="2"/>
      </rPr>
      <t xml:space="preserve"> </t>
    </r>
  </si>
  <si>
    <r>
      <t>60.57%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113</t>
    </r>
    <r>
      <rPr>
        <sz val="16"/>
        <color theme="1"/>
        <rFont val="Arial"/>
        <family val="2"/>
      </rPr>
      <t xml:space="preserve"> </t>
    </r>
  </si>
  <si>
    <r>
      <t>61.65%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114</t>
    </r>
    <r>
      <rPr>
        <sz val="16"/>
        <color theme="1"/>
        <rFont val="Arial"/>
        <family val="2"/>
      </rPr>
      <t xml:space="preserve"> </t>
    </r>
  </si>
  <si>
    <r>
      <t>62.73%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115</t>
    </r>
    <r>
      <rPr>
        <sz val="16"/>
        <color theme="1"/>
        <rFont val="Arial"/>
        <family val="2"/>
      </rPr>
      <t xml:space="preserve"> </t>
    </r>
  </si>
  <si>
    <r>
      <t>63.83%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116</t>
    </r>
    <r>
      <rPr>
        <sz val="16"/>
        <color theme="1"/>
        <rFont val="Arial"/>
        <family val="2"/>
      </rPr>
      <t xml:space="preserve"> </t>
    </r>
  </si>
  <si>
    <r>
      <t>64.93%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117</t>
    </r>
    <r>
      <rPr>
        <sz val="16"/>
        <color theme="1"/>
        <rFont val="Arial"/>
        <family val="2"/>
      </rPr>
      <t xml:space="preserve"> </t>
    </r>
  </si>
  <si>
    <r>
      <t>66.05%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118</t>
    </r>
    <r>
      <rPr>
        <sz val="16"/>
        <color theme="1"/>
        <rFont val="Arial"/>
        <family val="2"/>
      </rPr>
      <t xml:space="preserve"> </t>
    </r>
  </si>
  <si>
    <r>
      <t>66.66%</t>
    </r>
    <r>
      <rPr>
        <sz val="16"/>
        <color theme="1"/>
        <rFont val="Arial"/>
        <family val="2"/>
      </rPr>
      <t xml:space="preserve"> de chance sur un objet de niveau </t>
    </r>
    <r>
      <rPr>
        <b/>
        <sz val="16"/>
        <color theme="1"/>
        <rFont val="Arial"/>
        <family val="2"/>
      </rPr>
      <t>119 et +</t>
    </r>
  </si>
  <si>
    <t>Custo para craft de item HL</t>
  </si>
  <si>
    <t>Recurso 1</t>
  </si>
  <si>
    <t>Recurso 2</t>
  </si>
  <si>
    <t>Recurso 3</t>
  </si>
  <si>
    <t>Recurso 4</t>
  </si>
  <si>
    <t>Recurso 5</t>
  </si>
  <si>
    <t>Recurso 6</t>
  </si>
  <si>
    <t>Recurso 7</t>
  </si>
  <si>
    <t>Recurso 8</t>
  </si>
  <si>
    <t>Valor/u</t>
  </si>
  <si>
    <t>Custo</t>
  </si>
  <si>
    <t>Valor item market</t>
  </si>
  <si>
    <t>Quantidade de craft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</si>
  <si>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</si>
  <si>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</si>
  <si>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</si>
  <si>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</si>
  <si>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</si>
  <si>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</si>
  <si>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</si>
  <si>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</si>
  <si>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Custo craft final</t>
  </si>
  <si>
    <t>Valor item mercado</t>
  </si>
  <si>
    <t>Desconto</t>
  </si>
  <si>
    <t>Anel invocador satisfeito</t>
  </si>
  <si>
    <t>Recursos t1</t>
  </si>
  <si>
    <t>Cobre</t>
  </si>
  <si>
    <t>Kobalto</t>
  </si>
  <si>
    <t>Castanha</t>
  </si>
  <si>
    <t>Nogueira</t>
  </si>
  <si>
    <t>Recurso t2</t>
  </si>
  <si>
    <t>Manganes</t>
  </si>
  <si>
    <t>Kobalite</t>
  </si>
  <si>
    <t>Ebonite</t>
  </si>
  <si>
    <t>Kouartz</t>
  </si>
  <si>
    <t>Valor /u</t>
  </si>
  <si>
    <t>N° de craft</t>
  </si>
  <si>
    <t>total</t>
  </si>
  <si>
    <t>Profit</t>
  </si>
  <si>
    <t>Runa PA</t>
  </si>
  <si>
    <t>Runa Invoc</t>
  </si>
  <si>
    <t>quantidade</t>
  </si>
  <si>
    <t>Estoque de runas</t>
  </si>
  <si>
    <t>Runa GA PA</t>
  </si>
  <si>
    <t>Runa GA PM</t>
  </si>
  <si>
    <t>Runa % Agua</t>
  </si>
  <si>
    <t>Runa % Ar</t>
  </si>
  <si>
    <t>Runa % Terra</t>
  </si>
  <si>
    <t>Runa % Neutra</t>
  </si>
  <si>
    <t>Runa fixa Agua</t>
  </si>
  <si>
    <t>Runa fixa Ar</t>
  </si>
  <si>
    <t>Runa fixa  Terra</t>
  </si>
  <si>
    <t>Runa fixa Neutra</t>
  </si>
  <si>
    <t>Runa int</t>
  </si>
  <si>
    <t>Runa força</t>
  </si>
  <si>
    <t>Runa chance</t>
  </si>
  <si>
    <t>Runa agi</t>
  </si>
  <si>
    <t>Runa pa int</t>
  </si>
  <si>
    <t>Runa pa força</t>
  </si>
  <si>
    <t>Runa pa chance</t>
  </si>
  <si>
    <t>Runa pa agi</t>
  </si>
  <si>
    <t>Runa Ra int</t>
  </si>
  <si>
    <t>Runa Ra força</t>
  </si>
  <si>
    <t>Runa Ra chance</t>
  </si>
  <si>
    <t>Runa Ra agi</t>
  </si>
  <si>
    <t>Runa sa</t>
  </si>
  <si>
    <t>Runa Ra sa</t>
  </si>
  <si>
    <t xml:space="preserve">Runa pa sa </t>
  </si>
  <si>
    <t>Runa Crit</t>
  </si>
  <si>
    <t>Runa Do</t>
  </si>
  <si>
    <t>Runa Po</t>
  </si>
  <si>
    <t>Runa Cura</t>
  </si>
  <si>
    <t>Runa Do Per</t>
  </si>
  <si>
    <t>Runa Pa Do Per</t>
  </si>
  <si>
    <t>Runa Ra Do Per</t>
  </si>
  <si>
    <t>Runa Pod</t>
  </si>
  <si>
    <t>Runa Pa Pod</t>
  </si>
  <si>
    <t>Runa Ra Pod</t>
  </si>
  <si>
    <t>Runa ini</t>
  </si>
  <si>
    <t>Runa Pa ini</t>
  </si>
  <si>
    <t>Runa Ra ini</t>
  </si>
  <si>
    <t>Runa Prospe</t>
  </si>
  <si>
    <t>Runa Pa Prospe</t>
  </si>
  <si>
    <t>Runa do ren</t>
  </si>
  <si>
    <t>Runa Pi</t>
  </si>
  <si>
    <t>Runa pa Pi</t>
  </si>
  <si>
    <t>Runa Ra pi</t>
  </si>
  <si>
    <t>Valor em estoq</t>
  </si>
  <si>
    <t>Runa % Fogo</t>
  </si>
  <si>
    <t>Runa fixa Fogo</t>
  </si>
  <si>
    <t>Runa vi</t>
  </si>
  <si>
    <t>Runa Pa vi</t>
  </si>
  <si>
    <t>Runa Ra vi</t>
  </si>
  <si>
    <t>Valor em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</si>
</sst>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-* #,##0_-;\-* #,##0_-;_-* &quot;-&quot;??_-;_-@_-"/>
    <numFmt numFmtId="167" formatCode="[$₭-454]#,##0.00"/>
  </numFmts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4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9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7" borderId="1" xfId="0" applyFill="1" applyBorder="1"/>
    <xf numFmtId="0" fontId="0" fillId="8" borderId="1" xfId="0" applyFill="1" applyBorder="1"/>
    <xf numFmtId="0" fontId="5" fillId="4" borderId="0" xfId="0" applyFont="1" applyFill="1" applyAlignment="1">
      <alignment vertical="center"/>
    </xf>
    <xf numFmtId="0" fontId="0" fillId="9" borderId="0" xfId="0" applyFill="1"/>
    <xf numFmtId="0" fontId="10" fillId="9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8" fillId="4" borderId="1" xfId="0" applyFont="1" applyFill="1" applyBorder="1" applyAlignment="1">
      <alignment vertical="center"/>
    </xf>
    <xf numFmtId="0" fontId="0" fillId="6" borderId="1" xfId="0" applyFill="1" applyBorder="1"/>
    <xf numFmtId="43" fontId="2" fillId="5" borderId="1" xfId="1" applyFont="1" applyFill="1" applyBorder="1"/>
    <xf numFmtId="43" fontId="0" fillId="0" borderId="1" xfId="1" applyFont="1" applyBorder="1"/>
    <xf numFmtId="43" fontId="0" fillId="6" borderId="1" xfId="1" applyFont="1" applyFill="1" applyBorder="1"/>
    <xf numFmtId="0" fontId="0" fillId="9" borderId="6" xfId="0" applyFill="1" applyBorder="1"/>
    <xf numFmtId="0" fontId="0" fillId="5" borderId="1" xfId="0" applyFill="1" applyBorder="1"/>
    <xf numFmtId="0" fontId="11" fillId="4" borderId="1" xfId="0" applyFont="1" applyFill="1" applyBorder="1"/>
    <xf numFmtId="0" fontId="0" fillId="3" borderId="2" xfId="0" applyFill="1" applyBorder="1"/>
    <xf numFmtId="0" fontId="4" fillId="3" borderId="2" xfId="0" applyFont="1" applyFill="1" applyBorder="1"/>
    <xf numFmtId="0" fontId="6" fillId="3" borderId="2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3" fontId="0" fillId="10" borderId="1" xfId="1" applyFont="1" applyFill="1" applyBorder="1"/>
    <xf numFmtId="0" fontId="1" fillId="4" borderId="1" xfId="0" applyFont="1" applyFill="1" applyBorder="1" applyAlignment="1">
      <alignment horizontal="center"/>
    </xf>
    <xf numFmtId="0" fontId="0" fillId="4" borderId="7" xfId="0" applyFill="1" applyBorder="1"/>
    <xf numFmtId="0" fontId="0" fillId="9" borderId="8" xfId="0" applyFill="1" applyBorder="1"/>
    <xf numFmtId="0" fontId="2" fillId="8" borderId="1" xfId="0" applyFont="1" applyFill="1" applyBorder="1"/>
    <xf numFmtId="0" fontId="2" fillId="7" borderId="1" xfId="0" applyFont="1" applyFill="1" applyBorder="1"/>
    <xf numFmtId="0" fontId="1" fillId="4" borderId="1" xfId="0" applyFont="1" applyFill="1" applyBorder="1"/>
    <xf numFmtId="0" fontId="0" fillId="3" borderId="1" xfId="0" applyFill="1" applyBorder="1" applyProtection="1">
      <protection locked="0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43" fontId="0" fillId="8" borderId="1" xfId="1" applyFont="1" applyFill="1" applyBorder="1" applyAlignment="1">
      <alignment vertical="center"/>
    </xf>
    <xf numFmtId="43" fontId="3" fillId="7" borderId="1" xfId="1" applyFont="1" applyFill="1" applyBorder="1" applyAlignment="1">
      <alignment vertical="center"/>
    </xf>
    <xf numFmtId="0" fontId="0" fillId="11" borderId="1" xfId="0" applyFill="1" applyBorder="1"/>
    <xf numFmtId="0" fontId="0" fillId="12" borderId="1" xfId="0" applyFill="1" applyBorder="1"/>
    <xf numFmtId="43" fontId="0" fillId="12" borderId="1" xfId="1" applyFont="1" applyFill="1" applyBorder="1"/>
    <xf numFmtId="43" fontId="0" fillId="11" borderId="1" xfId="0" applyNumberFormat="1" applyFill="1" applyBorder="1"/>
    <xf numFmtId="0" fontId="2" fillId="13" borderId="1" xfId="0" applyFont="1" applyFill="1" applyBorder="1"/>
    <xf numFmtId="43" fontId="0" fillId="8" borderId="1" xfId="0" applyNumberFormat="1" applyFill="1" applyBorder="1"/>
    <xf numFmtId="0" fontId="0" fillId="14" borderId="1" xfId="0" applyFill="1" applyBorder="1"/>
    <xf numFmtId="0" fontId="0" fillId="14" borderId="2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4" borderId="8" xfId="0" applyFill="1" applyBorder="1"/>
    <xf numFmtId="43" fontId="0" fillId="9" borderId="1" xfId="0" applyNumberFormat="1" applyFill="1" applyBorder="1"/>
    <xf numFmtId="0" fontId="13" fillId="3" borderId="1" xfId="0" applyFont="1" applyFill="1" applyBorder="1"/>
    <xf numFmtId="43" fontId="0" fillId="3" borderId="1" xfId="1" applyFont="1" applyFill="1" applyBorder="1"/>
    <xf numFmtId="0" fontId="0" fillId="15" borderId="1" xfId="0" applyFill="1" applyBorder="1"/>
    <xf numFmtId="0" fontId="0" fillId="3" borderId="9" xfId="0" applyFill="1" applyBorder="1"/>
    <xf numFmtId="43" fontId="0" fillId="3" borderId="9" xfId="1" applyFont="1" applyFill="1" applyBorder="1"/>
    <xf numFmtId="43" fontId="0" fillId="12" borderId="3" xfId="1" applyFont="1" applyFill="1" applyBorder="1"/>
    <xf numFmtId="0" fontId="0" fillId="11" borderId="9" xfId="0" applyFill="1" applyBorder="1"/>
    <xf numFmtId="43" fontId="0" fillId="9" borderId="9" xfId="0" applyNumberFormat="1" applyFill="1" applyBorder="1"/>
    <xf numFmtId="0" fontId="14" fillId="9" borderId="0" xfId="0" applyFont="1" applyFill="1"/>
    <xf numFmtId="0" fontId="0" fillId="3" borderId="7" xfId="0" applyFill="1" applyBorder="1"/>
    <xf numFmtId="0" fontId="6" fillId="10" borderId="1" xfId="0" applyFont="1" applyFill="1" applyBorder="1"/>
    <xf numFmtId="0" fontId="0" fillId="3" borderId="3" xfId="0" applyFill="1" applyBorder="1"/>
    <xf numFmtId="0" fontId="15" fillId="4" borderId="10" xfId="0" applyFont="1" applyFill="1" applyBorder="1" applyAlignment="1">
      <alignment vertical="center"/>
    </xf>
    <xf numFmtId="0" fontId="0" fillId="3" borderId="12" xfId="0" applyFill="1" applyBorder="1"/>
    <xf numFmtId="0" fontId="0" fillId="16" borderId="1" xfId="0" applyFill="1" applyBorder="1"/>
    <xf numFmtId="43" fontId="0" fillId="16" borderId="1" xfId="1" applyFont="1" applyFill="1" applyBorder="1"/>
    <xf numFmtId="43" fontId="0" fillId="3" borderId="2" xfId="1" applyFont="1" applyFill="1" applyBorder="1"/>
    <xf numFmtId="0" fontId="0" fillId="9" borderId="0" xfId="0" applyFill="1" applyAlignment="1">
      <alignment vertical="center"/>
    </xf>
    <xf numFmtId="0" fontId="6" fillId="17" borderId="13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18" borderId="13" xfId="0" applyFont="1" applyFill="1" applyBorder="1" applyAlignment="1">
      <alignment wrapText="1"/>
    </xf>
    <xf numFmtId="0" fontId="20" fillId="0" borderId="13" xfId="0" applyFont="1" applyBorder="1" applyAlignment="1">
      <alignment vertical="center"/>
    </xf>
    <xf numFmtId="43" fontId="0" fillId="5" borderId="1" xfId="1" applyFont="1" applyFill="1" applyBorder="1"/>
    <xf numFmtId="0" fontId="0" fillId="19" borderId="1" xfId="0" applyFill="1" applyBorder="1"/>
    <xf numFmtId="0" fontId="0" fillId="0" borderId="1" xfId="0" applyBorder="1"/>
    <xf numFmtId="0" fontId="0" fillId="8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13" fillId="11" borderId="2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4" borderId="0" xfId="0" applyFont="1" applyFill="1"/>
    <xf numFmtId="0" fontId="25" fillId="4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16" fillId="4" borderId="20" xfId="0" applyFont="1" applyFill="1" applyBorder="1" applyAlignment="1">
      <alignment horizontal="center" vertical="center"/>
    </xf>
    <xf numFmtId="0" fontId="0" fillId="19" borderId="19" xfId="0" applyFill="1" applyBorder="1"/>
    <xf numFmtId="0" fontId="16" fillId="4" borderId="20" xfId="0" applyFont="1" applyFill="1" applyBorder="1"/>
    <xf numFmtId="0" fontId="0" fillId="21" borderId="19" xfId="0" applyFill="1" applyBorder="1"/>
    <xf numFmtId="0" fontId="16" fillId="4" borderId="21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16" fillId="4" borderId="22" xfId="0" applyFont="1" applyFill="1" applyBorder="1" applyAlignment="1">
      <alignment horizontal="center" vertical="center"/>
    </xf>
    <xf numFmtId="0" fontId="0" fillId="0" borderId="0" xfId="0" applyBorder="1"/>
    <xf numFmtId="0" fontId="16" fillId="9" borderId="23" xfId="0" applyFont="1" applyFill="1" applyBorder="1" applyAlignment="1">
      <alignment vertical="center"/>
    </xf>
    <xf numFmtId="0" fontId="16" fillId="4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0" fillId="4" borderId="26" xfId="0" applyFill="1" applyBorder="1"/>
    <xf numFmtId="0" fontId="0" fillId="20" borderId="27" xfId="0" applyFill="1" applyBorder="1"/>
    <xf numFmtId="0" fontId="0" fillId="9" borderId="21" xfId="0" applyFill="1" applyBorder="1"/>
    <xf numFmtId="0" fontId="0" fillId="9" borderId="0" xfId="0" applyFill="1" applyBorder="1"/>
    <xf numFmtId="0" fontId="0" fillId="19" borderId="28" xfId="0" applyFill="1" applyBorder="1"/>
    <xf numFmtId="0" fontId="0" fillId="12" borderId="28" xfId="0" applyFill="1" applyBorder="1"/>
    <xf numFmtId="0" fontId="0" fillId="9" borderId="24" xfId="0" applyFill="1" applyBorder="1"/>
    <xf numFmtId="0" fontId="0" fillId="0" borderId="28" xfId="0" applyBorder="1"/>
    <xf numFmtId="0" fontId="26" fillId="4" borderId="10" xfId="0" applyFont="1" applyFill="1" applyBorder="1" applyAlignment="1">
      <alignment horizontal="center"/>
    </xf>
    <xf numFmtId="0" fontId="14" fillId="4" borderId="10" xfId="0" applyFont="1" applyFill="1" applyBorder="1"/>
    <xf numFmtId="0" fontId="27" fillId="6" borderId="12" xfId="0" applyFont="1" applyFill="1" applyBorder="1" applyAlignment="1">
      <alignment horizontal="center" vertical="center"/>
    </xf>
    <xf numFmtId="0" fontId="27" fillId="6" borderId="7" xfId="0" applyFont="1" applyFill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166" fontId="0" fillId="20" borderId="1" xfId="1" applyNumberFormat="1" applyFont="1" applyFill="1" applyBorder="1"/>
    <xf numFmtId="166" fontId="0" fillId="20" borderId="3" xfId="1" applyNumberFormat="1" applyFont="1" applyFill="1" applyBorder="1"/>
    <xf numFmtId="166" fontId="0" fillId="0" borderId="3" xfId="1" applyNumberFormat="1" applyFont="1" applyBorder="1"/>
    <xf numFmtId="166" fontId="6" fillId="2" borderId="19" xfId="1" applyNumberFormat="1" applyFont="1" applyFill="1" applyBorder="1" applyAlignment="1">
      <alignment horizontal="center" vertical="center"/>
    </xf>
    <xf numFmtId="166" fontId="0" fillId="0" borderId="1" xfId="1" applyNumberFormat="1" applyFont="1" applyBorder="1"/>
    <xf numFmtId="166" fontId="0" fillId="5" borderId="1" xfId="1" applyNumberFormat="1" applyFont="1" applyFill="1" applyBorder="1"/>
    <xf numFmtId="166" fontId="13" fillId="2" borderId="1" xfId="1" applyNumberFormat="1" applyFont="1" applyFill="1" applyBorder="1" applyAlignment="1">
      <alignment horizontal="center" vertical="center"/>
    </xf>
    <xf numFmtId="166" fontId="19" fillId="2" borderId="1" xfId="0" applyNumberFormat="1" applyFont="1" applyFill="1" applyBorder="1" applyAlignment="1">
      <alignment horizontal="center"/>
    </xf>
    <xf numFmtId="166" fontId="0" fillId="0" borderId="1" xfId="0" applyNumberFormat="1" applyBorder="1"/>
    <xf numFmtId="167" fontId="0" fillId="0" borderId="0" xfId="0" applyNumberFormat="1"/>
  </cellXfs>
  <cellStyles count="2">
    <cellStyle name="Normal" xfId="0" builtinId="0"/>
    <cellStyle name="Vírgula" xfId="1" builtinId="3"/>
  </cellStyles>
  <dxfs count="3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8868-C8F4-47AB-A8E8-B0833D175DBE}">
  <dimension ref="A1:P35"/>
  <sheetViews>
    <sheetView workbookViewId="0">
      <selection activeCell="D30" sqref="D30"/>
    </sheetView>
  </sheetViews>
  <sheetFormatPr defaultRowHeight="15" x14ac:dyDescent="0.25"/>
  <cols>
    <col min="1" max="1" width="25" customWidth="1"/>
    <col min="2" max="2" width="19.28515625" customWidth="1"/>
    <col min="3" max="3" width="17.7109375" customWidth="1"/>
    <col min="4" max="4" width="17.28515625" customWidth="1"/>
    <col min="5" max="5" width="12.7109375" customWidth="1"/>
    <col min="6" max="6" width="7.140625" customWidth="1"/>
    <col min="7" max="7" width="17.5703125" customWidth="1"/>
    <col min="8" max="8" width="15.28515625" customWidth="1"/>
    <col min="9" max="9" width="15.85546875" customWidth="1"/>
    <col min="10" max="10" width="18" customWidth="1"/>
    <col min="11" max="11" width="11.28515625" customWidth="1"/>
  </cols>
  <sheetData>
    <row r="1" spans="1:16" ht="15" customHeight="1" x14ac:dyDescent="0.25">
      <c r="A1" s="81" t="s">
        <v>60</v>
      </c>
      <c r="B1" s="81"/>
      <c r="C1" s="81"/>
      <c r="D1" s="81"/>
      <c r="E1" s="81"/>
      <c r="F1" s="81"/>
      <c r="G1" s="81"/>
      <c r="H1" s="81"/>
      <c r="I1" s="81"/>
      <c r="J1" s="81"/>
      <c r="K1" s="12"/>
      <c r="L1" s="11"/>
      <c r="M1" s="10"/>
      <c r="N1" s="10"/>
      <c r="O1" s="10"/>
      <c r="P1" s="10"/>
    </row>
    <row r="2" spans="1:16" ht="15" customHeight="1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12"/>
      <c r="L2" s="11"/>
      <c r="M2" s="10"/>
      <c r="N2" s="10"/>
      <c r="O2" s="10"/>
      <c r="P2" s="10"/>
    </row>
    <row r="3" spans="1:16" ht="15" customHeight="1" x14ac:dyDescent="0.25">
      <c r="A3" s="81"/>
      <c r="B3" s="81"/>
      <c r="C3" s="81"/>
      <c r="D3" s="81"/>
      <c r="E3" s="81"/>
      <c r="F3" s="81"/>
      <c r="G3" s="81"/>
      <c r="H3" s="81"/>
      <c r="I3" s="81"/>
      <c r="J3" s="81"/>
      <c r="K3" s="12"/>
    </row>
    <row r="4" spans="1:16" ht="15.75" customHeight="1" x14ac:dyDescent="0.25">
      <c r="A4" s="80" t="s">
        <v>13</v>
      </c>
      <c r="B4" s="80"/>
      <c r="C4" s="14" t="s">
        <v>15</v>
      </c>
      <c r="D4" s="80" t="s">
        <v>14</v>
      </c>
      <c r="E4" s="80"/>
      <c r="F4" s="10"/>
      <c r="G4" s="16" t="s">
        <v>22</v>
      </c>
      <c r="H4" s="16"/>
      <c r="I4" s="1" t="s">
        <v>33</v>
      </c>
      <c r="J4" s="1" t="s">
        <v>34</v>
      </c>
      <c r="K4" s="5"/>
    </row>
    <row r="5" spans="1:16" ht="15.75" customHeight="1" x14ac:dyDescent="0.25">
      <c r="A5" s="80"/>
      <c r="B5" s="80"/>
      <c r="C5" s="15">
        <v>0</v>
      </c>
      <c r="D5" s="80"/>
      <c r="E5" s="80"/>
      <c r="F5" s="10"/>
      <c r="G5" s="16"/>
      <c r="H5" s="16"/>
      <c r="I5" s="1" t="s">
        <v>29</v>
      </c>
      <c r="J5" s="1">
        <v>22</v>
      </c>
      <c r="K5" s="5"/>
    </row>
    <row r="6" spans="1:16" x14ac:dyDescent="0.25">
      <c r="A6" s="4"/>
      <c r="B6" s="1" t="s">
        <v>36</v>
      </c>
      <c r="C6" s="15" t="s">
        <v>39</v>
      </c>
      <c r="D6" s="22" t="s">
        <v>0</v>
      </c>
      <c r="E6" s="22">
        <v>35</v>
      </c>
      <c r="F6" s="10"/>
      <c r="G6" s="1" t="s">
        <v>23</v>
      </c>
      <c r="H6" s="2">
        <v>100</v>
      </c>
      <c r="I6" s="1" t="s">
        <v>30</v>
      </c>
      <c r="J6" s="1">
        <v>66</v>
      </c>
      <c r="K6" s="5"/>
    </row>
    <row r="7" spans="1:16" x14ac:dyDescent="0.25">
      <c r="A7" s="1" t="s">
        <v>0</v>
      </c>
      <c r="B7" s="1">
        <v>0</v>
      </c>
      <c r="C7" s="15">
        <v>900</v>
      </c>
      <c r="D7" s="22" t="s">
        <v>1</v>
      </c>
      <c r="E7" s="22">
        <v>190</v>
      </c>
      <c r="F7" s="10"/>
      <c r="G7" s="4"/>
      <c r="H7" s="4"/>
      <c r="I7" s="1" t="s">
        <v>31</v>
      </c>
      <c r="J7" s="1">
        <v>400</v>
      </c>
      <c r="K7" s="5"/>
    </row>
    <row r="8" spans="1:16" x14ac:dyDescent="0.25">
      <c r="A8" s="1" t="s">
        <v>1</v>
      </c>
      <c r="B8" s="1">
        <v>0</v>
      </c>
      <c r="C8" s="10"/>
      <c r="D8" s="22" t="s">
        <v>2</v>
      </c>
      <c r="E8" s="22">
        <v>150</v>
      </c>
      <c r="F8" s="10"/>
      <c r="G8" s="1" t="s">
        <v>24</v>
      </c>
      <c r="H8" s="1" t="s">
        <v>26</v>
      </c>
      <c r="I8" s="4"/>
      <c r="J8" s="4"/>
      <c r="K8" s="5"/>
    </row>
    <row r="9" spans="1:16" x14ac:dyDescent="0.25">
      <c r="A9" s="1" t="s">
        <v>2</v>
      </c>
      <c r="B9" s="1">
        <v>0</v>
      </c>
      <c r="C9" s="2" t="s">
        <v>105</v>
      </c>
      <c r="D9" s="22" t="s">
        <v>3</v>
      </c>
      <c r="E9" s="22">
        <v>60</v>
      </c>
      <c r="F9" s="10"/>
      <c r="G9" s="1" t="s">
        <v>0</v>
      </c>
      <c r="H9" s="2">
        <v>17</v>
      </c>
      <c r="I9" s="1" t="s">
        <v>28</v>
      </c>
      <c r="J9" s="1" t="s">
        <v>32</v>
      </c>
      <c r="K9" s="5"/>
    </row>
    <row r="10" spans="1:16" x14ac:dyDescent="0.25">
      <c r="A10" s="1" t="s">
        <v>83</v>
      </c>
      <c r="B10" s="1">
        <v>0</v>
      </c>
      <c r="C10" s="2">
        <v>10</v>
      </c>
      <c r="D10" s="22" t="s">
        <v>4</v>
      </c>
      <c r="E10" s="22">
        <v>600</v>
      </c>
      <c r="F10" s="10"/>
      <c r="G10" s="1" t="s">
        <v>1</v>
      </c>
      <c r="H10" s="2">
        <v>12</v>
      </c>
      <c r="I10" s="1" t="s">
        <v>29</v>
      </c>
      <c r="J10" s="1">
        <v>24000</v>
      </c>
      <c r="K10" s="5"/>
    </row>
    <row r="11" spans="1:16" x14ac:dyDescent="0.25">
      <c r="A11" s="1" t="s">
        <v>84</v>
      </c>
      <c r="B11" s="1">
        <v>0</v>
      </c>
      <c r="C11" s="10"/>
      <c r="D11" s="22" t="s">
        <v>5</v>
      </c>
      <c r="E11" s="22">
        <v>360</v>
      </c>
      <c r="F11" s="10"/>
      <c r="G11" s="1" t="s">
        <v>2</v>
      </c>
      <c r="H11" s="2">
        <v>17</v>
      </c>
      <c r="I11" s="1" t="s">
        <v>30</v>
      </c>
      <c r="J11" s="1">
        <v>2700</v>
      </c>
      <c r="K11" s="5"/>
    </row>
    <row r="12" spans="1:16" x14ac:dyDescent="0.25">
      <c r="A12" s="1" t="s">
        <v>85</v>
      </c>
      <c r="B12" s="1">
        <v>0</v>
      </c>
      <c r="C12" s="2" t="s">
        <v>123</v>
      </c>
      <c r="D12" s="22" t="s">
        <v>11</v>
      </c>
      <c r="E12" s="22">
        <v>3000</v>
      </c>
      <c r="F12" s="10"/>
      <c r="G12" s="1" t="s">
        <v>25</v>
      </c>
      <c r="H12" s="2">
        <v>10</v>
      </c>
      <c r="I12" s="1" t="s">
        <v>31</v>
      </c>
      <c r="J12" s="1">
        <v>110</v>
      </c>
      <c r="K12" s="5"/>
    </row>
    <row r="13" spans="1:16" x14ac:dyDescent="0.25">
      <c r="A13" s="1" t="s">
        <v>11</v>
      </c>
      <c r="B13" s="1">
        <v>0</v>
      </c>
      <c r="C13" s="2">
        <v>2800</v>
      </c>
      <c r="D13" s="22" t="s">
        <v>6</v>
      </c>
      <c r="E13" s="22">
        <v>19000</v>
      </c>
      <c r="F13" s="10"/>
      <c r="G13" s="4"/>
      <c r="H13" s="4"/>
      <c r="I13" s="4"/>
      <c r="J13" s="4"/>
      <c r="K13" s="5"/>
    </row>
    <row r="14" spans="1:16" x14ac:dyDescent="0.25">
      <c r="A14" s="1" t="s">
        <v>6</v>
      </c>
      <c r="B14" s="1">
        <v>0</v>
      </c>
      <c r="C14" s="10"/>
      <c r="D14" s="22" t="s">
        <v>7</v>
      </c>
      <c r="E14" s="22">
        <v>4000</v>
      </c>
      <c r="F14" s="10"/>
      <c r="G14" s="17" t="s">
        <v>27</v>
      </c>
      <c r="H14" s="20">
        <f>SUM(((H9*H6*E6)+(H10*H6*E7)+(H11*H6*E8)))</f>
        <v>542500</v>
      </c>
      <c r="I14" s="17" t="s">
        <v>35</v>
      </c>
      <c r="J14" s="20">
        <f>SUM(((J10*J5)+(J11*J6)+(J12*J7))-H14)</f>
        <v>207700</v>
      </c>
      <c r="K14" s="5"/>
    </row>
    <row r="15" spans="1:16" x14ac:dyDescent="0.25">
      <c r="A15" s="1" t="s">
        <v>7</v>
      </c>
      <c r="B15" s="1">
        <v>0</v>
      </c>
      <c r="C15" s="10"/>
      <c r="D15" s="22" t="s">
        <v>10</v>
      </c>
      <c r="E15" s="22">
        <v>4000</v>
      </c>
      <c r="F15" s="10"/>
      <c r="G15" s="4"/>
      <c r="H15" s="52"/>
      <c r="I15" s="52"/>
      <c r="J15" s="52"/>
      <c r="K15" s="5"/>
    </row>
    <row r="16" spans="1:16" ht="18.75" x14ac:dyDescent="0.3">
      <c r="A16" s="1" t="s">
        <v>10</v>
      </c>
      <c r="B16" s="1">
        <v>0</v>
      </c>
      <c r="C16" s="10"/>
      <c r="D16" s="22" t="s">
        <v>9</v>
      </c>
      <c r="E16" s="22">
        <v>7500</v>
      </c>
      <c r="F16" s="10"/>
      <c r="G16" s="56" t="s">
        <v>116</v>
      </c>
      <c r="H16" s="54" t="s">
        <v>110</v>
      </c>
      <c r="I16" s="54" t="s">
        <v>36</v>
      </c>
      <c r="J16" s="54" t="s">
        <v>39</v>
      </c>
      <c r="K16" s="5"/>
    </row>
    <row r="17" spans="1:11" x14ac:dyDescent="0.25">
      <c r="A17" s="1" t="s">
        <v>9</v>
      </c>
      <c r="B17" s="1">
        <v>0</v>
      </c>
      <c r="C17" s="10"/>
      <c r="D17" s="22" t="s">
        <v>8</v>
      </c>
      <c r="E17" s="22">
        <v>0</v>
      </c>
      <c r="F17" s="10"/>
      <c r="G17" s="56">
        <f>SUM(I17:I23)</f>
        <v>2</v>
      </c>
      <c r="H17" s="1" t="s">
        <v>111</v>
      </c>
      <c r="I17" s="1">
        <v>0</v>
      </c>
      <c r="J17" s="55">
        <v>33000</v>
      </c>
      <c r="K17" s="5"/>
    </row>
    <row r="18" spans="1:11" x14ac:dyDescent="0.25">
      <c r="A18" s="1" t="s">
        <v>8</v>
      </c>
      <c r="B18" s="1">
        <v>0</v>
      </c>
      <c r="C18" s="10"/>
      <c r="D18" s="22" t="s">
        <v>12</v>
      </c>
      <c r="E18" s="22">
        <v>20</v>
      </c>
      <c r="F18" s="10"/>
      <c r="G18" s="56" t="s">
        <v>117</v>
      </c>
      <c r="H18" s="1" t="s">
        <v>112</v>
      </c>
      <c r="I18" s="1">
        <v>0</v>
      </c>
      <c r="J18" s="55">
        <v>55000</v>
      </c>
      <c r="K18" s="5"/>
    </row>
    <row r="19" spans="1:11" x14ac:dyDescent="0.25">
      <c r="A19" s="1" t="s">
        <v>12</v>
      </c>
      <c r="B19" s="1">
        <v>0</v>
      </c>
      <c r="C19" s="10"/>
      <c r="D19" s="22" t="s">
        <v>16</v>
      </c>
      <c r="E19" s="22">
        <v>5500</v>
      </c>
      <c r="F19" s="10"/>
      <c r="G19" s="56">
        <f>SUM(G17*8000)</f>
        <v>16000</v>
      </c>
      <c r="H19" s="1" t="s">
        <v>113</v>
      </c>
      <c r="I19" s="1">
        <v>0</v>
      </c>
      <c r="J19" s="55">
        <v>45000</v>
      </c>
      <c r="K19" s="5"/>
    </row>
    <row r="20" spans="1:11" x14ac:dyDescent="0.25">
      <c r="A20" s="3" t="s">
        <v>16</v>
      </c>
      <c r="B20" s="1">
        <v>0</v>
      </c>
      <c r="C20" s="10"/>
      <c r="D20" s="22" t="s">
        <v>17</v>
      </c>
      <c r="E20" s="22">
        <f>SUM(3*C$13)-2400</f>
        <v>6000</v>
      </c>
      <c r="F20" s="10"/>
      <c r="G20" s="10"/>
      <c r="H20" s="1" t="s">
        <v>114</v>
      </c>
      <c r="I20" s="1">
        <v>1</v>
      </c>
      <c r="J20" s="55">
        <v>58000</v>
      </c>
      <c r="K20" s="5"/>
    </row>
    <row r="21" spans="1:11" x14ac:dyDescent="0.25">
      <c r="A21" s="3" t="s">
        <v>17</v>
      </c>
      <c r="B21" s="1">
        <v>0</v>
      </c>
      <c r="C21" s="10"/>
      <c r="D21" s="22" t="s">
        <v>18</v>
      </c>
      <c r="E21" s="22">
        <f>SUM(4*C$13)-2400</f>
        <v>8800</v>
      </c>
      <c r="F21" s="10"/>
      <c r="G21" s="10"/>
      <c r="H21" s="1" t="s">
        <v>119</v>
      </c>
      <c r="I21" s="1">
        <v>0</v>
      </c>
      <c r="J21" s="55">
        <v>85000</v>
      </c>
      <c r="K21" s="5"/>
    </row>
    <row r="22" spans="1:11" x14ac:dyDescent="0.25">
      <c r="A22" s="3" t="s">
        <v>18</v>
      </c>
      <c r="B22" s="1">
        <v>0</v>
      </c>
      <c r="C22" s="10"/>
      <c r="D22" s="22" t="s">
        <v>19</v>
      </c>
      <c r="E22" s="22">
        <f>SUM(5*C$13)-3750</f>
        <v>10250</v>
      </c>
      <c r="F22" s="10"/>
      <c r="G22" s="10"/>
      <c r="H22" s="1" t="s">
        <v>120</v>
      </c>
      <c r="I22" s="1">
        <v>0</v>
      </c>
      <c r="J22" s="55">
        <v>135000</v>
      </c>
      <c r="K22" s="5"/>
    </row>
    <row r="23" spans="1:11" x14ac:dyDescent="0.25">
      <c r="A23" s="3" t="s">
        <v>19</v>
      </c>
      <c r="B23" s="1">
        <v>0</v>
      </c>
      <c r="C23" s="10"/>
      <c r="D23" s="22" t="s">
        <v>124</v>
      </c>
      <c r="E23" s="22">
        <f>SUM(6*C$13)-3750</f>
        <v>13050</v>
      </c>
      <c r="F23" s="10"/>
      <c r="G23" s="10"/>
      <c r="H23" s="57" t="s">
        <v>122</v>
      </c>
      <c r="I23" s="1">
        <v>1</v>
      </c>
      <c r="J23" s="58">
        <v>108000</v>
      </c>
      <c r="K23" s="5"/>
    </row>
    <row r="24" spans="1:11" x14ac:dyDescent="0.25">
      <c r="A24" s="3" t="s">
        <v>124</v>
      </c>
      <c r="B24" s="1">
        <v>0</v>
      </c>
      <c r="C24" s="10"/>
      <c r="D24" s="22" t="s">
        <v>21</v>
      </c>
      <c r="E24" s="22">
        <v>16000</v>
      </c>
      <c r="F24" s="10"/>
      <c r="G24" s="10"/>
      <c r="H24" s="1" t="s">
        <v>115</v>
      </c>
      <c r="I24" s="1">
        <v>0</v>
      </c>
      <c r="J24" s="55">
        <f>SUM(J11*I24)</f>
        <v>0</v>
      </c>
      <c r="K24" s="5"/>
    </row>
    <row r="25" spans="1:11" x14ac:dyDescent="0.25">
      <c r="A25" s="1" t="s">
        <v>21</v>
      </c>
      <c r="B25" s="1">
        <v>0</v>
      </c>
      <c r="C25" s="10"/>
      <c r="D25" s="10"/>
      <c r="E25" s="82" t="s">
        <v>81</v>
      </c>
      <c r="F25" s="82"/>
      <c r="G25" s="10"/>
      <c r="H25" s="1" t="s">
        <v>121</v>
      </c>
      <c r="I25" s="1">
        <v>0</v>
      </c>
      <c r="J25" s="55">
        <f>SUM(J12*I25)</f>
        <v>0</v>
      </c>
      <c r="K25" s="5"/>
    </row>
    <row r="26" spans="1:11" x14ac:dyDescent="0.25">
      <c r="A26" s="1" t="s">
        <v>20</v>
      </c>
      <c r="B26" s="1">
        <v>0</v>
      </c>
      <c r="C26" s="10"/>
      <c r="D26" s="10"/>
      <c r="E26" s="79">
        <v>100</v>
      </c>
      <c r="F26" s="79"/>
      <c r="G26" s="10"/>
      <c r="H26" s="10"/>
      <c r="I26" s="60" t="s">
        <v>103</v>
      </c>
      <c r="J26" s="61" cm="1">
        <f t="array" ref="J26">SUM(I17:I23*J17:J23)-J24-G19-J25</f>
        <v>150000</v>
      </c>
      <c r="K26" s="5"/>
    </row>
    <row r="27" spans="1:11" ht="18.75" x14ac:dyDescent="0.3">
      <c r="A27" s="36" t="s">
        <v>74</v>
      </c>
      <c r="B27" s="18" cm="1">
        <f t="array" ref="B27">SUM((B7:B25*E6:E24)-(C5*C7))+B26</f>
        <v>0</v>
      </c>
      <c r="C27" s="47" t="s">
        <v>104</v>
      </c>
      <c r="D27" s="48">
        <f>SUM(B27-(((C32*E6)+(C33*E7)+(C34*E8))*C10))</f>
        <v>-20200</v>
      </c>
      <c r="E27" s="82" t="s">
        <v>77</v>
      </c>
      <c r="F27" s="82"/>
      <c r="H27" s="83" t="s">
        <v>118</v>
      </c>
      <c r="I27" s="84"/>
      <c r="J27" s="53">
        <f>SUM(J14+J26)</f>
        <v>357700</v>
      </c>
      <c r="K27" s="5"/>
    </row>
    <row r="28" spans="1:11" ht="18.75" x14ac:dyDescent="0.3">
      <c r="A28" s="35" t="s">
        <v>79</v>
      </c>
      <c r="B28" s="18">
        <f>SUM(B27+(E28*7*E26)-E26*E30)</f>
        <v>125000</v>
      </c>
      <c r="C28" s="10"/>
      <c r="D28" s="10"/>
      <c r="E28" s="79">
        <v>750</v>
      </c>
      <c r="F28" s="79"/>
      <c r="G28" s="10"/>
      <c r="I28" s="10"/>
      <c r="J28" s="10"/>
      <c r="K28" s="5"/>
    </row>
    <row r="29" spans="1:11" x14ac:dyDescent="0.25">
      <c r="A29" s="10"/>
      <c r="B29" s="10"/>
      <c r="C29" s="10"/>
      <c r="D29" s="10"/>
      <c r="E29" s="82" t="s">
        <v>80</v>
      </c>
      <c r="F29" s="82"/>
      <c r="G29" s="10"/>
      <c r="H29" s="51" t="s">
        <v>106</v>
      </c>
      <c r="I29" s="10"/>
      <c r="J29" s="10"/>
      <c r="K29" s="5"/>
    </row>
    <row r="30" spans="1:11" x14ac:dyDescent="0.25">
      <c r="A30" s="10"/>
      <c r="B30" s="10"/>
      <c r="C30" s="10"/>
      <c r="D30" s="10"/>
      <c r="E30" s="79">
        <v>4000</v>
      </c>
      <c r="F30" s="79"/>
      <c r="H30" s="51">
        <f>SUM(C31*C32)</f>
        <v>160</v>
      </c>
      <c r="I30" s="10"/>
      <c r="J30" s="10"/>
      <c r="K30" s="5"/>
    </row>
    <row r="31" spans="1:11" x14ac:dyDescent="0.25">
      <c r="B31" s="37" t="s">
        <v>99</v>
      </c>
      <c r="C31" s="1">
        <v>20</v>
      </c>
      <c r="D31" s="44" t="s">
        <v>100</v>
      </c>
      <c r="E31" s="59">
        <v>3000</v>
      </c>
      <c r="F31" s="10"/>
      <c r="G31" s="49" t="s">
        <v>109</v>
      </c>
      <c r="H31" s="51" t="s">
        <v>107</v>
      </c>
      <c r="I31" s="10"/>
      <c r="J31" s="10"/>
      <c r="K31" s="5"/>
    </row>
    <row r="32" spans="1:11" x14ac:dyDescent="0.25">
      <c r="A32" s="10"/>
      <c r="B32" s="1" t="s">
        <v>98</v>
      </c>
      <c r="C32" s="2">
        <v>8</v>
      </c>
      <c r="D32" s="44" t="s">
        <v>101</v>
      </c>
      <c r="E32" s="45">
        <f>SUM(E31*C31)</f>
        <v>60000</v>
      </c>
      <c r="F32" s="10"/>
      <c r="G32" s="50" t="s">
        <v>36</v>
      </c>
      <c r="H32" s="51">
        <f>SUM(C33*C31)</f>
        <v>120</v>
      </c>
      <c r="I32" s="10"/>
      <c r="J32" s="10"/>
      <c r="K32" s="5"/>
    </row>
    <row r="33" spans="1:11" x14ac:dyDescent="0.25">
      <c r="A33" s="10"/>
      <c r="B33" s="1" t="s">
        <v>1</v>
      </c>
      <c r="C33" s="2">
        <v>6</v>
      </c>
      <c r="D33" s="44" t="s">
        <v>102</v>
      </c>
      <c r="E33" s="45">
        <f>SUM(((C32*E6)+(C33*E7)+(C34*E8))*C31)</f>
        <v>40400</v>
      </c>
      <c r="F33" s="10"/>
      <c r="G33" s="10"/>
      <c r="H33" s="51" t="s">
        <v>108</v>
      </c>
      <c r="I33" s="10"/>
      <c r="J33" s="10"/>
      <c r="K33" s="5"/>
    </row>
    <row r="34" spans="1:11" x14ac:dyDescent="0.25">
      <c r="A34" s="10"/>
      <c r="B34" s="1" t="s">
        <v>2</v>
      </c>
      <c r="C34" s="2">
        <v>4</v>
      </c>
      <c r="D34" s="43" t="s">
        <v>103</v>
      </c>
      <c r="E34" s="46">
        <f>SUM(E32-E33)</f>
        <v>19600</v>
      </c>
      <c r="F34" s="10"/>
      <c r="G34" s="10"/>
      <c r="H34" s="51">
        <f>SUM(C31*C34)</f>
        <v>80</v>
      </c>
      <c r="I34" s="10"/>
      <c r="J34" s="10"/>
      <c r="K34" s="5"/>
    </row>
    <row r="35" spans="1:11" x14ac:dyDescent="0.25">
      <c r="A35" s="4"/>
      <c r="B35" s="6"/>
      <c r="C35" s="5"/>
      <c r="D35" s="5"/>
      <c r="E35" s="5"/>
      <c r="F35" s="5"/>
      <c r="G35" s="5"/>
      <c r="H35" s="5"/>
      <c r="I35" s="5"/>
      <c r="J35" s="5"/>
      <c r="K35" s="5"/>
    </row>
  </sheetData>
  <mergeCells count="10">
    <mergeCell ref="E30:F30"/>
    <mergeCell ref="A4:B5"/>
    <mergeCell ref="D4:E5"/>
    <mergeCell ref="A1:J3"/>
    <mergeCell ref="E25:F25"/>
    <mergeCell ref="H27:I27"/>
    <mergeCell ref="E26:F26"/>
    <mergeCell ref="E27:F27"/>
    <mergeCell ref="E28:F28"/>
    <mergeCell ref="E29:F29"/>
  </mergeCells>
  <conditionalFormatting sqref="B27:B28">
    <cfRule type="cellIs" dxfId="34" priority="4" operator="lessThan">
      <formula>-1</formula>
    </cfRule>
    <cfRule type="cellIs" dxfId="33" priority="5" operator="greaterThan">
      <formula>0</formula>
    </cfRule>
  </conditionalFormatting>
  <conditionalFormatting sqref="J14">
    <cfRule type="cellIs" dxfId="32" priority="3" operator="lessThan">
      <formula>-1</formula>
    </cfRule>
  </conditionalFormatting>
  <conditionalFormatting sqref="J26:J27">
    <cfRule type="cellIs" dxfId="31" priority="1" operator="greaterThan">
      <formula>0</formula>
    </cfRule>
    <cfRule type="cellIs" dxfId="30" priority="2" operator="lessThan">
      <formula>-1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J2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8942-AE6E-47F4-ADFC-C4DE2CA3EA40}">
  <dimension ref="A1:O27"/>
  <sheetViews>
    <sheetView workbookViewId="0">
      <selection activeCell="L28" sqref="L28"/>
    </sheetView>
  </sheetViews>
  <sheetFormatPr defaultRowHeight="15" x14ac:dyDescent="0.25"/>
  <cols>
    <col min="1" max="1" width="27.28515625" customWidth="1"/>
    <col min="2" max="2" width="15.85546875" customWidth="1"/>
    <col min="3" max="3" width="14.28515625" customWidth="1"/>
    <col min="4" max="4" width="27.140625" customWidth="1"/>
    <col min="7" max="7" width="15.85546875" customWidth="1"/>
    <col min="10" max="10" width="16.28515625" customWidth="1"/>
    <col min="11" max="11" width="13" customWidth="1"/>
    <col min="12" max="12" width="15.5703125" customWidth="1"/>
    <col min="13" max="13" width="9.140625" customWidth="1"/>
    <col min="14" max="14" width="6.140625" customWidth="1"/>
  </cols>
  <sheetData>
    <row r="1" spans="1:15" ht="31.5" customHeight="1" x14ac:dyDescent="0.25">
      <c r="A1" s="86" t="s">
        <v>37</v>
      </c>
      <c r="B1" s="87"/>
      <c r="C1" s="87"/>
      <c r="D1" s="87"/>
      <c r="E1" s="87"/>
      <c r="F1" s="87"/>
      <c r="G1" s="87"/>
      <c r="H1" s="87"/>
      <c r="I1" s="9"/>
      <c r="J1" s="127" t="s">
        <v>402</v>
      </c>
      <c r="K1" s="128"/>
      <c r="L1" s="134"/>
      <c r="M1" s="129"/>
      <c r="N1" s="133"/>
      <c r="O1" s="132"/>
    </row>
    <row r="2" spans="1:15" ht="19.5" customHeight="1" x14ac:dyDescent="0.25">
      <c r="A2" s="86"/>
      <c r="B2" s="87"/>
      <c r="C2" s="87"/>
      <c r="D2" s="87"/>
      <c r="E2" s="87"/>
      <c r="F2" s="87"/>
      <c r="G2" s="87"/>
      <c r="H2" s="87"/>
      <c r="I2" s="9"/>
      <c r="J2" s="130"/>
      <c r="K2" s="131"/>
      <c r="L2" s="135"/>
      <c r="M2" s="129"/>
      <c r="N2" s="133"/>
      <c r="O2" s="132"/>
    </row>
    <row r="3" spans="1:15" ht="15.75" x14ac:dyDescent="0.25">
      <c r="A3" s="23" t="s">
        <v>38</v>
      </c>
      <c r="B3" s="23" t="s">
        <v>36</v>
      </c>
      <c r="C3" s="26" t="s">
        <v>52</v>
      </c>
      <c r="D3" s="85" t="s">
        <v>51</v>
      </c>
      <c r="E3" s="85"/>
      <c r="F3" s="21"/>
      <c r="G3" s="21"/>
      <c r="H3" s="21"/>
      <c r="I3" s="5"/>
      <c r="J3" s="94" t="s">
        <v>414</v>
      </c>
      <c r="K3" s="94">
        <v>100</v>
      </c>
      <c r="L3" s="122"/>
      <c r="M3" s="5"/>
    </row>
    <row r="4" spans="1:15" x14ac:dyDescent="0.25">
      <c r="A4" s="1" t="s">
        <v>40</v>
      </c>
      <c r="B4" s="1">
        <v>57</v>
      </c>
      <c r="C4" s="24">
        <v>100</v>
      </c>
      <c r="D4" s="22" t="s">
        <v>40</v>
      </c>
      <c r="E4" s="22">
        <v>380</v>
      </c>
      <c r="F4" s="10"/>
      <c r="G4" s="10"/>
      <c r="H4" s="10"/>
      <c r="I4" s="5"/>
      <c r="J4" s="94"/>
      <c r="K4" s="94"/>
      <c r="L4" s="122"/>
      <c r="M4" s="5"/>
    </row>
    <row r="5" spans="1:15" ht="15.75" x14ac:dyDescent="0.25">
      <c r="A5" s="1" t="s">
        <v>41</v>
      </c>
      <c r="B5" s="1">
        <v>32</v>
      </c>
      <c r="C5" s="25" t="s">
        <v>54</v>
      </c>
      <c r="D5" s="22" t="s">
        <v>41</v>
      </c>
      <c r="E5" s="22">
        <v>290</v>
      </c>
      <c r="F5" s="10"/>
      <c r="G5" s="27" t="s">
        <v>57</v>
      </c>
      <c r="H5" s="10"/>
      <c r="I5" s="5"/>
      <c r="J5" s="94" t="s">
        <v>403</v>
      </c>
      <c r="K5" s="94" t="s">
        <v>413</v>
      </c>
      <c r="L5" s="94" t="s">
        <v>415</v>
      </c>
      <c r="M5" s="5"/>
    </row>
    <row r="6" spans="1:15" x14ac:dyDescent="0.25">
      <c r="A6" s="1" t="s">
        <v>42</v>
      </c>
      <c r="B6" s="1">
        <v>62</v>
      </c>
      <c r="C6" s="24">
        <v>900</v>
      </c>
      <c r="D6" s="22" t="s">
        <v>42</v>
      </c>
      <c r="E6" s="22">
        <v>100</v>
      </c>
      <c r="F6" s="10"/>
      <c r="G6" s="8">
        <v>0</v>
      </c>
      <c r="H6" s="10"/>
      <c r="I6" s="5"/>
      <c r="J6" s="123"/>
      <c r="K6" s="123"/>
      <c r="L6" s="123"/>
      <c r="M6" s="5"/>
    </row>
    <row r="7" spans="1:15" x14ac:dyDescent="0.25">
      <c r="A7" s="1" t="s">
        <v>43</v>
      </c>
      <c r="B7" s="1">
        <v>65</v>
      </c>
      <c r="C7" s="10"/>
      <c r="D7" s="22" t="s">
        <v>43</v>
      </c>
      <c r="E7" s="22">
        <v>240</v>
      </c>
      <c r="F7" s="10"/>
      <c r="G7" s="28" t="s">
        <v>39</v>
      </c>
      <c r="H7" s="10"/>
      <c r="I7" s="5"/>
      <c r="J7" s="137" t="s">
        <v>404</v>
      </c>
      <c r="K7" s="124">
        <v>17</v>
      </c>
      <c r="L7" s="140">
        <f>SUM(4*$K$3*K7)</f>
        <v>6800</v>
      </c>
      <c r="M7" s="5"/>
    </row>
    <row r="8" spans="1:15" x14ac:dyDescent="0.25">
      <c r="A8" s="1" t="s">
        <v>44</v>
      </c>
      <c r="B8" s="1">
        <v>359</v>
      </c>
      <c r="C8" s="10"/>
      <c r="D8" s="22" t="s">
        <v>44</v>
      </c>
      <c r="E8" s="22">
        <v>19</v>
      </c>
      <c r="F8" s="10"/>
      <c r="G8" s="8">
        <v>900</v>
      </c>
      <c r="H8" s="10"/>
      <c r="I8" s="5"/>
      <c r="J8" s="137" t="s">
        <v>405</v>
      </c>
      <c r="K8" s="124">
        <v>180</v>
      </c>
      <c r="L8" s="140">
        <f t="shared" ref="L8:L10" si="0">SUM(4*$K$3*K8)</f>
        <v>72000</v>
      </c>
      <c r="M8" s="5"/>
    </row>
    <row r="9" spans="1:15" x14ac:dyDescent="0.25">
      <c r="A9" s="1" t="s">
        <v>45</v>
      </c>
      <c r="B9" s="1">
        <v>327</v>
      </c>
      <c r="C9" s="10"/>
      <c r="D9" s="22" t="s">
        <v>45</v>
      </c>
      <c r="E9" s="22">
        <v>30</v>
      </c>
      <c r="F9" s="10"/>
      <c r="G9" s="28" t="s">
        <v>58</v>
      </c>
      <c r="H9" s="10"/>
      <c r="I9" s="5"/>
      <c r="J9" s="137" t="s">
        <v>406</v>
      </c>
      <c r="K9" s="124">
        <v>20</v>
      </c>
      <c r="L9" s="140">
        <f t="shared" si="0"/>
        <v>8000</v>
      </c>
      <c r="M9" s="5"/>
    </row>
    <row r="10" spans="1:15" x14ac:dyDescent="0.25">
      <c r="A10" s="1" t="s">
        <v>46</v>
      </c>
      <c r="B10" s="1">
        <v>337</v>
      </c>
      <c r="C10" s="10"/>
      <c r="D10" s="22" t="s">
        <v>46</v>
      </c>
      <c r="E10" s="22">
        <v>13</v>
      </c>
      <c r="F10" s="10"/>
      <c r="G10" s="8">
        <v>5200</v>
      </c>
      <c r="H10" s="10"/>
      <c r="I10" s="5"/>
      <c r="J10" s="137" t="s">
        <v>407</v>
      </c>
      <c r="K10" s="124">
        <v>10</v>
      </c>
      <c r="L10" s="140">
        <f t="shared" si="0"/>
        <v>4000</v>
      </c>
      <c r="M10" s="5"/>
    </row>
    <row r="11" spans="1:15" x14ac:dyDescent="0.25">
      <c r="A11" s="1" t="s">
        <v>47</v>
      </c>
      <c r="B11" s="1">
        <v>351</v>
      </c>
      <c r="C11" s="10"/>
      <c r="D11" s="22" t="s">
        <v>47</v>
      </c>
      <c r="E11" s="22">
        <v>21</v>
      </c>
      <c r="F11" s="10"/>
      <c r="G11" s="28" t="s">
        <v>35</v>
      </c>
      <c r="H11" s="10"/>
      <c r="I11" s="5"/>
      <c r="J11" s="138"/>
      <c r="K11" s="126" t="s">
        <v>388</v>
      </c>
      <c r="L11" s="141">
        <f>SUM(L7:L10)</f>
        <v>90800</v>
      </c>
      <c r="M11" s="5"/>
    </row>
    <row r="12" spans="1:15" x14ac:dyDescent="0.25">
      <c r="A12" s="1" t="s">
        <v>48</v>
      </c>
      <c r="B12" s="1">
        <v>2</v>
      </c>
      <c r="C12" s="10"/>
      <c r="D12" s="22" t="s">
        <v>48</v>
      </c>
      <c r="E12" s="22">
        <v>9000</v>
      </c>
      <c r="F12" s="10"/>
      <c r="G12" s="8">
        <f>SUM(((G8*7)*G6)-(G6*G10))</f>
        <v>0</v>
      </c>
      <c r="H12" s="10"/>
      <c r="I12" s="5"/>
      <c r="J12" s="138"/>
      <c r="K12" s="139"/>
      <c r="L12" s="142"/>
      <c r="M12" s="5"/>
    </row>
    <row r="13" spans="1:15" x14ac:dyDescent="0.25">
      <c r="A13" s="1" t="s">
        <v>49</v>
      </c>
      <c r="B13" s="1">
        <v>18</v>
      </c>
      <c r="C13" s="10"/>
      <c r="D13" s="22" t="s">
        <v>49</v>
      </c>
      <c r="E13" s="22">
        <v>1600</v>
      </c>
      <c r="F13" s="10"/>
      <c r="G13" s="10"/>
      <c r="H13" s="10"/>
      <c r="I13" s="5"/>
      <c r="J13" s="94" t="s">
        <v>408</v>
      </c>
      <c r="K13" s="94" t="s">
        <v>413</v>
      </c>
      <c r="L13" s="94" t="s">
        <v>415</v>
      </c>
      <c r="M13" s="5"/>
    </row>
    <row r="14" spans="1:15" x14ac:dyDescent="0.25">
      <c r="A14" s="1" t="s">
        <v>50</v>
      </c>
      <c r="B14" s="1">
        <v>25</v>
      </c>
      <c r="C14" s="10"/>
      <c r="D14" s="22" t="s">
        <v>50</v>
      </c>
      <c r="E14" s="22">
        <v>1400</v>
      </c>
      <c r="F14" s="10"/>
      <c r="G14" s="10"/>
      <c r="H14" s="10"/>
      <c r="I14" s="5"/>
      <c r="J14" s="123"/>
      <c r="K14" s="123"/>
      <c r="L14" s="123"/>
      <c r="M14" s="5"/>
    </row>
    <row r="15" spans="1:15" x14ac:dyDescent="0.25">
      <c r="A15" s="1" t="s">
        <v>55</v>
      </c>
      <c r="B15" s="1">
        <v>38</v>
      </c>
      <c r="C15" s="10"/>
      <c r="D15" s="22" t="s">
        <v>55</v>
      </c>
      <c r="E15" s="22">
        <v>1000</v>
      </c>
      <c r="F15" s="10"/>
      <c r="G15" s="10"/>
      <c r="H15" s="10"/>
      <c r="I15" s="5"/>
      <c r="J15" s="137" t="s">
        <v>409</v>
      </c>
      <c r="K15" s="124">
        <v>1300</v>
      </c>
      <c r="L15" s="140">
        <f>SUM(4*$K$3*K15)</f>
        <v>520000</v>
      </c>
      <c r="M15" s="5"/>
    </row>
    <row r="16" spans="1:15" x14ac:dyDescent="0.25">
      <c r="A16" s="1" t="s">
        <v>56</v>
      </c>
      <c r="B16" s="1">
        <v>7</v>
      </c>
      <c r="C16" s="10"/>
      <c r="D16" s="22" t="s">
        <v>56</v>
      </c>
      <c r="E16" s="22">
        <v>1000</v>
      </c>
      <c r="F16" s="10"/>
      <c r="G16" s="10"/>
      <c r="H16" s="10"/>
      <c r="I16" s="5"/>
      <c r="J16" s="137" t="s">
        <v>410</v>
      </c>
      <c r="K16" s="124">
        <v>200</v>
      </c>
      <c r="L16" s="140">
        <f>SUM($K$3*K16)</f>
        <v>20000</v>
      </c>
      <c r="M16" s="5"/>
    </row>
    <row r="17" spans="1:13" x14ac:dyDescent="0.25">
      <c r="A17" s="1" t="s">
        <v>86</v>
      </c>
      <c r="B17" s="1">
        <v>12000</v>
      </c>
      <c r="C17" s="10"/>
      <c r="D17" s="10"/>
      <c r="E17" s="10"/>
      <c r="F17" s="10"/>
      <c r="G17" s="10"/>
      <c r="H17" s="10"/>
      <c r="I17" s="5"/>
      <c r="J17" s="137" t="s">
        <v>411</v>
      </c>
      <c r="K17" s="124">
        <v>160</v>
      </c>
      <c r="L17" s="140">
        <f t="shared" ref="L17:L18" si="1">SUM($K$3*K17)</f>
        <v>16000</v>
      </c>
      <c r="M17" s="5"/>
    </row>
    <row r="18" spans="1:13" x14ac:dyDescent="0.25">
      <c r="A18" s="10"/>
      <c r="C18" s="10"/>
      <c r="D18" s="10"/>
      <c r="E18" s="10"/>
      <c r="F18" s="10"/>
      <c r="G18" s="10"/>
      <c r="H18" s="10"/>
      <c r="I18" s="5"/>
      <c r="J18" s="137" t="s">
        <v>412</v>
      </c>
      <c r="K18" s="124">
        <v>97</v>
      </c>
      <c r="L18" s="140">
        <f t="shared" si="1"/>
        <v>9700</v>
      </c>
      <c r="M18" s="5"/>
    </row>
    <row r="19" spans="1:13" ht="18" customHeight="1" x14ac:dyDescent="0.25">
      <c r="A19" s="39" t="s">
        <v>53</v>
      </c>
      <c r="B19" s="42" cm="1">
        <f t="array" ref="B19">SUM(B4:B16*E4:E16)-(C4*C6)+B17</f>
        <v>129923</v>
      </c>
      <c r="C19" s="10"/>
      <c r="D19" s="10"/>
      <c r="E19" s="10"/>
      <c r="F19" s="10"/>
      <c r="G19" s="10"/>
      <c r="H19" s="10"/>
      <c r="I19" s="5"/>
      <c r="J19" s="138"/>
      <c r="K19" s="126" t="s">
        <v>388</v>
      </c>
      <c r="L19" s="141">
        <f>SUM(L15:L18)</f>
        <v>565700</v>
      </c>
      <c r="M19" s="5"/>
    </row>
    <row r="20" spans="1:13" ht="18" customHeight="1" x14ac:dyDescent="0.25">
      <c r="A20" s="40" t="s">
        <v>59</v>
      </c>
      <c r="B20" s="41">
        <f>SUM(B19+G12)</f>
        <v>129923</v>
      </c>
      <c r="C20" s="10"/>
      <c r="D20" s="10"/>
      <c r="E20" s="10"/>
      <c r="F20" s="10"/>
      <c r="G20" s="10"/>
      <c r="H20" s="10"/>
      <c r="I20" s="5"/>
      <c r="J20" s="138"/>
      <c r="K20" s="139"/>
      <c r="L20" s="142"/>
      <c r="M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I21" s="5"/>
      <c r="J21" s="121" t="s">
        <v>416</v>
      </c>
      <c r="K21" s="121"/>
      <c r="L21" s="121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121"/>
      <c r="K22" s="121"/>
      <c r="L22" s="121"/>
      <c r="M22" s="5"/>
    </row>
    <row r="23" spans="1:13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136"/>
      <c r="K23" s="125" t="s">
        <v>413</v>
      </c>
      <c r="L23" s="125" t="s">
        <v>419</v>
      </c>
      <c r="M23" s="5"/>
    </row>
    <row r="24" spans="1:13" x14ac:dyDescent="0.25">
      <c r="I24" s="5"/>
      <c r="J24" s="137" t="s">
        <v>417</v>
      </c>
      <c r="K24" s="124">
        <v>91000</v>
      </c>
      <c r="L24" s="140">
        <v>8</v>
      </c>
      <c r="M24" s="5"/>
    </row>
    <row r="25" spans="1:13" x14ac:dyDescent="0.25">
      <c r="I25" s="5"/>
      <c r="J25" s="137" t="s">
        <v>418</v>
      </c>
      <c r="K25" s="124">
        <v>480</v>
      </c>
      <c r="L25" s="140">
        <v>30</v>
      </c>
      <c r="M25" s="5"/>
    </row>
    <row r="26" spans="1:13" x14ac:dyDescent="0.25">
      <c r="I26" s="5"/>
      <c r="J26" s="138"/>
      <c r="K26" s="126" t="s">
        <v>35</v>
      </c>
      <c r="L26" s="143">
        <f>SUM((K24*L24+K25*L25)-(L11+L19))</f>
        <v>85900</v>
      </c>
      <c r="M26" s="5"/>
    </row>
    <row r="27" spans="1:13" x14ac:dyDescent="0.25">
      <c r="I27" s="5"/>
      <c r="J27" s="5"/>
      <c r="K27" s="5"/>
      <c r="L27" s="5"/>
      <c r="M27" s="5"/>
    </row>
  </sheetData>
  <mergeCells count="13">
    <mergeCell ref="J21:L22"/>
    <mergeCell ref="J5:J6"/>
    <mergeCell ref="K5:K6"/>
    <mergeCell ref="L5:L6"/>
    <mergeCell ref="J13:J14"/>
    <mergeCell ref="K13:K14"/>
    <mergeCell ref="L13:L14"/>
    <mergeCell ref="D3:E3"/>
    <mergeCell ref="A1:H2"/>
    <mergeCell ref="J1:L2"/>
    <mergeCell ref="J3:J4"/>
    <mergeCell ref="K3:K4"/>
    <mergeCell ref="L3:L4"/>
  </mergeCells>
  <conditionalFormatting sqref="B19:B20">
    <cfRule type="cellIs" dxfId="29" priority="4" operator="lessThan">
      <formula>-1</formula>
    </cfRule>
    <cfRule type="cellIs" dxfId="28" priority="5" operator="greaterThan">
      <formula>0</formula>
    </cfRule>
  </conditionalFormatting>
  <conditionalFormatting sqref="L26">
    <cfRule type="cellIs" dxfId="27" priority="1" operator="lessThan">
      <formula>-1</formula>
    </cfRule>
    <cfRule type="cellIs" dxfId="26" priority="2" operator="greaterThan">
      <formula>0</formula>
    </cfRule>
    <cfRule type="cellIs" dxfId="25" priority="3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0663-E831-46CE-84A9-7EF4117AD26E}">
  <dimension ref="A1:M30"/>
  <sheetViews>
    <sheetView workbookViewId="0">
      <selection activeCell="H28" sqref="H28"/>
    </sheetView>
  </sheetViews>
  <sheetFormatPr defaultRowHeight="15" x14ac:dyDescent="0.25"/>
  <cols>
    <col min="1" max="1" width="24.28515625" customWidth="1"/>
    <col min="2" max="2" width="15.42578125" customWidth="1"/>
    <col min="3" max="3" width="12.140625" customWidth="1"/>
    <col min="4" max="4" width="4.85546875" customWidth="1"/>
    <col min="5" max="5" width="20.140625" customWidth="1"/>
    <col min="6" max="6" width="11.28515625" customWidth="1"/>
    <col min="7" max="7" width="5.5703125" customWidth="1"/>
    <col min="8" max="8" width="17" customWidth="1"/>
    <col min="9" max="9" width="14.85546875" customWidth="1"/>
    <col min="10" max="10" width="10.85546875" customWidth="1"/>
    <col min="11" max="11" width="13.7109375" customWidth="1"/>
    <col min="12" max="12" width="12.42578125" customWidth="1"/>
  </cols>
  <sheetData>
    <row r="1" spans="1:13" ht="15" customHeight="1" x14ac:dyDescent="0.25">
      <c r="A1" s="90" t="s">
        <v>78</v>
      </c>
      <c r="B1" s="91"/>
      <c r="C1" s="91"/>
      <c r="D1" s="91"/>
      <c r="E1" s="91"/>
      <c r="F1" s="91"/>
      <c r="G1" s="91"/>
      <c r="H1" s="91"/>
      <c r="I1" s="91"/>
      <c r="J1" s="5"/>
      <c r="K1" s="5"/>
      <c r="L1" s="5"/>
      <c r="M1" s="5"/>
    </row>
    <row r="2" spans="1:13" ht="23.25" customHeight="1" x14ac:dyDescent="0.25">
      <c r="A2" s="90"/>
      <c r="B2" s="91"/>
      <c r="C2" s="91"/>
      <c r="D2" s="91"/>
      <c r="E2" s="91"/>
      <c r="F2" s="91"/>
      <c r="G2" s="91"/>
      <c r="H2" s="91"/>
      <c r="I2" s="91"/>
      <c r="J2" s="88" t="s">
        <v>93</v>
      </c>
      <c r="K2" s="88"/>
      <c r="L2" s="88"/>
      <c r="M2" s="5"/>
    </row>
    <row r="3" spans="1:13" ht="15" customHeight="1" x14ac:dyDescent="0.25">
      <c r="A3" s="32" t="s">
        <v>61</v>
      </c>
      <c r="B3" s="32" t="s">
        <v>36</v>
      </c>
      <c r="C3" s="13" t="s">
        <v>52</v>
      </c>
      <c r="D3" s="34"/>
      <c r="E3" s="89" t="s">
        <v>73</v>
      </c>
      <c r="F3" s="89"/>
      <c r="G3" s="34"/>
      <c r="H3" s="92" t="s">
        <v>87</v>
      </c>
      <c r="I3" s="92"/>
      <c r="J3" s="33"/>
      <c r="K3" s="2">
        <v>2500</v>
      </c>
      <c r="L3" s="4"/>
      <c r="M3" s="5"/>
    </row>
    <row r="4" spans="1:13" ht="15" customHeight="1" x14ac:dyDescent="0.25">
      <c r="A4" s="1" t="s">
        <v>62</v>
      </c>
      <c r="B4" s="38">
        <v>3</v>
      </c>
      <c r="C4" s="1">
        <v>0</v>
      </c>
      <c r="D4" s="10"/>
      <c r="E4" s="22" t="s">
        <v>62</v>
      </c>
      <c r="F4" s="22">
        <v>14500</v>
      </c>
      <c r="G4" s="10"/>
      <c r="H4" s="92"/>
      <c r="I4" s="92"/>
      <c r="J4" s="10"/>
      <c r="K4" s="10"/>
      <c r="L4" s="10"/>
      <c r="M4" s="5"/>
    </row>
    <row r="5" spans="1:13" ht="18.75" customHeight="1" x14ac:dyDescent="0.25">
      <c r="A5" s="1" t="s">
        <v>63</v>
      </c>
      <c r="B5" s="38">
        <v>335</v>
      </c>
      <c r="C5" s="13" t="s">
        <v>39</v>
      </c>
      <c r="D5" s="10"/>
      <c r="E5" s="22" t="s">
        <v>63</v>
      </c>
      <c r="F5" s="22">
        <v>48</v>
      </c>
      <c r="G5" s="10"/>
      <c r="H5" s="1" t="s">
        <v>88</v>
      </c>
      <c r="I5" s="1">
        <v>100</v>
      </c>
      <c r="J5" s="16" t="s">
        <v>94</v>
      </c>
      <c r="K5" s="16"/>
      <c r="L5" s="10"/>
      <c r="M5" s="5"/>
    </row>
    <row r="6" spans="1:13" ht="15" customHeight="1" x14ac:dyDescent="0.25">
      <c r="A6" s="1" t="s">
        <v>64</v>
      </c>
      <c r="B6" s="38">
        <v>119</v>
      </c>
      <c r="C6" s="1">
        <v>900</v>
      </c>
      <c r="D6" s="10"/>
      <c r="E6" s="22" t="s">
        <v>64</v>
      </c>
      <c r="F6" s="22">
        <v>0</v>
      </c>
      <c r="G6" s="10"/>
      <c r="H6" s="5"/>
      <c r="I6" s="5"/>
      <c r="J6" s="16"/>
      <c r="K6" s="16"/>
      <c r="L6" s="10"/>
      <c r="M6" s="5"/>
    </row>
    <row r="7" spans="1:13" ht="15" customHeight="1" x14ac:dyDescent="0.25">
      <c r="A7" s="1" t="s">
        <v>65</v>
      </c>
      <c r="B7" s="38">
        <v>194</v>
      </c>
      <c r="C7" s="10"/>
      <c r="D7" s="10"/>
      <c r="E7" s="22" t="s">
        <v>65</v>
      </c>
      <c r="F7" s="22">
        <v>60</v>
      </c>
      <c r="G7" s="10"/>
      <c r="H7" s="1" t="s">
        <v>24</v>
      </c>
      <c r="I7" s="1" t="s">
        <v>26</v>
      </c>
      <c r="J7" s="1" t="s">
        <v>95</v>
      </c>
      <c r="K7" s="1">
        <v>0</v>
      </c>
      <c r="L7" s="10"/>
      <c r="M7" s="5"/>
    </row>
    <row r="8" spans="1:13" x14ac:dyDescent="0.25">
      <c r="A8" s="1" t="s">
        <v>66</v>
      </c>
      <c r="B8" s="38">
        <v>48</v>
      </c>
      <c r="C8" s="10"/>
      <c r="D8" s="10"/>
      <c r="E8" s="22" t="s">
        <v>66</v>
      </c>
      <c r="F8" s="22">
        <v>57</v>
      </c>
      <c r="G8" s="10"/>
      <c r="H8" s="1" t="s">
        <v>89</v>
      </c>
      <c r="I8" s="1">
        <v>2</v>
      </c>
      <c r="J8" s="1" t="s">
        <v>96</v>
      </c>
      <c r="K8" s="1">
        <v>0</v>
      </c>
      <c r="L8" s="10"/>
      <c r="M8" s="5"/>
    </row>
    <row r="9" spans="1:13" x14ac:dyDescent="0.25">
      <c r="A9" s="1" t="s">
        <v>67</v>
      </c>
      <c r="B9" s="38">
        <v>38</v>
      </c>
      <c r="C9" s="10"/>
      <c r="D9" s="10"/>
      <c r="E9" s="22" t="s">
        <v>67</v>
      </c>
      <c r="F9" s="22">
        <v>215</v>
      </c>
      <c r="G9" s="10"/>
      <c r="H9" s="1" t="s">
        <v>90</v>
      </c>
      <c r="I9" s="1">
        <v>1</v>
      </c>
      <c r="J9" s="37" t="s">
        <v>97</v>
      </c>
      <c r="K9" s="37"/>
      <c r="L9" s="10"/>
      <c r="M9" s="5"/>
    </row>
    <row r="10" spans="1:13" x14ac:dyDescent="0.25">
      <c r="A10" s="1" t="s">
        <v>68</v>
      </c>
      <c r="B10" s="38">
        <v>12</v>
      </c>
      <c r="C10" s="10"/>
      <c r="D10" s="10"/>
      <c r="E10" s="22" t="s">
        <v>68</v>
      </c>
      <c r="F10" s="22">
        <v>100</v>
      </c>
      <c r="G10" s="10"/>
      <c r="H10" s="1" t="s">
        <v>91</v>
      </c>
      <c r="I10" s="1">
        <v>1</v>
      </c>
      <c r="J10" s="1" t="s">
        <v>95</v>
      </c>
      <c r="K10" s="1">
        <v>90000</v>
      </c>
      <c r="L10" s="10"/>
      <c r="M10" s="5"/>
    </row>
    <row r="11" spans="1:13" x14ac:dyDescent="0.25">
      <c r="A11" s="1" t="s">
        <v>69</v>
      </c>
      <c r="B11" s="38">
        <v>0</v>
      </c>
      <c r="C11" s="10"/>
      <c r="D11" s="10"/>
      <c r="E11" s="22" t="s">
        <v>69</v>
      </c>
      <c r="F11" s="22">
        <v>80</v>
      </c>
      <c r="G11" s="10"/>
      <c r="H11" s="1" t="s">
        <v>92</v>
      </c>
      <c r="I11" s="1">
        <v>10</v>
      </c>
      <c r="J11" s="1" t="s">
        <v>96</v>
      </c>
      <c r="K11" s="1">
        <v>90</v>
      </c>
      <c r="L11" s="10"/>
      <c r="M11" s="5"/>
    </row>
    <row r="12" spans="1:13" x14ac:dyDescent="0.25">
      <c r="A12" s="1" t="s">
        <v>70</v>
      </c>
      <c r="B12" s="38">
        <v>0</v>
      </c>
      <c r="C12" s="10"/>
      <c r="D12" s="10"/>
      <c r="E12" s="22" t="s">
        <v>70</v>
      </c>
      <c r="F12" s="22">
        <v>150</v>
      </c>
      <c r="G12" s="10"/>
      <c r="H12" s="5"/>
      <c r="I12" s="5"/>
      <c r="J12" s="5"/>
      <c r="K12" s="5"/>
      <c r="L12" s="10"/>
      <c r="M12" s="5"/>
    </row>
    <row r="13" spans="1:13" x14ac:dyDescent="0.25">
      <c r="A13" s="1" t="s">
        <v>71</v>
      </c>
      <c r="B13" s="38">
        <v>21</v>
      </c>
      <c r="C13" s="10"/>
      <c r="D13" s="10"/>
      <c r="E13" s="22" t="s">
        <v>71</v>
      </c>
      <c r="F13" s="22">
        <v>700</v>
      </c>
      <c r="G13" s="10"/>
      <c r="H13" s="17" t="s">
        <v>27</v>
      </c>
      <c r="I13" s="20">
        <f>SUM(((I8*F9)+(I9*20)+(I10*K3)+(I11*F5))*I5)</f>
        <v>343000</v>
      </c>
      <c r="J13" s="17" t="s">
        <v>35</v>
      </c>
      <c r="K13" s="31">
        <f>SUM((K7*K10)+(K8*K11)-I13)</f>
        <v>-343000</v>
      </c>
      <c r="L13" s="10"/>
      <c r="M13" s="5"/>
    </row>
    <row r="14" spans="1:13" x14ac:dyDescent="0.25">
      <c r="A14" s="1" t="s">
        <v>72</v>
      </c>
      <c r="B14" s="38">
        <v>10</v>
      </c>
      <c r="C14" s="10"/>
      <c r="D14" s="10"/>
      <c r="E14" s="22" t="s">
        <v>72</v>
      </c>
      <c r="F14" s="22">
        <v>350</v>
      </c>
      <c r="G14" s="10"/>
      <c r="H14" s="5"/>
      <c r="I14" s="5"/>
      <c r="J14" s="5"/>
      <c r="K14" s="5"/>
      <c r="L14" s="10"/>
      <c r="M14" s="5"/>
    </row>
    <row r="15" spans="1:13" x14ac:dyDescent="0.25">
      <c r="A15" s="1" t="s">
        <v>48</v>
      </c>
      <c r="B15" s="38">
        <v>0</v>
      </c>
      <c r="C15" s="10"/>
      <c r="D15" s="10"/>
      <c r="E15" s="22" t="s">
        <v>48</v>
      </c>
      <c r="F15" s="22">
        <v>44000</v>
      </c>
      <c r="G15" s="10"/>
      <c r="H15" s="10"/>
      <c r="I15" s="10"/>
      <c r="J15" s="10"/>
      <c r="K15" s="10"/>
      <c r="L15" s="10"/>
      <c r="M15" s="5"/>
    </row>
    <row r="16" spans="1:13" x14ac:dyDescent="0.25">
      <c r="A16" s="1" t="s">
        <v>82</v>
      </c>
      <c r="B16" s="38">
        <v>15000</v>
      </c>
      <c r="C16" s="10"/>
      <c r="D16" s="10"/>
      <c r="E16" s="10"/>
      <c r="F16" s="10"/>
      <c r="G16" s="10"/>
      <c r="H16" s="29" t="s">
        <v>57</v>
      </c>
      <c r="I16" s="10"/>
      <c r="J16" s="10"/>
      <c r="K16" s="10"/>
      <c r="L16" s="10"/>
      <c r="M16" s="5"/>
    </row>
    <row r="17" spans="1:13" x14ac:dyDescent="0.25">
      <c r="C17" s="10"/>
      <c r="D17" s="10"/>
      <c r="E17" s="10"/>
      <c r="F17" s="10"/>
      <c r="G17" s="10"/>
      <c r="H17" s="30">
        <v>100</v>
      </c>
      <c r="I17" s="10"/>
      <c r="J17" s="10"/>
      <c r="K17" s="10"/>
      <c r="L17" s="10"/>
      <c r="M17" s="5"/>
    </row>
    <row r="18" spans="1:13" x14ac:dyDescent="0.25">
      <c r="A18" s="7" t="s">
        <v>74</v>
      </c>
      <c r="B18" s="19">
        <f>SUM((B16+(B4*F4)+(B5*F5)+(B6*F6)+(B7*F7)+(B8*F8)+(B9*F9)+(B10*F10)+(B11*F11)+(B12*F12)+(B13*F13)+(B14*F14)+(B15*F15))-(C4*C6))</f>
        <v>116526</v>
      </c>
      <c r="C18" s="10"/>
      <c r="D18" s="10"/>
      <c r="E18" s="10"/>
      <c r="F18" s="10"/>
      <c r="G18" s="10"/>
      <c r="H18" s="29" t="s">
        <v>76</v>
      </c>
      <c r="I18" s="10"/>
      <c r="J18" s="10"/>
      <c r="K18" s="10"/>
      <c r="L18" s="10"/>
      <c r="M18" s="5"/>
    </row>
    <row r="19" spans="1:13" x14ac:dyDescent="0.25">
      <c r="A19" s="8" t="s">
        <v>75</v>
      </c>
      <c r="B19" s="19">
        <f>SUM((B18)+((H21*7)*H17-(H17*H19)))</f>
        <v>276526</v>
      </c>
      <c r="C19" s="10"/>
      <c r="D19" s="10"/>
      <c r="E19" s="10"/>
      <c r="F19" s="10"/>
      <c r="G19" s="10"/>
      <c r="H19" s="30">
        <v>4000</v>
      </c>
      <c r="I19" s="10"/>
      <c r="J19" s="10"/>
      <c r="K19" s="10"/>
      <c r="L19" s="10"/>
      <c r="M19" s="5"/>
    </row>
    <row r="20" spans="1:13" x14ac:dyDescent="0.25">
      <c r="A20" s="10"/>
      <c r="B20" s="10"/>
      <c r="C20" s="10"/>
      <c r="D20" s="10"/>
      <c r="E20" s="10"/>
      <c r="F20" s="10"/>
      <c r="G20" s="10"/>
      <c r="H20" s="29" t="s">
        <v>77</v>
      </c>
      <c r="I20" s="10"/>
      <c r="J20" s="10"/>
      <c r="K20" s="10"/>
      <c r="L20" s="10"/>
      <c r="M20" s="5"/>
    </row>
    <row r="21" spans="1:13" x14ac:dyDescent="0.25">
      <c r="A21" s="10"/>
      <c r="B21" s="10"/>
      <c r="C21" s="10"/>
      <c r="D21" s="10"/>
      <c r="E21" s="10"/>
      <c r="F21" s="10"/>
      <c r="G21" s="10"/>
      <c r="H21" s="30">
        <v>800</v>
      </c>
      <c r="I21" s="10"/>
      <c r="J21" s="10"/>
      <c r="K21" s="10"/>
      <c r="L21" s="10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1" t="s">
        <v>144</v>
      </c>
      <c r="B24" s="70">
        <f>SUM(F5*40+(F6*20)+(F7*60)+(F8*15)+(F14*3))</f>
        <v>7425</v>
      </c>
      <c r="C24" s="68" t="s">
        <v>146</v>
      </c>
      <c r="D24" s="5"/>
    </row>
    <row r="25" spans="1:13" x14ac:dyDescent="0.25">
      <c r="A25" s="1" t="s">
        <v>145</v>
      </c>
      <c r="B25" s="1">
        <v>100</v>
      </c>
      <c r="C25" s="69">
        <v>12000</v>
      </c>
      <c r="D25" s="5"/>
    </row>
    <row r="26" spans="1:13" x14ac:dyDescent="0.25">
      <c r="A26" s="1" t="s">
        <v>39</v>
      </c>
      <c r="B26" s="55">
        <f>SUM(B24*B25)</f>
        <v>742500</v>
      </c>
      <c r="C26" s="10"/>
      <c r="D26" s="5"/>
    </row>
    <row r="27" spans="1:13" x14ac:dyDescent="0.25">
      <c r="A27" s="1" t="s">
        <v>35</v>
      </c>
      <c r="B27" s="55">
        <f>SUM(C25*B25-(B26))</f>
        <v>457500</v>
      </c>
      <c r="C27" s="10"/>
      <c r="D27" s="5"/>
    </row>
    <row r="28" spans="1:13" x14ac:dyDescent="0.25">
      <c r="C28" s="10"/>
      <c r="D28" s="5"/>
    </row>
    <row r="29" spans="1:13" x14ac:dyDescent="0.25">
      <c r="A29" s="5"/>
      <c r="B29" s="5"/>
      <c r="C29" s="5"/>
      <c r="D29" s="5"/>
    </row>
    <row r="30" spans="1:13" x14ac:dyDescent="0.25">
      <c r="A30" s="5"/>
      <c r="B30" s="5"/>
      <c r="C30" s="5"/>
      <c r="D30" s="5"/>
    </row>
  </sheetData>
  <mergeCells count="4">
    <mergeCell ref="J2:L2"/>
    <mergeCell ref="E3:F3"/>
    <mergeCell ref="A1:I2"/>
    <mergeCell ref="H3:I4"/>
  </mergeCells>
  <conditionalFormatting sqref="B18:B19">
    <cfRule type="cellIs" dxfId="24" priority="3" operator="lessThan">
      <formula>-1</formula>
    </cfRule>
    <cfRule type="cellIs" dxfId="23" priority="4" operator="greaterThan">
      <formula>0</formula>
    </cfRule>
    <cfRule type="cellIs" dxfId="22" priority="5" operator="greaterThan">
      <formula>0</formula>
    </cfRule>
  </conditionalFormatting>
  <conditionalFormatting sqref="K13">
    <cfRule type="cellIs" dxfId="21" priority="1" operator="lessThan">
      <formula>-1</formula>
    </cfRule>
    <cfRule type="cellIs" dxfId="20" priority="2" operator="greater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B002F-EAD2-4BAB-AE3E-EF16EDFDD63C}">
  <dimension ref="A1:G24"/>
  <sheetViews>
    <sheetView workbookViewId="0">
      <selection activeCell="C12" sqref="C12"/>
    </sheetView>
  </sheetViews>
  <sheetFormatPr defaultRowHeight="15" x14ac:dyDescent="0.25"/>
  <cols>
    <col min="1" max="1" width="22.85546875" customWidth="1"/>
    <col min="2" max="2" width="16.5703125" customWidth="1"/>
    <col min="3" max="3" width="13.5703125" customWidth="1"/>
    <col min="4" max="4" width="6.140625" customWidth="1"/>
    <col min="5" max="5" width="22.42578125" customWidth="1"/>
    <col min="6" max="6" width="11.5703125" customWidth="1"/>
  </cols>
  <sheetData>
    <row r="1" spans="1:7" x14ac:dyDescent="0.25">
      <c r="A1" s="96" t="s">
        <v>143</v>
      </c>
      <c r="B1" s="97"/>
      <c r="C1" s="97"/>
      <c r="D1" s="97"/>
      <c r="E1" s="97"/>
      <c r="F1" s="97"/>
      <c r="G1" s="5"/>
    </row>
    <row r="2" spans="1:7" x14ac:dyDescent="0.25">
      <c r="A2" s="97"/>
      <c r="B2" s="97"/>
      <c r="C2" s="97"/>
      <c r="D2" s="97"/>
      <c r="E2" s="97"/>
      <c r="F2" s="97"/>
      <c r="G2" s="5"/>
    </row>
    <row r="3" spans="1:7" x14ac:dyDescent="0.25">
      <c r="A3" s="93" t="s">
        <v>125</v>
      </c>
      <c r="B3" s="93"/>
      <c r="C3" s="67" t="s">
        <v>139</v>
      </c>
      <c r="D3" s="10"/>
      <c r="E3" s="10"/>
      <c r="F3" s="71"/>
      <c r="G3" s="5"/>
    </row>
    <row r="4" spans="1:7" x14ac:dyDescent="0.25">
      <c r="A4" s="94"/>
      <c r="B4" s="94"/>
      <c r="C4" s="63">
        <v>400</v>
      </c>
      <c r="D4" s="10"/>
      <c r="E4" s="95" t="s">
        <v>141</v>
      </c>
      <c r="F4" s="95"/>
      <c r="G4" s="5"/>
    </row>
    <row r="5" spans="1:7" ht="15.75" x14ac:dyDescent="0.25">
      <c r="A5" s="5"/>
      <c r="B5" s="66" t="s">
        <v>36</v>
      </c>
      <c r="C5" s="63" t="s">
        <v>39</v>
      </c>
      <c r="E5" s="95"/>
      <c r="F5" s="95"/>
      <c r="G5" s="5"/>
    </row>
    <row r="6" spans="1:7" x14ac:dyDescent="0.25">
      <c r="A6" s="1" t="s">
        <v>126</v>
      </c>
      <c r="B6" s="65">
        <v>311</v>
      </c>
      <c r="C6" s="1">
        <v>1100</v>
      </c>
      <c r="D6" s="10"/>
      <c r="E6" s="22" t="s">
        <v>126</v>
      </c>
      <c r="F6" s="22">
        <v>1100</v>
      </c>
      <c r="G6" s="5"/>
    </row>
    <row r="7" spans="1:7" x14ac:dyDescent="0.25">
      <c r="A7" s="1" t="s">
        <v>127</v>
      </c>
      <c r="B7" s="1">
        <v>284</v>
      </c>
      <c r="C7" s="10"/>
      <c r="D7" s="62"/>
      <c r="E7" s="22" t="s">
        <v>127</v>
      </c>
      <c r="F7" s="22">
        <v>80</v>
      </c>
      <c r="G7" s="5"/>
    </row>
    <row r="8" spans="1:7" x14ac:dyDescent="0.25">
      <c r="A8" s="1" t="s">
        <v>128</v>
      </c>
      <c r="B8" s="1">
        <v>280</v>
      </c>
      <c r="C8" s="10"/>
      <c r="D8" s="62"/>
      <c r="E8" s="22" t="s">
        <v>128</v>
      </c>
      <c r="F8" s="22">
        <v>39</v>
      </c>
      <c r="G8" s="5"/>
    </row>
    <row r="9" spans="1:7" x14ac:dyDescent="0.25">
      <c r="A9" s="1" t="s">
        <v>129</v>
      </c>
      <c r="B9" s="1">
        <v>274</v>
      </c>
      <c r="C9" s="10"/>
      <c r="D9" s="62"/>
      <c r="E9" s="22" t="s">
        <v>129</v>
      </c>
      <c r="F9" s="22">
        <v>40</v>
      </c>
      <c r="G9" s="5"/>
    </row>
    <row r="10" spans="1:7" x14ac:dyDescent="0.25">
      <c r="A10" s="1" t="s">
        <v>130</v>
      </c>
      <c r="B10" s="1">
        <v>90</v>
      </c>
      <c r="C10" s="10"/>
      <c r="D10" s="62"/>
      <c r="E10" s="22" t="s">
        <v>130</v>
      </c>
      <c r="F10" s="22">
        <v>1</v>
      </c>
      <c r="G10" s="5"/>
    </row>
    <row r="11" spans="1:7" x14ac:dyDescent="0.25">
      <c r="A11" s="1" t="s">
        <v>131</v>
      </c>
      <c r="B11" s="1">
        <v>586</v>
      </c>
      <c r="C11" s="10"/>
      <c r="D11" s="62"/>
      <c r="E11" s="22" t="s">
        <v>131</v>
      </c>
      <c r="F11" s="22">
        <v>75</v>
      </c>
      <c r="G11" s="5"/>
    </row>
    <row r="12" spans="1:7" x14ac:dyDescent="0.25">
      <c r="A12" s="1" t="s">
        <v>132</v>
      </c>
      <c r="B12" s="1">
        <v>130</v>
      </c>
      <c r="C12" s="10"/>
      <c r="D12" s="62"/>
      <c r="E12" s="22" t="s">
        <v>132</v>
      </c>
      <c r="F12" s="22">
        <v>68</v>
      </c>
      <c r="G12" s="5"/>
    </row>
    <row r="13" spans="1:7" x14ac:dyDescent="0.25">
      <c r="A13" s="1" t="s">
        <v>133</v>
      </c>
      <c r="B13" s="1">
        <v>25</v>
      </c>
      <c r="C13" s="10"/>
      <c r="D13" s="62"/>
      <c r="E13" s="22" t="s">
        <v>133</v>
      </c>
      <c r="F13" s="22">
        <v>2000</v>
      </c>
      <c r="G13" s="5"/>
    </row>
    <row r="14" spans="1:7" x14ac:dyDescent="0.25">
      <c r="A14" s="1" t="s">
        <v>134</v>
      </c>
      <c r="B14" s="1"/>
      <c r="C14" s="10"/>
      <c r="D14" s="62"/>
      <c r="E14" s="22" t="s">
        <v>134</v>
      </c>
      <c r="F14" s="22">
        <v>12</v>
      </c>
      <c r="G14" s="5"/>
    </row>
    <row r="15" spans="1:7" x14ac:dyDescent="0.25">
      <c r="A15" s="1" t="s">
        <v>135</v>
      </c>
      <c r="B15" s="1"/>
      <c r="C15" s="10"/>
      <c r="D15" s="62"/>
      <c r="E15" s="22" t="s">
        <v>135</v>
      </c>
      <c r="F15" s="22">
        <v>0</v>
      </c>
      <c r="G15" s="5"/>
    </row>
    <row r="16" spans="1:7" x14ac:dyDescent="0.25">
      <c r="A16" s="1" t="s">
        <v>136</v>
      </c>
      <c r="B16" s="1">
        <v>320</v>
      </c>
      <c r="C16" s="10"/>
      <c r="D16" s="62"/>
      <c r="E16" s="22" t="s">
        <v>136</v>
      </c>
      <c r="F16" s="22">
        <v>50</v>
      </c>
      <c r="G16" s="5"/>
    </row>
    <row r="17" spans="1:7" x14ac:dyDescent="0.25">
      <c r="A17" s="1" t="s">
        <v>140</v>
      </c>
      <c r="B17" s="1"/>
      <c r="C17" s="10"/>
      <c r="D17" s="62"/>
      <c r="E17" s="22" t="s">
        <v>140</v>
      </c>
      <c r="F17" s="22">
        <v>12</v>
      </c>
      <c r="G17" s="5"/>
    </row>
    <row r="18" spans="1:7" x14ac:dyDescent="0.25">
      <c r="A18" s="1" t="s">
        <v>137</v>
      </c>
      <c r="B18" s="1"/>
      <c r="C18" s="10"/>
      <c r="D18" s="62"/>
      <c r="E18" s="22" t="s">
        <v>137</v>
      </c>
      <c r="F18" s="22">
        <v>12800</v>
      </c>
      <c r="G18" s="5"/>
    </row>
    <row r="19" spans="1:7" x14ac:dyDescent="0.25">
      <c r="A19" s="1" t="s">
        <v>86</v>
      </c>
      <c r="B19" s="1">
        <v>325000</v>
      </c>
      <c r="C19" s="10"/>
      <c r="D19" s="62"/>
      <c r="E19" s="10"/>
      <c r="F19" s="10"/>
      <c r="G19" s="5"/>
    </row>
    <row r="20" spans="1:7" x14ac:dyDescent="0.25">
      <c r="A20" s="1" t="s">
        <v>138</v>
      </c>
      <c r="B20" s="1">
        <v>0</v>
      </c>
      <c r="C20" s="10"/>
      <c r="D20" s="62"/>
      <c r="E20" s="10"/>
      <c r="F20" s="10"/>
      <c r="G20" s="5"/>
    </row>
    <row r="21" spans="1:7" x14ac:dyDescent="0.25">
      <c r="A21" s="10"/>
      <c r="B21" s="10"/>
      <c r="C21" s="10"/>
      <c r="D21" s="62"/>
      <c r="E21" s="10"/>
      <c r="F21" s="10"/>
      <c r="G21" s="5"/>
    </row>
    <row r="22" spans="1:7" ht="15.75" x14ac:dyDescent="0.25">
      <c r="A22" s="64" t="s">
        <v>142</v>
      </c>
      <c r="B22" s="19" cm="1">
        <f t="array" ref="B22">SUM(B6:B18*F6:F18)-(C4*C6)+B19+B20</f>
        <v>390580</v>
      </c>
      <c r="C22" s="10"/>
      <c r="D22" s="62"/>
      <c r="E22" s="10"/>
      <c r="F22" s="10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</sheetData>
  <mergeCells count="3">
    <mergeCell ref="A3:B4"/>
    <mergeCell ref="E4:F5"/>
    <mergeCell ref="A1:F2"/>
  </mergeCells>
  <conditionalFormatting sqref="B22">
    <cfRule type="cellIs" dxfId="19" priority="1" operator="lessThan">
      <formula>0</formula>
    </cfRule>
    <cfRule type="cellIs" dxfId="18" priority="2" operator="greaterThan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FCB7-D3F8-4B8D-8A71-FDAEE083FB7C}">
  <dimension ref="A1:R53"/>
  <sheetViews>
    <sheetView workbookViewId="0">
      <selection activeCell="J4" sqref="J4"/>
    </sheetView>
  </sheetViews>
  <sheetFormatPr defaultRowHeight="15" x14ac:dyDescent="0.25"/>
  <cols>
    <col min="1" max="1" width="4.42578125" customWidth="1"/>
    <col min="2" max="2" width="13" customWidth="1"/>
    <col min="3" max="3" width="11.42578125" customWidth="1"/>
    <col min="4" max="4" width="13.140625" customWidth="1"/>
    <col min="5" max="5" width="12" customWidth="1"/>
    <col min="6" max="6" width="4.28515625" customWidth="1"/>
    <col min="7" max="7" width="4.140625" customWidth="1"/>
    <col min="8" max="8" width="15.28515625" customWidth="1"/>
    <col min="9" max="9" width="11.85546875" customWidth="1"/>
    <col min="10" max="11" width="13.28515625" customWidth="1"/>
    <col min="12" max="12" width="4.140625" customWidth="1"/>
    <col min="13" max="13" width="5" customWidth="1"/>
    <col min="14" max="14" width="11.140625" customWidth="1"/>
    <col min="15" max="15" width="12.140625" customWidth="1"/>
    <col min="16" max="16" width="13.140625" customWidth="1"/>
    <col min="17" max="17" width="13" customWidth="1"/>
    <col min="18" max="18" width="4.5703125" customWidth="1"/>
  </cols>
  <sheetData>
    <row r="1" spans="1:18" x14ac:dyDescent="0.25">
      <c r="A1" s="5"/>
      <c r="B1" s="98" t="s">
        <v>378</v>
      </c>
      <c r="C1" s="99"/>
      <c r="D1" s="99"/>
      <c r="E1" s="100"/>
      <c r="F1" s="5"/>
      <c r="G1" s="5"/>
      <c r="H1" s="98" t="s">
        <v>378</v>
      </c>
      <c r="I1" s="99"/>
      <c r="J1" s="99"/>
      <c r="K1" s="100"/>
      <c r="L1" s="5"/>
      <c r="M1" s="5"/>
      <c r="N1" s="98" t="s">
        <v>378</v>
      </c>
      <c r="O1" s="99"/>
      <c r="P1" s="99"/>
      <c r="Q1" s="100"/>
      <c r="R1" s="5"/>
    </row>
    <row r="2" spans="1:18" x14ac:dyDescent="0.25">
      <c r="A2" s="5"/>
      <c r="B2" s="101"/>
      <c r="C2" s="102"/>
      <c r="D2" s="102"/>
      <c r="E2" s="103"/>
      <c r="F2" s="5"/>
      <c r="G2" s="5"/>
      <c r="H2" s="101"/>
      <c r="I2" s="102"/>
      <c r="J2" s="102"/>
      <c r="K2" s="103"/>
      <c r="L2" s="5"/>
      <c r="M2" s="5"/>
      <c r="N2" s="101"/>
      <c r="O2" s="102"/>
      <c r="P2" s="102"/>
      <c r="Q2" s="103"/>
      <c r="R2" s="5"/>
    </row>
    <row r="3" spans="1:18" x14ac:dyDescent="0.25">
      <c r="A3" s="5"/>
      <c r="B3" s="78" t="s">
        <v>389</v>
      </c>
      <c r="C3" s="78"/>
      <c r="D3" s="154"/>
      <c r="E3" s="10"/>
      <c r="F3" s="5"/>
      <c r="G3" s="5"/>
      <c r="H3" s="78" t="s">
        <v>389</v>
      </c>
      <c r="I3" s="78"/>
      <c r="J3" s="154">
        <v>1200000</v>
      </c>
      <c r="K3" s="10"/>
      <c r="L3" s="5"/>
      <c r="M3" s="5"/>
      <c r="N3" s="78" t="s">
        <v>389</v>
      </c>
      <c r="O3" s="78"/>
      <c r="P3" s="154"/>
      <c r="Q3" s="10"/>
      <c r="R3" s="5"/>
    </row>
    <row r="4" spans="1:18" x14ac:dyDescent="0.25">
      <c r="A4" s="5"/>
      <c r="B4" s="78" t="s">
        <v>390</v>
      </c>
      <c r="C4" s="78"/>
      <c r="D4" s="77">
        <v>1</v>
      </c>
      <c r="E4" s="10"/>
      <c r="F4" s="5"/>
      <c r="G4" s="5"/>
      <c r="H4" s="78" t="s">
        <v>390</v>
      </c>
      <c r="I4" s="78"/>
      <c r="J4" s="77">
        <v>1</v>
      </c>
      <c r="K4" s="10"/>
      <c r="L4" s="5"/>
      <c r="M4" s="5"/>
      <c r="N4" s="78" t="s">
        <v>390</v>
      </c>
      <c r="O4" s="78"/>
      <c r="P4" s="77">
        <v>0</v>
      </c>
      <c r="Q4" s="10"/>
      <c r="R4" s="5"/>
    </row>
    <row r="5" spans="1:18" x14ac:dyDescent="0.25">
      <c r="A5" s="5"/>
      <c r="B5" s="10"/>
      <c r="C5" s="10"/>
      <c r="D5" s="10"/>
      <c r="E5" s="10"/>
      <c r="F5" s="5"/>
      <c r="G5" s="5"/>
      <c r="H5" s="10"/>
      <c r="I5" s="10"/>
      <c r="J5" s="10"/>
      <c r="K5" s="10"/>
      <c r="L5" s="5"/>
      <c r="M5" s="5"/>
      <c r="N5" s="10"/>
      <c r="O5" s="10"/>
      <c r="P5" s="10"/>
      <c r="Q5" s="10"/>
      <c r="R5" s="5"/>
    </row>
    <row r="6" spans="1:18" x14ac:dyDescent="0.25">
      <c r="A6" s="5"/>
      <c r="B6" s="10"/>
      <c r="C6" s="78" t="s">
        <v>387</v>
      </c>
      <c r="D6" s="78" t="s">
        <v>36</v>
      </c>
      <c r="E6" s="10"/>
      <c r="F6" s="5"/>
      <c r="G6" s="5"/>
      <c r="H6" s="10"/>
      <c r="I6" s="78" t="s">
        <v>387</v>
      </c>
      <c r="J6" s="78" t="s">
        <v>36</v>
      </c>
      <c r="K6" s="10"/>
      <c r="L6" s="5"/>
      <c r="M6" s="5"/>
      <c r="N6" s="10"/>
      <c r="O6" s="78" t="s">
        <v>387</v>
      </c>
      <c r="P6" s="78" t="s">
        <v>36</v>
      </c>
      <c r="Q6" s="10"/>
      <c r="R6" s="5"/>
    </row>
    <row r="7" spans="1:18" x14ac:dyDescent="0.25">
      <c r="A7" s="5"/>
      <c r="B7" s="78" t="s">
        <v>379</v>
      </c>
      <c r="C7" s="154">
        <v>205000</v>
      </c>
      <c r="D7" s="77">
        <v>1</v>
      </c>
      <c r="E7" s="154">
        <f>SUM(C7*D7)</f>
        <v>205000</v>
      </c>
      <c r="F7" s="5"/>
      <c r="G7" s="5"/>
      <c r="H7" s="78" t="s">
        <v>379</v>
      </c>
      <c r="I7" s="154">
        <v>3400</v>
      </c>
      <c r="J7" s="77">
        <v>100</v>
      </c>
      <c r="K7" s="154">
        <f>SUM(I7*J7)</f>
        <v>340000</v>
      </c>
      <c r="L7" s="5"/>
      <c r="M7" s="5"/>
      <c r="N7" s="78" t="s">
        <v>379</v>
      </c>
      <c r="O7" s="76"/>
      <c r="P7" s="77"/>
      <c r="Q7" s="154">
        <f>SUM(O7*P7)</f>
        <v>0</v>
      </c>
      <c r="R7" s="5"/>
    </row>
    <row r="8" spans="1:18" x14ac:dyDescent="0.25">
      <c r="A8" s="5"/>
      <c r="B8" s="78" t="s">
        <v>380</v>
      </c>
      <c r="C8" s="154">
        <v>250</v>
      </c>
      <c r="D8" s="77">
        <v>8</v>
      </c>
      <c r="E8" s="154">
        <f t="shared" ref="E8:E14" si="0">SUM(C8*D8)</f>
        <v>2000</v>
      </c>
      <c r="F8" s="5"/>
      <c r="G8" s="5"/>
      <c r="H8" s="78" t="s">
        <v>380</v>
      </c>
      <c r="I8" s="154">
        <v>48000</v>
      </c>
      <c r="J8" s="77">
        <v>10</v>
      </c>
      <c r="K8" s="154">
        <f t="shared" ref="K8:K14" si="1">SUM(I8*J8)</f>
        <v>480000</v>
      </c>
      <c r="L8" s="5"/>
      <c r="M8" s="5"/>
      <c r="N8" s="78" t="s">
        <v>380</v>
      </c>
      <c r="O8" s="76"/>
      <c r="P8" s="77"/>
      <c r="Q8" s="154">
        <f t="shared" ref="Q8:Q14" si="2">SUM(O8*P8)</f>
        <v>0</v>
      </c>
      <c r="R8" s="5"/>
    </row>
    <row r="9" spans="1:18" x14ac:dyDescent="0.25">
      <c r="A9" s="5"/>
      <c r="B9" s="78" t="s">
        <v>381</v>
      </c>
      <c r="C9" s="154">
        <v>200</v>
      </c>
      <c r="D9" s="77">
        <v>16</v>
      </c>
      <c r="E9" s="154">
        <f t="shared" si="0"/>
        <v>3200</v>
      </c>
      <c r="F9" s="5"/>
      <c r="G9" s="5"/>
      <c r="H9" s="78" t="s">
        <v>381</v>
      </c>
      <c r="I9" s="154">
        <v>190000</v>
      </c>
      <c r="J9" s="77">
        <v>1</v>
      </c>
      <c r="K9" s="154">
        <f t="shared" si="1"/>
        <v>190000</v>
      </c>
      <c r="L9" s="5"/>
      <c r="M9" s="5"/>
      <c r="N9" s="78" t="s">
        <v>381</v>
      </c>
      <c r="O9" s="76"/>
      <c r="P9" s="77"/>
      <c r="Q9" s="154">
        <f t="shared" si="2"/>
        <v>0</v>
      </c>
      <c r="R9" s="5"/>
    </row>
    <row r="10" spans="1:18" x14ac:dyDescent="0.25">
      <c r="A10" s="5"/>
      <c r="B10" s="78" t="s">
        <v>382</v>
      </c>
      <c r="C10" s="154">
        <v>21000</v>
      </c>
      <c r="D10" s="77">
        <v>20</v>
      </c>
      <c r="E10" s="154">
        <f t="shared" si="0"/>
        <v>420000</v>
      </c>
      <c r="F10" s="5"/>
      <c r="G10" s="5"/>
      <c r="H10" s="78" t="s">
        <v>382</v>
      </c>
      <c r="I10" s="154">
        <v>900</v>
      </c>
      <c r="J10" s="77">
        <v>28</v>
      </c>
      <c r="K10" s="154">
        <f t="shared" si="1"/>
        <v>25200</v>
      </c>
      <c r="L10" s="5"/>
      <c r="M10" s="5"/>
      <c r="N10" s="78" t="s">
        <v>382</v>
      </c>
      <c r="O10" s="76"/>
      <c r="P10" s="77"/>
      <c r="Q10" s="154">
        <f t="shared" si="2"/>
        <v>0</v>
      </c>
      <c r="R10" s="5"/>
    </row>
    <row r="11" spans="1:18" x14ac:dyDescent="0.25">
      <c r="A11" s="5"/>
      <c r="B11" s="78" t="s">
        <v>383</v>
      </c>
      <c r="C11" s="154">
        <v>550</v>
      </c>
      <c r="D11" s="77">
        <v>23</v>
      </c>
      <c r="E11" s="154">
        <f t="shared" si="0"/>
        <v>12650</v>
      </c>
      <c r="F11" s="5"/>
      <c r="G11" s="5"/>
      <c r="H11" s="78" t="s">
        <v>383</v>
      </c>
      <c r="I11" s="154">
        <v>300</v>
      </c>
      <c r="J11" s="77">
        <v>20</v>
      </c>
      <c r="K11" s="154">
        <f t="shared" si="1"/>
        <v>6000</v>
      </c>
      <c r="L11" s="5"/>
      <c r="M11" s="5"/>
      <c r="N11" s="78" t="s">
        <v>383</v>
      </c>
      <c r="O11" s="76"/>
      <c r="P11" s="77"/>
      <c r="Q11" s="154">
        <f t="shared" si="2"/>
        <v>0</v>
      </c>
      <c r="R11" s="5"/>
    </row>
    <row r="12" spans="1:18" x14ac:dyDescent="0.25">
      <c r="A12" s="5"/>
      <c r="B12" s="78" t="s">
        <v>384</v>
      </c>
      <c r="C12" s="154">
        <v>1000</v>
      </c>
      <c r="D12" s="77">
        <v>36</v>
      </c>
      <c r="E12" s="154">
        <f t="shared" si="0"/>
        <v>36000</v>
      </c>
      <c r="F12" s="5"/>
      <c r="G12" s="5"/>
      <c r="H12" s="78" t="s">
        <v>384</v>
      </c>
      <c r="I12" s="154">
        <v>2800</v>
      </c>
      <c r="J12" s="77">
        <v>2</v>
      </c>
      <c r="K12" s="154">
        <f t="shared" si="1"/>
        <v>5600</v>
      </c>
      <c r="L12" s="5"/>
      <c r="M12" s="5"/>
      <c r="N12" s="78" t="s">
        <v>384</v>
      </c>
      <c r="O12" s="76"/>
      <c r="P12" s="77"/>
      <c r="Q12" s="154">
        <f t="shared" si="2"/>
        <v>0</v>
      </c>
      <c r="R12" s="5"/>
    </row>
    <row r="13" spans="1:18" x14ac:dyDescent="0.25">
      <c r="A13" s="5"/>
      <c r="B13" s="78" t="s">
        <v>385</v>
      </c>
      <c r="C13" s="154">
        <v>20</v>
      </c>
      <c r="D13" s="77">
        <v>67</v>
      </c>
      <c r="E13" s="154">
        <f t="shared" si="0"/>
        <v>1340</v>
      </c>
      <c r="F13" s="5"/>
      <c r="G13" s="5"/>
      <c r="H13" s="78" t="s">
        <v>385</v>
      </c>
      <c r="I13" s="154">
        <v>2300</v>
      </c>
      <c r="J13" s="77">
        <v>2</v>
      </c>
      <c r="K13" s="154">
        <f t="shared" si="1"/>
        <v>4600</v>
      </c>
      <c r="L13" s="5"/>
      <c r="M13" s="5"/>
      <c r="N13" s="78" t="s">
        <v>385</v>
      </c>
      <c r="O13" s="76"/>
      <c r="P13" s="77"/>
      <c r="Q13" s="154">
        <f t="shared" si="2"/>
        <v>0</v>
      </c>
      <c r="R13" s="5"/>
    </row>
    <row r="14" spans="1:18" x14ac:dyDescent="0.25">
      <c r="A14" s="5"/>
      <c r="B14" s="78" t="s">
        <v>386</v>
      </c>
      <c r="C14" s="154"/>
      <c r="D14" s="77"/>
      <c r="E14" s="154">
        <f t="shared" si="0"/>
        <v>0</v>
      </c>
      <c r="F14" s="5"/>
      <c r="G14" s="5"/>
      <c r="H14" s="78" t="s">
        <v>386</v>
      </c>
      <c r="I14" s="154">
        <v>3000</v>
      </c>
      <c r="J14" s="77">
        <v>1</v>
      </c>
      <c r="K14" s="154">
        <f t="shared" si="1"/>
        <v>3000</v>
      </c>
      <c r="L14" s="5"/>
      <c r="M14" s="5"/>
      <c r="N14" s="78" t="s">
        <v>386</v>
      </c>
      <c r="O14" s="76"/>
      <c r="P14" s="77"/>
      <c r="Q14" s="154">
        <f t="shared" si="2"/>
        <v>0</v>
      </c>
      <c r="R14" s="5"/>
    </row>
    <row r="15" spans="1:18" x14ac:dyDescent="0.25">
      <c r="A15" s="5"/>
      <c r="B15" s="10"/>
      <c r="C15" s="10"/>
      <c r="D15" s="78" t="s">
        <v>388</v>
      </c>
      <c r="E15" s="154">
        <f>SUM(E7:E14)*D4</f>
        <v>680190</v>
      </c>
      <c r="F15" s="5"/>
      <c r="G15" s="5"/>
      <c r="H15" s="10"/>
      <c r="I15" s="10"/>
      <c r="J15" s="78" t="s">
        <v>388</v>
      </c>
      <c r="K15" s="154">
        <f>SUM(K7:K14)*J4</f>
        <v>1054400</v>
      </c>
      <c r="L15" s="5"/>
      <c r="M15" s="5"/>
      <c r="N15" s="10"/>
      <c r="O15" s="10"/>
      <c r="P15" s="78" t="s">
        <v>388</v>
      </c>
      <c r="Q15" s="154">
        <f>SUM(Q7:Q14)*P4</f>
        <v>0</v>
      </c>
      <c r="R15" s="5"/>
    </row>
    <row r="16" spans="1:18" x14ac:dyDescent="0.25">
      <c r="A16" s="5"/>
      <c r="B16" s="10"/>
      <c r="C16" s="10"/>
      <c r="D16" s="78" t="s">
        <v>35</v>
      </c>
      <c r="E16" s="157">
        <f>SUM(D3-(D4*E15))</f>
        <v>-680190</v>
      </c>
      <c r="F16" s="5"/>
      <c r="G16" s="5"/>
      <c r="H16" s="10"/>
      <c r="I16" s="10"/>
      <c r="J16" s="78" t="s">
        <v>35</v>
      </c>
      <c r="K16" s="157">
        <f>SUM(J3-(J4*K15))</f>
        <v>145600</v>
      </c>
      <c r="L16" s="5"/>
      <c r="M16" s="5"/>
      <c r="N16" s="10"/>
      <c r="O16" s="10"/>
      <c r="P16" s="78" t="s">
        <v>35</v>
      </c>
      <c r="Q16" s="157">
        <f>SUM(P3-(P4*Q15))</f>
        <v>0</v>
      </c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6.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104" t="s">
        <v>378</v>
      </c>
      <c r="C19" s="105"/>
      <c r="D19" s="105"/>
      <c r="E19" s="106"/>
      <c r="F19" s="5"/>
      <c r="G19" s="5"/>
      <c r="H19" s="98" t="s">
        <v>378</v>
      </c>
      <c r="I19" s="99"/>
      <c r="J19" s="99"/>
      <c r="K19" s="100"/>
      <c r="L19" s="5"/>
      <c r="M19" s="5"/>
      <c r="N19" s="117" t="s">
        <v>399</v>
      </c>
      <c r="O19" s="117"/>
      <c r="P19" s="117"/>
      <c r="Q19" s="117"/>
      <c r="R19" s="5"/>
    </row>
    <row r="20" spans="1:18" x14ac:dyDescent="0.25">
      <c r="A20" s="5"/>
      <c r="B20" s="107"/>
      <c r="C20" s="108"/>
      <c r="D20" s="108"/>
      <c r="E20" s="109"/>
      <c r="F20" s="5"/>
      <c r="G20" s="5"/>
      <c r="H20" s="101"/>
      <c r="I20" s="102"/>
      <c r="J20" s="102"/>
      <c r="K20" s="103"/>
      <c r="L20" s="5"/>
      <c r="M20" s="5"/>
      <c r="N20" s="117"/>
      <c r="O20" s="117"/>
      <c r="P20" s="117"/>
      <c r="Q20" s="117"/>
      <c r="R20" s="5"/>
    </row>
    <row r="21" spans="1:18" x14ac:dyDescent="0.25">
      <c r="A21" s="5"/>
      <c r="B21" s="78" t="s">
        <v>389</v>
      </c>
      <c r="C21" s="78"/>
      <c r="D21" s="154"/>
      <c r="E21" s="10"/>
      <c r="F21" s="5"/>
      <c r="G21" s="5"/>
      <c r="H21" s="78" t="s">
        <v>389</v>
      </c>
      <c r="I21" s="78"/>
      <c r="J21" s="154"/>
      <c r="K21" s="10"/>
      <c r="L21" s="5"/>
      <c r="M21" s="5"/>
      <c r="N21" s="119" t="s">
        <v>400</v>
      </c>
      <c r="O21" s="119"/>
      <c r="P21" s="155">
        <v>1950000</v>
      </c>
      <c r="Q21" s="155"/>
      <c r="R21" s="5"/>
    </row>
    <row r="22" spans="1:18" x14ac:dyDescent="0.25">
      <c r="A22" s="5"/>
      <c r="B22" s="78" t="s">
        <v>390</v>
      </c>
      <c r="C22" s="78"/>
      <c r="D22" s="77"/>
      <c r="E22" s="10"/>
      <c r="F22" s="5"/>
      <c r="G22" s="5"/>
      <c r="H22" s="78" t="s">
        <v>390</v>
      </c>
      <c r="I22" s="78"/>
      <c r="J22" s="77"/>
      <c r="K22" s="10"/>
      <c r="L22" s="5"/>
      <c r="M22" s="5"/>
      <c r="N22" s="119"/>
      <c r="O22" s="119"/>
      <c r="P22" s="155"/>
      <c r="Q22" s="155"/>
      <c r="R22" s="5"/>
    </row>
    <row r="23" spans="1:18" ht="15.75" x14ac:dyDescent="0.25">
      <c r="A23" s="5"/>
      <c r="B23" s="10"/>
      <c r="C23" s="10"/>
      <c r="D23" s="10"/>
      <c r="E23" s="10"/>
      <c r="F23" s="5"/>
      <c r="G23" s="5"/>
      <c r="H23" s="10"/>
      <c r="I23" s="10"/>
      <c r="J23" s="10"/>
      <c r="K23" s="10"/>
      <c r="L23" s="5"/>
      <c r="M23" s="5"/>
      <c r="N23" s="116" t="s">
        <v>391</v>
      </c>
      <c r="O23" s="116"/>
      <c r="P23" s="156">
        <f>E15</f>
        <v>680190</v>
      </c>
      <c r="Q23" s="156"/>
      <c r="R23" s="5"/>
    </row>
    <row r="24" spans="1:18" ht="15.75" x14ac:dyDescent="0.25">
      <c r="A24" s="5"/>
      <c r="B24" s="10"/>
      <c r="C24" s="78" t="s">
        <v>387</v>
      </c>
      <c r="D24" s="78" t="s">
        <v>36</v>
      </c>
      <c r="E24" s="10"/>
      <c r="F24" s="5"/>
      <c r="G24" s="5"/>
      <c r="H24" s="10"/>
      <c r="I24" s="78" t="s">
        <v>387</v>
      </c>
      <c r="J24" s="78" t="s">
        <v>36</v>
      </c>
      <c r="K24" s="10"/>
      <c r="L24" s="5"/>
      <c r="M24" s="5"/>
      <c r="N24" s="116" t="s">
        <v>392</v>
      </c>
      <c r="O24" s="116"/>
      <c r="P24" s="156">
        <f>K15</f>
        <v>1054400</v>
      </c>
      <c r="Q24" s="156"/>
      <c r="R24" s="5"/>
    </row>
    <row r="25" spans="1:18" ht="15.75" x14ac:dyDescent="0.25">
      <c r="A25" s="5"/>
      <c r="B25" s="78" t="s">
        <v>379</v>
      </c>
      <c r="C25" s="154"/>
      <c r="D25" s="77"/>
      <c r="E25" s="154">
        <f>SUM(C25*D25)</f>
        <v>0</v>
      </c>
      <c r="F25" s="5"/>
      <c r="G25" s="5"/>
      <c r="H25" s="78" t="s">
        <v>379</v>
      </c>
      <c r="I25" s="154"/>
      <c r="J25" s="77"/>
      <c r="K25" s="154">
        <f>SUM(I25*J25)</f>
        <v>0</v>
      </c>
      <c r="L25" s="5"/>
      <c r="M25" s="5"/>
      <c r="N25" s="116" t="s">
        <v>393</v>
      </c>
      <c r="O25" s="116"/>
      <c r="P25" s="156">
        <f>Q15</f>
        <v>0</v>
      </c>
      <c r="Q25" s="156"/>
      <c r="R25" s="5"/>
    </row>
    <row r="26" spans="1:18" ht="15.75" x14ac:dyDescent="0.25">
      <c r="A26" s="5"/>
      <c r="B26" s="78" t="s">
        <v>380</v>
      </c>
      <c r="C26" s="154"/>
      <c r="D26" s="77"/>
      <c r="E26" s="154">
        <f t="shared" ref="E26:E32" si="3">SUM(C26*D26)</f>
        <v>0</v>
      </c>
      <c r="F26" s="5"/>
      <c r="G26" s="5"/>
      <c r="H26" s="78" t="s">
        <v>380</v>
      </c>
      <c r="I26" s="154"/>
      <c r="J26" s="77"/>
      <c r="K26" s="154">
        <f t="shared" ref="K26:K32" si="4">SUM(I26*J26)</f>
        <v>0</v>
      </c>
      <c r="L26" s="5"/>
      <c r="M26" s="5"/>
      <c r="N26" s="116" t="s">
        <v>394</v>
      </c>
      <c r="O26" s="116"/>
      <c r="P26" s="156">
        <f>E33</f>
        <v>0</v>
      </c>
      <c r="Q26" s="156"/>
      <c r="R26" s="5"/>
    </row>
    <row r="27" spans="1:18" ht="15.75" x14ac:dyDescent="0.25">
      <c r="A27" s="5"/>
      <c r="B27" s="78" t="s">
        <v>381</v>
      </c>
      <c r="C27" s="154"/>
      <c r="D27" s="77"/>
      <c r="E27" s="154">
        <f t="shared" si="3"/>
        <v>0</v>
      </c>
      <c r="F27" s="5"/>
      <c r="G27" s="5"/>
      <c r="H27" s="78" t="s">
        <v>381</v>
      </c>
      <c r="I27" s="154"/>
      <c r="J27" s="77"/>
      <c r="K27" s="154">
        <f t="shared" si="4"/>
        <v>0</v>
      </c>
      <c r="L27" s="5"/>
      <c r="M27" s="5"/>
      <c r="N27" s="116" t="s">
        <v>395</v>
      </c>
      <c r="O27" s="116"/>
      <c r="P27" s="156">
        <f>K33</f>
        <v>0</v>
      </c>
      <c r="Q27" s="156"/>
      <c r="R27" s="5"/>
    </row>
    <row r="28" spans="1:18" ht="15.75" x14ac:dyDescent="0.25">
      <c r="A28" s="5"/>
      <c r="B28" s="78" t="s">
        <v>382</v>
      </c>
      <c r="C28" s="154"/>
      <c r="D28" s="77"/>
      <c r="E28" s="154">
        <f t="shared" si="3"/>
        <v>0</v>
      </c>
      <c r="F28" s="5"/>
      <c r="G28" s="5"/>
      <c r="H28" s="78" t="s">
        <v>382</v>
      </c>
      <c r="I28" s="154"/>
      <c r="J28" s="77"/>
      <c r="K28" s="154">
        <f t="shared" si="4"/>
        <v>0</v>
      </c>
      <c r="L28" s="5"/>
      <c r="M28" s="5"/>
      <c r="N28" s="116" t="s">
        <v>396</v>
      </c>
      <c r="O28" s="116"/>
      <c r="P28" s="156">
        <f>E51</f>
        <v>0</v>
      </c>
      <c r="Q28" s="156"/>
      <c r="R28" s="5"/>
    </row>
    <row r="29" spans="1:18" ht="15.75" x14ac:dyDescent="0.25">
      <c r="A29" s="5"/>
      <c r="B29" s="78" t="s">
        <v>383</v>
      </c>
      <c r="C29" s="154"/>
      <c r="D29" s="77"/>
      <c r="E29" s="154">
        <f t="shared" si="3"/>
        <v>0</v>
      </c>
      <c r="F29" s="5"/>
      <c r="G29" s="5"/>
      <c r="H29" s="78" t="s">
        <v>383</v>
      </c>
      <c r="I29" s="154"/>
      <c r="J29" s="77"/>
      <c r="K29" s="154">
        <f t="shared" si="4"/>
        <v>0</v>
      </c>
      <c r="L29" s="5"/>
      <c r="M29" s="5"/>
      <c r="N29" s="116" t="s">
        <v>397</v>
      </c>
      <c r="O29" s="116"/>
      <c r="P29" s="156">
        <f>K51</f>
        <v>0</v>
      </c>
      <c r="Q29" s="156"/>
      <c r="R29" s="5"/>
    </row>
    <row r="30" spans="1:18" ht="15.75" x14ac:dyDescent="0.25">
      <c r="A30" s="5"/>
      <c r="B30" s="78" t="s">
        <v>384</v>
      </c>
      <c r="C30" s="154"/>
      <c r="D30" s="77"/>
      <c r="E30" s="154">
        <f t="shared" si="3"/>
        <v>0</v>
      </c>
      <c r="F30" s="5"/>
      <c r="G30" s="5"/>
      <c r="H30" s="78" t="s">
        <v>384</v>
      </c>
      <c r="I30" s="154"/>
      <c r="J30" s="77"/>
      <c r="K30" s="154">
        <f t="shared" si="4"/>
        <v>0</v>
      </c>
      <c r="L30" s="5"/>
      <c r="M30" s="5"/>
      <c r="N30" s="116" t="s">
        <v>398</v>
      </c>
      <c r="O30" s="116"/>
      <c r="P30" s="156">
        <f>Q51</f>
        <v>0</v>
      </c>
      <c r="Q30" s="156"/>
      <c r="R30" s="5"/>
    </row>
    <row r="31" spans="1:18" ht="18.75" x14ac:dyDescent="0.3">
      <c r="A31" s="5"/>
      <c r="B31" s="78" t="s">
        <v>385</v>
      </c>
      <c r="C31" s="154"/>
      <c r="D31" s="77"/>
      <c r="E31" s="154">
        <f t="shared" si="3"/>
        <v>0</v>
      </c>
      <c r="F31" s="5"/>
      <c r="G31" s="5"/>
      <c r="H31" s="78" t="s">
        <v>385</v>
      </c>
      <c r="I31" s="154"/>
      <c r="J31" s="77"/>
      <c r="K31" s="154">
        <f t="shared" si="4"/>
        <v>0</v>
      </c>
      <c r="L31" s="5"/>
      <c r="M31" s="5"/>
      <c r="N31" s="118" t="s">
        <v>388</v>
      </c>
      <c r="O31" s="118"/>
      <c r="P31" s="156">
        <f>SUM(P23:P30)</f>
        <v>1734590</v>
      </c>
      <c r="Q31" s="156"/>
      <c r="R31" s="5"/>
    </row>
    <row r="32" spans="1:18" ht="18.75" x14ac:dyDescent="0.3">
      <c r="A32" s="5"/>
      <c r="B32" s="78" t="s">
        <v>386</v>
      </c>
      <c r="C32" s="154"/>
      <c r="D32" s="77"/>
      <c r="E32" s="154">
        <f t="shared" si="3"/>
        <v>0</v>
      </c>
      <c r="F32" s="5"/>
      <c r="G32" s="5"/>
      <c r="H32" s="78" t="s">
        <v>386</v>
      </c>
      <c r="I32" s="154"/>
      <c r="J32" s="77"/>
      <c r="K32" s="154">
        <f t="shared" si="4"/>
        <v>0</v>
      </c>
      <c r="L32" s="5"/>
      <c r="M32" s="5"/>
      <c r="N32" s="118" t="s">
        <v>401</v>
      </c>
      <c r="O32" s="118"/>
      <c r="P32" s="156">
        <f>SUM(P21-P31)</f>
        <v>215410</v>
      </c>
      <c r="Q32" s="156"/>
      <c r="R32" s="5"/>
    </row>
    <row r="33" spans="1:18" ht="15.75" customHeight="1" x14ac:dyDescent="0.25">
      <c r="A33" s="5"/>
      <c r="B33" s="10"/>
      <c r="C33" s="10"/>
      <c r="D33" s="78" t="s">
        <v>388</v>
      </c>
      <c r="E33" s="154">
        <f>SUM(E25:E32)*D22</f>
        <v>0</v>
      </c>
      <c r="F33" s="5"/>
      <c r="G33" s="5"/>
      <c r="H33" s="10"/>
      <c r="I33" s="10"/>
      <c r="J33" s="78" t="s">
        <v>388</v>
      </c>
      <c r="K33" s="154">
        <f>SUM(K25:K32)*J22</f>
        <v>0</v>
      </c>
      <c r="L33" s="5"/>
      <c r="M33" s="5"/>
      <c r="N33" s="116"/>
      <c r="O33" s="116"/>
      <c r="P33" s="116"/>
      <c r="Q33" s="116"/>
      <c r="R33" s="5"/>
    </row>
    <row r="34" spans="1:18" ht="15.75" customHeight="1" x14ac:dyDescent="0.25">
      <c r="A34" s="5"/>
      <c r="B34" s="10"/>
      <c r="C34" s="10"/>
      <c r="D34" s="78" t="s">
        <v>35</v>
      </c>
      <c r="E34" s="157">
        <f>SUM(D21-(D22*E33))</f>
        <v>0</v>
      </c>
      <c r="F34" s="5"/>
      <c r="G34" s="5"/>
      <c r="H34" s="10"/>
      <c r="I34" s="10"/>
      <c r="J34" s="78" t="s">
        <v>35</v>
      </c>
      <c r="K34" s="157">
        <f>SUM(J21-(J22*K33))</f>
        <v>0</v>
      </c>
      <c r="L34" s="5"/>
      <c r="M34" s="5"/>
      <c r="N34" s="116"/>
      <c r="O34" s="116"/>
      <c r="P34" s="116"/>
      <c r="Q34" s="116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110" t="s">
        <v>378</v>
      </c>
      <c r="C37" s="111"/>
      <c r="D37" s="111"/>
      <c r="E37" s="112"/>
      <c r="F37" s="5"/>
      <c r="G37" s="5"/>
      <c r="H37" s="98" t="s">
        <v>378</v>
      </c>
      <c r="I37" s="99"/>
      <c r="J37" s="99"/>
      <c r="K37" s="100"/>
      <c r="L37" s="5"/>
      <c r="M37" s="5"/>
      <c r="N37" s="98" t="s">
        <v>378</v>
      </c>
      <c r="O37" s="99"/>
      <c r="P37" s="99"/>
      <c r="Q37" s="100"/>
      <c r="R37" s="5"/>
    </row>
    <row r="38" spans="1:18" x14ac:dyDescent="0.25">
      <c r="A38" s="5"/>
      <c r="B38" s="113"/>
      <c r="C38" s="114"/>
      <c r="D38" s="114"/>
      <c r="E38" s="115"/>
      <c r="F38" s="5"/>
      <c r="G38" s="5"/>
      <c r="H38" s="101"/>
      <c r="I38" s="102"/>
      <c r="J38" s="102"/>
      <c r="K38" s="103"/>
      <c r="L38" s="5"/>
      <c r="M38" s="5"/>
      <c r="N38" s="101"/>
      <c r="O38" s="102"/>
      <c r="P38" s="102"/>
      <c r="Q38" s="103"/>
      <c r="R38" s="5"/>
    </row>
    <row r="39" spans="1:18" x14ac:dyDescent="0.25">
      <c r="A39" s="5"/>
      <c r="B39" s="78" t="s">
        <v>389</v>
      </c>
      <c r="C39" s="78"/>
      <c r="D39" s="154"/>
      <c r="E39" s="10"/>
      <c r="F39" s="5"/>
      <c r="G39" s="5"/>
      <c r="H39" s="78" t="s">
        <v>389</v>
      </c>
      <c r="I39" s="78"/>
      <c r="J39" s="76"/>
      <c r="K39" s="10"/>
      <c r="L39" s="5"/>
      <c r="M39" s="5"/>
      <c r="N39" s="78" t="s">
        <v>389</v>
      </c>
      <c r="O39" s="78"/>
      <c r="P39" s="154"/>
      <c r="Q39" s="10"/>
      <c r="R39" s="5"/>
    </row>
    <row r="40" spans="1:18" x14ac:dyDescent="0.25">
      <c r="A40" s="5"/>
      <c r="B40" s="78" t="s">
        <v>390</v>
      </c>
      <c r="C40" s="78"/>
      <c r="D40" s="77"/>
      <c r="E40" s="10"/>
      <c r="F40" s="5"/>
      <c r="G40" s="5"/>
      <c r="H40" s="78" t="s">
        <v>390</v>
      </c>
      <c r="I40" s="78"/>
      <c r="J40" s="77"/>
      <c r="K40" s="10"/>
      <c r="L40" s="5"/>
      <c r="M40" s="5"/>
      <c r="N40" s="78" t="s">
        <v>390</v>
      </c>
      <c r="O40" s="78"/>
      <c r="P40" s="77"/>
      <c r="Q40" s="10"/>
      <c r="R40" s="5"/>
    </row>
    <row r="41" spans="1:18" x14ac:dyDescent="0.25">
      <c r="A41" s="5"/>
      <c r="B41" s="10"/>
      <c r="C41" s="10"/>
      <c r="D41" s="10"/>
      <c r="E41" s="10"/>
      <c r="F41" s="5"/>
      <c r="G41" s="5"/>
      <c r="H41" s="10"/>
      <c r="I41" s="10"/>
      <c r="J41" s="10"/>
      <c r="K41" s="10"/>
      <c r="L41" s="5"/>
      <c r="M41" s="5"/>
      <c r="N41" s="10"/>
      <c r="O41" s="10"/>
      <c r="P41" s="10"/>
      <c r="Q41" s="10"/>
      <c r="R41" s="5"/>
    </row>
    <row r="42" spans="1:18" x14ac:dyDescent="0.25">
      <c r="A42" s="5"/>
      <c r="B42" s="10"/>
      <c r="C42" s="78" t="s">
        <v>387</v>
      </c>
      <c r="D42" s="78" t="s">
        <v>36</v>
      </c>
      <c r="E42" s="10"/>
      <c r="F42" s="5"/>
      <c r="G42" s="5"/>
      <c r="H42" s="10"/>
      <c r="I42" s="78" t="s">
        <v>387</v>
      </c>
      <c r="J42" s="78" t="s">
        <v>36</v>
      </c>
      <c r="K42" s="10"/>
      <c r="L42" s="5"/>
      <c r="M42" s="5"/>
      <c r="N42" s="10"/>
      <c r="O42" s="78" t="s">
        <v>387</v>
      </c>
      <c r="P42" s="78" t="s">
        <v>36</v>
      </c>
      <c r="Q42" s="10"/>
      <c r="R42" s="5"/>
    </row>
    <row r="43" spans="1:18" x14ac:dyDescent="0.25">
      <c r="A43" s="5"/>
      <c r="B43" s="78" t="s">
        <v>379</v>
      </c>
      <c r="C43" s="154"/>
      <c r="D43" s="77"/>
      <c r="E43" s="154">
        <f>SUM(C43*D43)</f>
        <v>0</v>
      </c>
      <c r="F43" s="5"/>
      <c r="G43" s="5"/>
      <c r="H43" s="78" t="s">
        <v>379</v>
      </c>
      <c r="I43" s="154"/>
      <c r="J43" s="77"/>
      <c r="K43" s="154">
        <f>SUM(I43*J43)</f>
        <v>0</v>
      </c>
      <c r="L43" s="5"/>
      <c r="M43" s="5"/>
      <c r="N43" s="78" t="s">
        <v>379</v>
      </c>
      <c r="O43" s="154"/>
      <c r="P43" s="77"/>
      <c r="Q43" s="154">
        <f>SUM(O43*P43)</f>
        <v>0</v>
      </c>
      <c r="R43" s="5"/>
    </row>
    <row r="44" spans="1:18" x14ac:dyDescent="0.25">
      <c r="A44" s="5"/>
      <c r="B44" s="78" t="s">
        <v>380</v>
      </c>
      <c r="C44" s="154"/>
      <c r="D44" s="77"/>
      <c r="E44" s="154">
        <f t="shared" ref="E44:E50" si="5">SUM(C44*D44)</f>
        <v>0</v>
      </c>
      <c r="F44" s="5"/>
      <c r="G44" s="5"/>
      <c r="H44" s="78" t="s">
        <v>380</v>
      </c>
      <c r="I44" s="154"/>
      <c r="J44" s="77"/>
      <c r="K44" s="154">
        <f t="shared" ref="K44:K50" si="6">SUM(I44*J44)</f>
        <v>0</v>
      </c>
      <c r="L44" s="5"/>
      <c r="M44" s="5"/>
      <c r="N44" s="78" t="s">
        <v>380</v>
      </c>
      <c r="O44" s="154"/>
      <c r="P44" s="77"/>
      <c r="Q44" s="154">
        <f t="shared" ref="Q44:Q50" si="7">SUM(O44*P44)</f>
        <v>0</v>
      </c>
      <c r="R44" s="5"/>
    </row>
    <row r="45" spans="1:18" x14ac:dyDescent="0.25">
      <c r="A45" s="5"/>
      <c r="B45" s="78" t="s">
        <v>381</v>
      </c>
      <c r="C45" s="154"/>
      <c r="D45" s="77"/>
      <c r="E45" s="154">
        <f t="shared" si="5"/>
        <v>0</v>
      </c>
      <c r="F45" s="5"/>
      <c r="G45" s="5"/>
      <c r="H45" s="78" t="s">
        <v>381</v>
      </c>
      <c r="I45" s="154"/>
      <c r="J45" s="77"/>
      <c r="K45" s="154">
        <f t="shared" si="6"/>
        <v>0</v>
      </c>
      <c r="L45" s="5"/>
      <c r="M45" s="5"/>
      <c r="N45" s="78" t="s">
        <v>381</v>
      </c>
      <c r="O45" s="154"/>
      <c r="P45" s="77"/>
      <c r="Q45" s="154">
        <f t="shared" si="7"/>
        <v>0</v>
      </c>
      <c r="R45" s="5"/>
    </row>
    <row r="46" spans="1:18" x14ac:dyDescent="0.25">
      <c r="A46" s="5"/>
      <c r="B46" s="78" t="s">
        <v>382</v>
      </c>
      <c r="C46" s="154"/>
      <c r="D46" s="77"/>
      <c r="E46" s="154">
        <f t="shared" si="5"/>
        <v>0</v>
      </c>
      <c r="F46" s="5"/>
      <c r="G46" s="5"/>
      <c r="H46" s="78" t="s">
        <v>382</v>
      </c>
      <c r="I46" s="154"/>
      <c r="J46" s="77"/>
      <c r="K46" s="154">
        <f t="shared" si="6"/>
        <v>0</v>
      </c>
      <c r="L46" s="5"/>
      <c r="M46" s="5"/>
      <c r="N46" s="78" t="s">
        <v>382</v>
      </c>
      <c r="O46" s="154"/>
      <c r="P46" s="77"/>
      <c r="Q46" s="154">
        <f t="shared" si="7"/>
        <v>0</v>
      </c>
      <c r="R46" s="5"/>
    </row>
    <row r="47" spans="1:18" x14ac:dyDescent="0.25">
      <c r="A47" s="5"/>
      <c r="B47" s="78" t="s">
        <v>383</v>
      </c>
      <c r="C47" s="154"/>
      <c r="D47" s="77"/>
      <c r="E47" s="154">
        <f t="shared" si="5"/>
        <v>0</v>
      </c>
      <c r="F47" s="5"/>
      <c r="G47" s="5"/>
      <c r="H47" s="78" t="s">
        <v>383</v>
      </c>
      <c r="I47" s="154"/>
      <c r="J47" s="77"/>
      <c r="K47" s="154">
        <f t="shared" si="6"/>
        <v>0</v>
      </c>
      <c r="L47" s="5"/>
      <c r="M47" s="5"/>
      <c r="N47" s="78" t="s">
        <v>383</v>
      </c>
      <c r="O47" s="154"/>
      <c r="P47" s="77"/>
      <c r="Q47" s="154">
        <f t="shared" si="7"/>
        <v>0</v>
      </c>
      <c r="R47" s="5"/>
    </row>
    <row r="48" spans="1:18" x14ac:dyDescent="0.25">
      <c r="A48" s="5"/>
      <c r="B48" s="78" t="s">
        <v>384</v>
      </c>
      <c r="C48" s="154"/>
      <c r="D48" s="77"/>
      <c r="E48" s="154">
        <f t="shared" si="5"/>
        <v>0</v>
      </c>
      <c r="F48" s="5"/>
      <c r="G48" s="5"/>
      <c r="H48" s="78" t="s">
        <v>384</v>
      </c>
      <c r="I48" s="154"/>
      <c r="J48" s="77"/>
      <c r="K48" s="154">
        <f t="shared" si="6"/>
        <v>0</v>
      </c>
      <c r="L48" s="5"/>
      <c r="M48" s="5"/>
      <c r="N48" s="78" t="s">
        <v>384</v>
      </c>
      <c r="O48" s="154"/>
      <c r="P48" s="77"/>
      <c r="Q48" s="154">
        <f t="shared" si="7"/>
        <v>0</v>
      </c>
      <c r="R48" s="5"/>
    </row>
    <row r="49" spans="1:18" x14ac:dyDescent="0.25">
      <c r="A49" s="5"/>
      <c r="B49" s="78" t="s">
        <v>385</v>
      </c>
      <c r="C49" s="154"/>
      <c r="D49" s="77"/>
      <c r="E49" s="154">
        <f t="shared" si="5"/>
        <v>0</v>
      </c>
      <c r="F49" s="5"/>
      <c r="G49" s="5"/>
      <c r="H49" s="78" t="s">
        <v>385</v>
      </c>
      <c r="I49" s="154"/>
      <c r="J49" s="77"/>
      <c r="K49" s="154">
        <f t="shared" si="6"/>
        <v>0</v>
      </c>
      <c r="L49" s="5"/>
      <c r="M49" s="5"/>
      <c r="N49" s="78" t="s">
        <v>385</v>
      </c>
      <c r="O49" s="154"/>
      <c r="P49" s="77"/>
      <c r="Q49" s="154">
        <f t="shared" si="7"/>
        <v>0</v>
      </c>
      <c r="R49" s="5"/>
    </row>
    <row r="50" spans="1:18" x14ac:dyDescent="0.25">
      <c r="A50" s="5"/>
      <c r="B50" s="78" t="s">
        <v>386</v>
      </c>
      <c r="C50" s="154"/>
      <c r="D50" s="77"/>
      <c r="E50" s="154">
        <f t="shared" si="5"/>
        <v>0</v>
      </c>
      <c r="F50" s="5"/>
      <c r="G50" s="5"/>
      <c r="H50" s="78" t="s">
        <v>386</v>
      </c>
      <c r="I50" s="154"/>
      <c r="J50" s="77"/>
      <c r="K50" s="154">
        <f t="shared" si="6"/>
        <v>0</v>
      </c>
      <c r="L50" s="5"/>
      <c r="M50" s="5"/>
      <c r="N50" s="78" t="s">
        <v>386</v>
      </c>
      <c r="O50" s="154"/>
      <c r="P50" s="77"/>
      <c r="Q50" s="154">
        <f t="shared" si="7"/>
        <v>0</v>
      </c>
      <c r="R50" s="5"/>
    </row>
    <row r="51" spans="1:18" x14ac:dyDescent="0.25">
      <c r="A51" s="5"/>
      <c r="B51" s="10"/>
      <c r="C51" s="10"/>
      <c r="D51" s="78" t="s">
        <v>388</v>
      </c>
      <c r="E51" s="154">
        <f>SUM(E43:E50)*D40</f>
        <v>0</v>
      </c>
      <c r="F51" s="5"/>
      <c r="G51" s="5"/>
      <c r="H51" s="10"/>
      <c r="I51" s="10"/>
      <c r="J51" s="78" t="s">
        <v>388</v>
      </c>
      <c r="K51" s="154">
        <f>SUM(K43:K50)*J40</f>
        <v>0</v>
      </c>
      <c r="L51" s="5"/>
      <c r="M51" s="5"/>
      <c r="N51" s="10"/>
      <c r="O51" s="10"/>
      <c r="P51" s="78" t="s">
        <v>388</v>
      </c>
      <c r="Q51" s="154">
        <f>SUM(Q43:Q50)*P40</f>
        <v>0</v>
      </c>
      <c r="R51" s="5"/>
    </row>
    <row r="52" spans="1:18" x14ac:dyDescent="0.25">
      <c r="A52" s="5"/>
      <c r="B52" s="10"/>
      <c r="C52" s="10"/>
      <c r="D52" s="78" t="s">
        <v>35</v>
      </c>
      <c r="E52" s="157">
        <f>SUM(D39-(D40*E51))</f>
        <v>0</v>
      </c>
      <c r="F52" s="5"/>
      <c r="G52" s="5"/>
      <c r="H52" s="10"/>
      <c r="I52" s="10"/>
      <c r="J52" s="78" t="s">
        <v>35</v>
      </c>
      <c r="K52" s="157">
        <f>SUM(J39-(J40*K51))</f>
        <v>0</v>
      </c>
      <c r="L52" s="5"/>
      <c r="M52" s="5"/>
      <c r="N52" s="10"/>
      <c r="O52" s="10"/>
      <c r="P52" s="78" t="s">
        <v>35</v>
      </c>
      <c r="Q52" s="157">
        <f>SUM(P39-(P40*Q51))</f>
        <v>0</v>
      </c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</sheetData>
  <mergeCells count="32">
    <mergeCell ref="P21:Q22"/>
    <mergeCell ref="N21:O22"/>
    <mergeCell ref="N32:O32"/>
    <mergeCell ref="P32:Q32"/>
    <mergeCell ref="P26:Q26"/>
    <mergeCell ref="P27:Q27"/>
    <mergeCell ref="P28:Q28"/>
    <mergeCell ref="P29:Q29"/>
    <mergeCell ref="P30:Q30"/>
    <mergeCell ref="N30:O30"/>
    <mergeCell ref="N29:O29"/>
    <mergeCell ref="N25:O25"/>
    <mergeCell ref="P25:Q25"/>
    <mergeCell ref="N33:Q34"/>
    <mergeCell ref="P31:Q31"/>
    <mergeCell ref="N31:O31"/>
    <mergeCell ref="B1:E2"/>
    <mergeCell ref="H1:K2"/>
    <mergeCell ref="B19:E20"/>
    <mergeCell ref="N37:Q38"/>
    <mergeCell ref="H37:K38"/>
    <mergeCell ref="B37:E38"/>
    <mergeCell ref="H19:K20"/>
    <mergeCell ref="N1:Q2"/>
    <mergeCell ref="P23:Q23"/>
    <mergeCell ref="N23:O23"/>
    <mergeCell ref="N24:O24"/>
    <mergeCell ref="P24:Q24"/>
    <mergeCell ref="N19:Q20"/>
    <mergeCell ref="N26:O26"/>
    <mergeCell ref="N27:O27"/>
    <mergeCell ref="N28:O28"/>
  </mergeCells>
  <phoneticPr fontId="22" type="noConversion"/>
  <conditionalFormatting sqref="E16">
    <cfRule type="cellIs" dxfId="17" priority="17" operator="lessThan">
      <formula>-1</formula>
    </cfRule>
    <cfRule type="cellIs" dxfId="16" priority="18" operator="greaterThan">
      <formula>0</formula>
    </cfRule>
  </conditionalFormatting>
  <conditionalFormatting sqref="E34">
    <cfRule type="cellIs" dxfId="15" priority="11" operator="lessThan">
      <formula>-1</formula>
    </cfRule>
    <cfRule type="cellIs" dxfId="14" priority="12" operator="greaterThan">
      <formula>0</formula>
    </cfRule>
  </conditionalFormatting>
  <conditionalFormatting sqref="E52">
    <cfRule type="cellIs" dxfId="13" priority="7" operator="lessThan">
      <formula>-1</formula>
    </cfRule>
    <cfRule type="cellIs" dxfId="12" priority="8" operator="greaterThan">
      <formula>0</formula>
    </cfRule>
  </conditionalFormatting>
  <conditionalFormatting sqref="K16">
    <cfRule type="cellIs" dxfId="11" priority="15" operator="lessThan">
      <formula>-1</formula>
    </cfRule>
    <cfRule type="cellIs" dxfId="10" priority="16" operator="greaterThan">
      <formula>0</formula>
    </cfRule>
  </conditionalFormatting>
  <conditionalFormatting sqref="K34">
    <cfRule type="cellIs" dxfId="9" priority="9" operator="lessThan">
      <formula>-1</formula>
    </cfRule>
    <cfRule type="cellIs" dxfId="8" priority="10" operator="greaterThan">
      <formula>0</formula>
    </cfRule>
  </conditionalFormatting>
  <conditionalFormatting sqref="K52">
    <cfRule type="cellIs" dxfId="7" priority="5" operator="lessThan">
      <formula>-1</formula>
    </cfRule>
    <cfRule type="cellIs" dxfId="6" priority="6" operator="greaterThan">
      <formula>0</formula>
    </cfRule>
  </conditionalFormatting>
  <conditionalFormatting sqref="P32:Q32">
    <cfRule type="cellIs" dxfId="5" priority="1" operator="lessThan">
      <formula>-1</formula>
    </cfRule>
    <cfRule type="cellIs" dxfId="4" priority="2" operator="greaterThan">
      <formula>0</formula>
    </cfRule>
  </conditionalFormatting>
  <conditionalFormatting sqref="Q16">
    <cfRule type="cellIs" dxfId="3" priority="13" operator="lessThan">
      <formula>-1</formula>
    </cfRule>
    <cfRule type="cellIs" dxfId="2" priority="14" operator="greaterThan">
      <formula>0</formula>
    </cfRule>
  </conditionalFormatting>
  <conditionalFormatting sqref="Q52">
    <cfRule type="cellIs" dxfId="1" priority="3" operator="lessThan">
      <formula>-1</formula>
    </cfRule>
    <cfRule type="cellIs" dxfId="0" priority="4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B091-CFFF-4AAC-B96F-94A63C1F6A08}">
  <dimension ref="A1:K121"/>
  <sheetViews>
    <sheetView workbookViewId="0">
      <selection activeCell="A47" sqref="A47"/>
    </sheetView>
  </sheetViews>
  <sheetFormatPr defaultRowHeight="15" x14ac:dyDescent="0.25"/>
  <cols>
    <col min="1" max="1" width="61.140625" customWidth="1"/>
    <col min="3" max="3" width="5.28515625" hidden="1" customWidth="1"/>
    <col min="4" max="6" width="9.140625" hidden="1" customWidth="1"/>
    <col min="7" max="7" width="6.5703125" hidden="1" customWidth="1"/>
    <col min="8" max="8" width="64.42578125" customWidth="1"/>
  </cols>
  <sheetData>
    <row r="1" spans="1:11" ht="16.5" thickBot="1" x14ac:dyDescent="0.3">
      <c r="A1" s="72" t="s">
        <v>147</v>
      </c>
      <c r="B1" s="73"/>
      <c r="C1" s="73"/>
      <c r="D1" s="73"/>
      <c r="E1" s="73"/>
      <c r="F1" s="73"/>
      <c r="G1" s="73"/>
      <c r="H1" s="74" t="s">
        <v>148</v>
      </c>
      <c r="I1" s="73"/>
      <c r="J1" s="73"/>
      <c r="K1" s="73"/>
    </row>
    <row r="2" spans="1:11" ht="16.5" thickBot="1" x14ac:dyDescent="0.3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ht="21" thickBot="1" x14ac:dyDescent="0.3">
      <c r="A3" s="75" t="s">
        <v>149</v>
      </c>
      <c r="B3" s="73"/>
      <c r="C3" s="73"/>
      <c r="D3" s="73"/>
      <c r="E3" s="73"/>
      <c r="F3" s="73"/>
      <c r="G3" s="73"/>
      <c r="H3" s="75" t="s">
        <v>150</v>
      </c>
      <c r="I3" s="73"/>
      <c r="J3" s="73"/>
      <c r="K3" s="73"/>
    </row>
    <row r="4" spans="1:11" ht="21" thickBot="1" x14ac:dyDescent="0.3">
      <c r="A4" s="75" t="s">
        <v>151</v>
      </c>
      <c r="B4" s="73"/>
      <c r="C4" s="73"/>
      <c r="D4" s="73"/>
      <c r="E4" s="73"/>
      <c r="F4" s="73"/>
      <c r="G4" s="73"/>
      <c r="H4" s="75" t="s">
        <v>151</v>
      </c>
      <c r="I4" s="73"/>
      <c r="J4" s="73"/>
      <c r="K4" s="73"/>
    </row>
    <row r="5" spans="1:11" ht="21" thickBot="1" x14ac:dyDescent="0.3">
      <c r="A5" s="75" t="s">
        <v>152</v>
      </c>
      <c r="B5" s="73"/>
      <c r="C5" s="73"/>
      <c r="D5" s="73"/>
      <c r="E5" s="73"/>
      <c r="F5" s="73"/>
      <c r="G5" s="73"/>
      <c r="H5" s="75" t="s">
        <v>153</v>
      </c>
      <c r="I5" s="73"/>
      <c r="J5" s="73"/>
      <c r="K5" s="73"/>
    </row>
    <row r="6" spans="1:11" ht="21" thickBot="1" x14ac:dyDescent="0.3">
      <c r="A6" s="75" t="s">
        <v>154</v>
      </c>
      <c r="B6" s="73"/>
      <c r="C6" s="73"/>
      <c r="D6" s="73"/>
      <c r="E6" s="73"/>
      <c r="F6" s="73"/>
      <c r="G6" s="73"/>
      <c r="H6" s="75" t="s">
        <v>155</v>
      </c>
      <c r="I6" s="73"/>
      <c r="J6" s="73"/>
      <c r="K6" s="73"/>
    </row>
    <row r="7" spans="1:11" ht="21" thickBot="1" x14ac:dyDescent="0.3">
      <c r="A7" s="75" t="s">
        <v>156</v>
      </c>
      <c r="B7" s="73"/>
      <c r="C7" s="73"/>
      <c r="D7" s="73"/>
      <c r="E7" s="73"/>
      <c r="F7" s="73"/>
      <c r="G7" s="73"/>
      <c r="H7" s="75" t="s">
        <v>157</v>
      </c>
      <c r="I7" s="73"/>
      <c r="J7" s="73"/>
      <c r="K7" s="73"/>
    </row>
    <row r="8" spans="1:11" ht="21" thickBot="1" x14ac:dyDescent="0.3">
      <c r="A8" s="75" t="s">
        <v>158</v>
      </c>
      <c r="B8" s="73"/>
      <c r="C8" s="73"/>
      <c r="D8" s="73"/>
      <c r="E8" s="73"/>
      <c r="F8" s="73"/>
      <c r="G8" s="73"/>
      <c r="H8" s="75" t="s">
        <v>159</v>
      </c>
      <c r="I8" s="73"/>
      <c r="J8" s="73"/>
      <c r="K8" s="73"/>
    </row>
    <row r="9" spans="1:11" ht="21" thickBot="1" x14ac:dyDescent="0.3">
      <c r="A9" s="75" t="s">
        <v>160</v>
      </c>
      <c r="B9" s="73"/>
      <c r="C9" s="73"/>
      <c r="D9" s="73"/>
      <c r="E9" s="73"/>
      <c r="F9" s="73"/>
      <c r="G9" s="73"/>
      <c r="H9" s="75" t="s">
        <v>161</v>
      </c>
      <c r="I9" s="73"/>
      <c r="J9" s="73"/>
      <c r="K9" s="73"/>
    </row>
    <row r="10" spans="1:11" ht="21" thickBot="1" x14ac:dyDescent="0.3">
      <c r="A10" s="75" t="s">
        <v>162</v>
      </c>
      <c r="B10" s="73"/>
      <c r="C10" s="73"/>
      <c r="D10" s="73"/>
      <c r="E10" s="73"/>
      <c r="F10" s="73"/>
      <c r="G10" s="73"/>
      <c r="H10" s="75" t="s">
        <v>163</v>
      </c>
      <c r="I10" s="73"/>
      <c r="J10" s="73"/>
      <c r="K10" s="73"/>
    </row>
    <row r="11" spans="1:11" ht="21" thickBot="1" x14ac:dyDescent="0.3">
      <c r="A11" s="75" t="s">
        <v>164</v>
      </c>
      <c r="B11" s="73"/>
      <c r="C11" s="73"/>
      <c r="D11" s="73"/>
      <c r="E11" s="73"/>
      <c r="F11" s="73"/>
      <c r="G11" s="73"/>
      <c r="H11" s="75" t="s">
        <v>165</v>
      </c>
      <c r="I11" s="73"/>
      <c r="J11" s="73"/>
      <c r="K11" s="73"/>
    </row>
    <row r="12" spans="1:11" ht="21" thickBot="1" x14ac:dyDescent="0.3">
      <c r="A12" s="75" t="s">
        <v>166</v>
      </c>
      <c r="B12" s="73"/>
      <c r="C12" s="73"/>
      <c r="D12" s="73"/>
      <c r="E12" s="73"/>
      <c r="F12" s="73"/>
      <c r="G12" s="73"/>
      <c r="H12" s="75" t="s">
        <v>167</v>
      </c>
      <c r="I12" s="73"/>
      <c r="J12" s="73"/>
      <c r="K12" s="73"/>
    </row>
    <row r="13" spans="1:11" ht="21" thickBot="1" x14ac:dyDescent="0.3">
      <c r="A13" s="75" t="s">
        <v>168</v>
      </c>
      <c r="B13" s="73"/>
      <c r="C13" s="73"/>
      <c r="D13" s="73"/>
      <c r="E13" s="73"/>
      <c r="F13" s="73"/>
      <c r="G13" s="73"/>
      <c r="H13" s="75" t="s">
        <v>169</v>
      </c>
      <c r="I13" s="73"/>
      <c r="J13" s="73"/>
      <c r="K13" s="73"/>
    </row>
    <row r="14" spans="1:11" ht="21" thickBot="1" x14ac:dyDescent="0.3">
      <c r="A14" s="75" t="s">
        <v>170</v>
      </c>
      <c r="B14" s="73"/>
      <c r="C14" s="73"/>
      <c r="D14" s="73"/>
      <c r="E14" s="73"/>
      <c r="F14" s="73"/>
      <c r="G14" s="73"/>
      <c r="H14" s="75" t="s">
        <v>171</v>
      </c>
      <c r="I14" s="73"/>
      <c r="J14" s="73"/>
      <c r="K14" s="73"/>
    </row>
    <row r="15" spans="1:11" ht="21" thickBot="1" x14ac:dyDescent="0.3">
      <c r="A15" s="75" t="s">
        <v>172</v>
      </c>
      <c r="B15" s="73"/>
      <c r="C15" s="73"/>
      <c r="D15" s="73"/>
      <c r="E15" s="73"/>
      <c r="F15" s="73"/>
      <c r="G15" s="73"/>
      <c r="H15" s="75" t="s">
        <v>173</v>
      </c>
      <c r="I15" s="73"/>
      <c r="J15" s="73"/>
      <c r="K15" s="73"/>
    </row>
    <row r="16" spans="1:11" ht="21" thickBot="1" x14ac:dyDescent="0.3">
      <c r="A16" s="75" t="s">
        <v>174</v>
      </c>
      <c r="B16" s="73"/>
      <c r="C16" s="73"/>
      <c r="D16" s="73"/>
      <c r="E16" s="73"/>
      <c r="F16" s="73"/>
      <c r="G16" s="73"/>
      <c r="H16" s="75" t="s">
        <v>175</v>
      </c>
      <c r="I16" s="73"/>
      <c r="J16" s="73"/>
      <c r="K16" s="73"/>
    </row>
    <row r="17" spans="1:11" ht="21" thickBot="1" x14ac:dyDescent="0.3">
      <c r="A17" s="75" t="s">
        <v>176</v>
      </c>
      <c r="B17" s="73"/>
      <c r="C17" s="73"/>
      <c r="D17" s="73"/>
      <c r="E17" s="73"/>
      <c r="F17" s="73"/>
      <c r="G17" s="73"/>
      <c r="H17" s="75" t="s">
        <v>177</v>
      </c>
      <c r="I17" s="73"/>
      <c r="J17" s="73"/>
      <c r="K17" s="73"/>
    </row>
    <row r="18" spans="1:11" ht="21" thickBot="1" x14ac:dyDescent="0.3">
      <c r="A18" s="75" t="s">
        <v>178</v>
      </c>
      <c r="B18" s="73"/>
      <c r="C18" s="73"/>
      <c r="D18" s="73"/>
      <c r="E18" s="73"/>
      <c r="F18" s="73"/>
      <c r="G18" s="73"/>
      <c r="H18" s="75" t="s">
        <v>179</v>
      </c>
      <c r="I18" s="73"/>
      <c r="J18" s="73"/>
      <c r="K18" s="73"/>
    </row>
    <row r="19" spans="1:11" ht="21" thickBot="1" x14ac:dyDescent="0.3">
      <c r="A19" s="75" t="s">
        <v>180</v>
      </c>
      <c r="B19" s="73"/>
      <c r="C19" s="73"/>
      <c r="D19" s="73"/>
      <c r="E19" s="73"/>
      <c r="F19" s="73"/>
      <c r="G19" s="73"/>
      <c r="H19" s="75" t="s">
        <v>181</v>
      </c>
      <c r="I19" s="73"/>
      <c r="J19" s="73"/>
      <c r="K19" s="73"/>
    </row>
    <row r="20" spans="1:11" ht="21" thickBot="1" x14ac:dyDescent="0.3">
      <c r="A20" s="75" t="s">
        <v>182</v>
      </c>
      <c r="B20" s="73"/>
      <c r="C20" s="73"/>
      <c r="D20" s="73"/>
      <c r="E20" s="73"/>
      <c r="F20" s="73"/>
      <c r="G20" s="73"/>
      <c r="H20" s="75" t="s">
        <v>183</v>
      </c>
      <c r="I20" s="73"/>
      <c r="J20" s="73"/>
      <c r="K20" s="73"/>
    </row>
    <row r="21" spans="1:11" ht="21" thickBot="1" x14ac:dyDescent="0.3">
      <c r="A21" s="75" t="s">
        <v>184</v>
      </c>
      <c r="B21" s="73"/>
      <c r="C21" s="73"/>
      <c r="D21" s="73"/>
      <c r="E21" s="73"/>
      <c r="F21" s="73"/>
      <c r="G21" s="73"/>
      <c r="H21" s="75" t="s">
        <v>185</v>
      </c>
      <c r="I21" s="73"/>
      <c r="J21" s="73"/>
      <c r="K21" s="73"/>
    </row>
    <row r="22" spans="1:11" ht="21" thickBot="1" x14ac:dyDescent="0.3">
      <c r="A22" s="75" t="s">
        <v>186</v>
      </c>
      <c r="B22" s="73"/>
      <c r="C22" s="73"/>
      <c r="D22" s="73"/>
      <c r="E22" s="73"/>
      <c r="F22" s="73"/>
      <c r="G22" s="73"/>
      <c r="H22" s="75" t="s">
        <v>187</v>
      </c>
      <c r="I22" s="73"/>
      <c r="J22" s="73"/>
      <c r="K22" s="73"/>
    </row>
    <row r="23" spans="1:11" ht="21" thickBot="1" x14ac:dyDescent="0.3">
      <c r="A23" s="75" t="s">
        <v>188</v>
      </c>
      <c r="B23" s="73"/>
      <c r="C23" s="73"/>
      <c r="D23" s="73"/>
      <c r="E23" s="73"/>
      <c r="F23" s="73"/>
      <c r="G23" s="73"/>
      <c r="H23" s="75" t="s">
        <v>189</v>
      </c>
      <c r="I23" s="73"/>
      <c r="J23" s="73"/>
      <c r="K23" s="73"/>
    </row>
    <row r="24" spans="1:11" ht="21" thickBot="1" x14ac:dyDescent="0.3">
      <c r="A24" s="75" t="s">
        <v>190</v>
      </c>
      <c r="B24" s="73"/>
      <c r="C24" s="73"/>
      <c r="D24" s="73"/>
      <c r="E24" s="73"/>
      <c r="F24" s="73"/>
      <c r="G24" s="73"/>
      <c r="H24" s="75" t="s">
        <v>191</v>
      </c>
      <c r="I24" s="73"/>
      <c r="J24" s="73"/>
      <c r="K24" s="73"/>
    </row>
    <row r="25" spans="1:11" ht="21" thickBot="1" x14ac:dyDescent="0.3">
      <c r="A25" s="75" t="s">
        <v>192</v>
      </c>
      <c r="B25" s="73"/>
      <c r="C25" s="73"/>
      <c r="D25" s="73"/>
      <c r="E25" s="73"/>
      <c r="F25" s="73"/>
      <c r="G25" s="73"/>
      <c r="H25" s="75" t="s">
        <v>193</v>
      </c>
      <c r="I25" s="73"/>
      <c r="J25" s="73"/>
      <c r="K25" s="73"/>
    </row>
    <row r="26" spans="1:11" ht="21" thickBot="1" x14ac:dyDescent="0.3">
      <c r="A26" s="75" t="s">
        <v>194</v>
      </c>
      <c r="B26" s="73"/>
      <c r="C26" s="73"/>
      <c r="D26" s="73"/>
      <c r="E26" s="73"/>
      <c r="F26" s="73"/>
      <c r="G26" s="73"/>
      <c r="H26" s="75" t="s">
        <v>195</v>
      </c>
      <c r="I26" s="73"/>
      <c r="J26" s="73"/>
      <c r="K26" s="73"/>
    </row>
    <row r="27" spans="1:11" ht="21" thickBot="1" x14ac:dyDescent="0.3">
      <c r="A27" s="75" t="s">
        <v>196</v>
      </c>
      <c r="B27" s="73"/>
      <c r="C27" s="73"/>
      <c r="D27" s="73"/>
      <c r="E27" s="73"/>
      <c r="F27" s="73"/>
      <c r="G27" s="73"/>
      <c r="H27" s="75" t="s">
        <v>197</v>
      </c>
      <c r="I27" s="73"/>
      <c r="J27" s="73"/>
      <c r="K27" s="73"/>
    </row>
    <row r="28" spans="1:11" ht="21" thickBot="1" x14ac:dyDescent="0.3">
      <c r="A28" s="75" t="s">
        <v>198</v>
      </c>
      <c r="B28" s="73"/>
      <c r="C28" s="73"/>
      <c r="D28" s="73"/>
      <c r="E28" s="73"/>
      <c r="F28" s="73"/>
      <c r="G28" s="73"/>
      <c r="H28" s="75" t="s">
        <v>199</v>
      </c>
      <c r="I28" s="73"/>
      <c r="J28" s="73"/>
      <c r="K28" s="73"/>
    </row>
    <row r="29" spans="1:11" ht="21" thickBot="1" x14ac:dyDescent="0.3">
      <c r="A29" s="75" t="s">
        <v>200</v>
      </c>
      <c r="B29" s="73"/>
      <c r="C29" s="73"/>
      <c r="D29" s="73"/>
      <c r="E29" s="73"/>
      <c r="F29" s="73"/>
      <c r="G29" s="73"/>
      <c r="H29" s="75" t="s">
        <v>201</v>
      </c>
      <c r="I29" s="73"/>
      <c r="J29" s="73"/>
      <c r="K29" s="73"/>
    </row>
    <row r="30" spans="1:11" ht="21" thickBot="1" x14ac:dyDescent="0.3">
      <c r="A30" s="75" t="s">
        <v>202</v>
      </c>
      <c r="B30" s="73"/>
      <c r="C30" s="73"/>
      <c r="D30" s="73"/>
      <c r="E30" s="73"/>
      <c r="F30" s="73"/>
      <c r="G30" s="73"/>
      <c r="H30" s="75" t="s">
        <v>203</v>
      </c>
      <c r="I30" s="73"/>
      <c r="J30" s="73"/>
      <c r="K30" s="73"/>
    </row>
    <row r="31" spans="1:11" ht="21" thickBot="1" x14ac:dyDescent="0.3">
      <c r="A31" s="75" t="s">
        <v>204</v>
      </c>
      <c r="B31" s="73"/>
      <c r="C31" s="73"/>
      <c r="D31" s="73"/>
      <c r="E31" s="73"/>
      <c r="F31" s="73"/>
      <c r="G31" s="73"/>
      <c r="H31" s="75" t="s">
        <v>205</v>
      </c>
      <c r="I31" s="73"/>
      <c r="J31" s="73"/>
      <c r="K31" s="73"/>
    </row>
    <row r="32" spans="1:11" ht="21" thickBot="1" x14ac:dyDescent="0.3">
      <c r="A32" s="75" t="s">
        <v>206</v>
      </c>
      <c r="B32" s="73"/>
      <c r="C32" s="73"/>
      <c r="D32" s="73"/>
      <c r="E32" s="73"/>
      <c r="F32" s="73"/>
      <c r="G32" s="73"/>
      <c r="H32" s="75" t="s">
        <v>207</v>
      </c>
      <c r="I32" s="73"/>
      <c r="J32" s="73"/>
      <c r="K32" s="73"/>
    </row>
    <row r="33" spans="1:11" ht="21" thickBot="1" x14ac:dyDescent="0.3">
      <c r="A33" s="75" t="s">
        <v>208</v>
      </c>
      <c r="B33" s="73"/>
      <c r="C33" s="73"/>
      <c r="D33" s="73"/>
      <c r="E33" s="73"/>
      <c r="F33" s="73"/>
      <c r="G33" s="73"/>
      <c r="H33" s="75" t="s">
        <v>209</v>
      </c>
      <c r="I33" s="73"/>
      <c r="J33" s="73"/>
      <c r="K33" s="73"/>
    </row>
    <row r="34" spans="1:11" ht="21" thickBot="1" x14ac:dyDescent="0.3">
      <c r="A34" s="75" t="s">
        <v>210</v>
      </c>
      <c r="B34" s="73"/>
      <c r="C34" s="73"/>
      <c r="D34" s="73"/>
      <c r="E34" s="73"/>
      <c r="F34" s="73"/>
      <c r="G34" s="73"/>
      <c r="H34" s="75" t="s">
        <v>211</v>
      </c>
      <c r="I34" s="73"/>
      <c r="J34" s="73"/>
      <c r="K34" s="73"/>
    </row>
    <row r="35" spans="1:11" ht="21" thickBot="1" x14ac:dyDescent="0.3">
      <c r="A35" s="75" t="s">
        <v>212</v>
      </c>
      <c r="B35" s="73"/>
      <c r="C35" s="73"/>
      <c r="D35" s="73"/>
      <c r="E35" s="73"/>
      <c r="F35" s="73"/>
      <c r="G35" s="73"/>
      <c r="H35" s="75" t="s">
        <v>213</v>
      </c>
      <c r="I35" s="73"/>
      <c r="J35" s="73"/>
      <c r="K35" s="73"/>
    </row>
    <row r="36" spans="1:11" ht="21" thickBot="1" x14ac:dyDescent="0.3">
      <c r="A36" s="75" t="s">
        <v>214</v>
      </c>
      <c r="B36" s="73"/>
      <c r="C36" s="73"/>
      <c r="D36" s="73"/>
      <c r="E36" s="73"/>
      <c r="F36" s="73"/>
      <c r="G36" s="73"/>
      <c r="H36" s="75" t="s">
        <v>215</v>
      </c>
      <c r="I36" s="73"/>
      <c r="J36" s="73"/>
      <c r="K36" s="73"/>
    </row>
    <row r="37" spans="1:11" ht="21" thickBot="1" x14ac:dyDescent="0.3">
      <c r="A37" s="75" t="s">
        <v>216</v>
      </c>
      <c r="B37" s="73"/>
      <c r="C37" s="73"/>
      <c r="D37" s="73"/>
      <c r="E37" s="73"/>
      <c r="F37" s="73"/>
      <c r="G37" s="73"/>
      <c r="H37" s="75" t="s">
        <v>217</v>
      </c>
      <c r="I37" s="73"/>
      <c r="J37" s="73"/>
      <c r="K37" s="73"/>
    </row>
    <row r="38" spans="1:11" ht="21" thickBot="1" x14ac:dyDescent="0.3">
      <c r="A38" s="75" t="s">
        <v>218</v>
      </c>
      <c r="B38" s="73"/>
      <c r="C38" s="73"/>
      <c r="D38" s="73"/>
      <c r="E38" s="73"/>
      <c r="F38" s="73"/>
      <c r="G38" s="73"/>
      <c r="H38" s="75" t="s">
        <v>219</v>
      </c>
      <c r="I38" s="73"/>
      <c r="J38" s="73"/>
      <c r="K38" s="73"/>
    </row>
    <row r="39" spans="1:11" ht="21" thickBot="1" x14ac:dyDescent="0.3">
      <c r="A39" s="75" t="s">
        <v>220</v>
      </c>
      <c r="B39" s="73"/>
      <c r="C39" s="73"/>
      <c r="D39" s="73"/>
      <c r="E39" s="73"/>
      <c r="F39" s="73"/>
      <c r="G39" s="73"/>
      <c r="H39" s="75" t="s">
        <v>221</v>
      </c>
      <c r="I39" s="73"/>
      <c r="J39" s="73"/>
      <c r="K39" s="73"/>
    </row>
    <row r="40" spans="1:11" ht="21" thickBot="1" x14ac:dyDescent="0.3">
      <c r="A40" s="75" t="s">
        <v>222</v>
      </c>
      <c r="B40" s="73"/>
      <c r="C40" s="73"/>
      <c r="D40" s="73"/>
      <c r="E40" s="73"/>
      <c r="F40" s="73"/>
      <c r="G40" s="73"/>
      <c r="H40" s="75" t="s">
        <v>223</v>
      </c>
      <c r="I40" s="73"/>
      <c r="J40" s="73"/>
      <c r="K40" s="73"/>
    </row>
    <row r="41" spans="1:11" ht="21" thickBot="1" x14ac:dyDescent="0.3">
      <c r="A41" s="75" t="s">
        <v>224</v>
      </c>
      <c r="B41" s="73"/>
      <c r="C41" s="73"/>
      <c r="D41" s="73"/>
      <c r="E41" s="73"/>
      <c r="F41" s="73"/>
      <c r="G41" s="73"/>
      <c r="H41" s="75" t="s">
        <v>225</v>
      </c>
      <c r="I41" s="73"/>
      <c r="J41" s="73"/>
      <c r="K41" s="73"/>
    </row>
    <row r="42" spans="1:11" ht="21" thickBot="1" x14ac:dyDescent="0.3">
      <c r="A42" s="75" t="s">
        <v>226</v>
      </c>
      <c r="B42" s="73"/>
      <c r="C42" s="73"/>
      <c r="D42" s="73"/>
      <c r="E42" s="73"/>
      <c r="F42" s="73"/>
      <c r="G42" s="73"/>
      <c r="H42" s="75" t="s">
        <v>227</v>
      </c>
      <c r="I42" s="73"/>
      <c r="J42" s="73"/>
      <c r="K42" s="73"/>
    </row>
    <row r="43" spans="1:11" ht="21" thickBot="1" x14ac:dyDescent="0.3">
      <c r="A43" s="75" t="s">
        <v>228</v>
      </c>
      <c r="B43" s="73"/>
      <c r="C43" s="73"/>
      <c r="D43" s="73"/>
      <c r="E43" s="73"/>
      <c r="F43" s="73"/>
      <c r="G43" s="73"/>
      <c r="H43" s="75" t="s">
        <v>229</v>
      </c>
      <c r="I43" s="73"/>
      <c r="J43" s="73"/>
      <c r="K43" s="73"/>
    </row>
    <row r="44" spans="1:11" ht="21" thickBot="1" x14ac:dyDescent="0.3">
      <c r="A44" s="75" t="s">
        <v>230</v>
      </c>
      <c r="B44" s="73"/>
      <c r="C44" s="73"/>
      <c r="D44" s="73"/>
      <c r="E44" s="73"/>
      <c r="F44" s="73"/>
      <c r="G44" s="73"/>
      <c r="H44" s="75" t="s">
        <v>231</v>
      </c>
      <c r="I44" s="73"/>
      <c r="J44" s="73"/>
      <c r="K44" s="73"/>
    </row>
    <row r="45" spans="1:11" ht="21" thickBot="1" x14ac:dyDescent="0.3">
      <c r="A45" s="75" t="s">
        <v>232</v>
      </c>
      <c r="B45" s="73"/>
      <c r="C45" s="73"/>
      <c r="D45" s="73"/>
      <c r="E45" s="73"/>
      <c r="F45" s="73"/>
      <c r="G45" s="73"/>
      <c r="H45" s="75" t="s">
        <v>233</v>
      </c>
      <c r="I45" s="73"/>
      <c r="J45" s="73"/>
      <c r="K45" s="73"/>
    </row>
    <row r="46" spans="1:11" ht="21" thickBot="1" x14ac:dyDescent="0.3">
      <c r="A46" s="75" t="s">
        <v>234</v>
      </c>
      <c r="B46" s="73"/>
      <c r="C46" s="73"/>
      <c r="D46" s="73"/>
      <c r="E46" s="73"/>
      <c r="F46" s="73"/>
      <c r="G46" s="73"/>
      <c r="H46" s="75" t="s">
        <v>235</v>
      </c>
      <c r="I46" s="73"/>
      <c r="J46" s="73"/>
      <c r="K46" s="73"/>
    </row>
    <row r="47" spans="1:11" ht="21" thickBot="1" x14ac:dyDescent="0.3">
      <c r="A47" s="75" t="s">
        <v>236</v>
      </c>
      <c r="B47" s="73"/>
      <c r="C47" s="73"/>
      <c r="D47" s="73"/>
      <c r="E47" s="73"/>
      <c r="F47" s="73"/>
      <c r="G47" s="73"/>
      <c r="H47" s="75" t="s">
        <v>237</v>
      </c>
      <c r="I47" s="73"/>
      <c r="J47" s="73"/>
      <c r="K47" s="73"/>
    </row>
    <row r="48" spans="1:11" ht="21" thickBot="1" x14ac:dyDescent="0.3">
      <c r="A48" s="75" t="s">
        <v>238</v>
      </c>
      <c r="B48" s="73"/>
      <c r="C48" s="73"/>
      <c r="D48" s="73"/>
      <c r="E48" s="73"/>
      <c r="F48" s="73"/>
      <c r="G48" s="73"/>
      <c r="H48" s="75" t="s">
        <v>239</v>
      </c>
      <c r="I48" s="73"/>
      <c r="J48" s="73"/>
      <c r="K48" s="73"/>
    </row>
    <row r="49" spans="1:11" ht="21" thickBot="1" x14ac:dyDescent="0.3">
      <c r="A49" s="75" t="s">
        <v>240</v>
      </c>
      <c r="B49" s="73"/>
      <c r="C49" s="73"/>
      <c r="D49" s="73"/>
      <c r="E49" s="73"/>
      <c r="F49" s="73"/>
      <c r="G49" s="73"/>
      <c r="H49" s="75" t="s">
        <v>241</v>
      </c>
      <c r="I49" s="73"/>
      <c r="J49" s="73"/>
      <c r="K49" s="73"/>
    </row>
    <row r="50" spans="1:11" ht="21" thickBot="1" x14ac:dyDescent="0.3">
      <c r="A50" s="75" t="s">
        <v>242</v>
      </c>
      <c r="B50" s="73"/>
      <c r="C50" s="73"/>
      <c r="D50" s="73"/>
      <c r="E50" s="73"/>
      <c r="F50" s="73"/>
      <c r="G50" s="73"/>
      <c r="H50" s="75" t="s">
        <v>243</v>
      </c>
      <c r="I50" s="73"/>
      <c r="J50" s="73"/>
      <c r="K50" s="73"/>
    </row>
    <row r="51" spans="1:11" ht="21" thickBot="1" x14ac:dyDescent="0.3">
      <c r="A51" s="75" t="s">
        <v>244</v>
      </c>
      <c r="B51" s="73"/>
      <c r="C51" s="73"/>
      <c r="D51" s="73"/>
      <c r="E51" s="73"/>
      <c r="F51" s="73"/>
      <c r="G51" s="73"/>
      <c r="H51" s="75" t="s">
        <v>245</v>
      </c>
      <c r="I51" s="73"/>
      <c r="J51" s="73"/>
      <c r="K51" s="73"/>
    </row>
    <row r="52" spans="1:11" ht="21" thickBot="1" x14ac:dyDescent="0.3">
      <c r="A52" s="75" t="s">
        <v>246</v>
      </c>
      <c r="B52" s="73"/>
      <c r="C52" s="73"/>
      <c r="D52" s="73"/>
      <c r="E52" s="73"/>
      <c r="F52" s="73"/>
      <c r="G52" s="73"/>
      <c r="H52" s="75" t="s">
        <v>247</v>
      </c>
      <c r="I52" s="73"/>
      <c r="J52" s="73"/>
      <c r="K52" s="73"/>
    </row>
    <row r="53" spans="1:11" ht="21" thickBot="1" x14ac:dyDescent="0.3">
      <c r="A53" s="75" t="s">
        <v>248</v>
      </c>
      <c r="B53" s="73"/>
      <c r="C53" s="73"/>
      <c r="D53" s="73"/>
      <c r="E53" s="73"/>
      <c r="F53" s="73"/>
      <c r="G53" s="73"/>
      <c r="H53" s="75" t="s">
        <v>249</v>
      </c>
      <c r="I53" s="73"/>
      <c r="J53" s="73"/>
      <c r="K53" s="73"/>
    </row>
    <row r="54" spans="1:11" ht="21" thickBot="1" x14ac:dyDescent="0.3">
      <c r="A54" s="75" t="s">
        <v>250</v>
      </c>
      <c r="B54" s="73"/>
      <c r="C54" s="73"/>
      <c r="D54" s="73"/>
      <c r="E54" s="73"/>
      <c r="F54" s="73"/>
      <c r="G54" s="73"/>
      <c r="H54" s="75" t="s">
        <v>251</v>
      </c>
      <c r="I54" s="73"/>
      <c r="J54" s="73"/>
      <c r="K54" s="73"/>
    </row>
    <row r="55" spans="1:11" ht="21" thickBot="1" x14ac:dyDescent="0.3">
      <c r="A55" s="75" t="s">
        <v>252</v>
      </c>
      <c r="B55" s="73"/>
      <c r="C55" s="73"/>
      <c r="D55" s="73"/>
      <c r="E55" s="73"/>
      <c r="F55" s="73"/>
      <c r="G55" s="73"/>
      <c r="H55" s="75" t="s">
        <v>253</v>
      </c>
      <c r="I55" s="73"/>
      <c r="J55" s="73"/>
      <c r="K55" s="73"/>
    </row>
    <row r="56" spans="1:11" ht="21" thickBot="1" x14ac:dyDescent="0.3">
      <c r="A56" s="75" t="s">
        <v>254</v>
      </c>
      <c r="B56" s="73"/>
      <c r="C56" s="73"/>
      <c r="D56" s="73"/>
      <c r="E56" s="73"/>
      <c r="F56" s="73"/>
      <c r="G56" s="73"/>
      <c r="H56" s="75" t="s">
        <v>255</v>
      </c>
      <c r="I56" s="73"/>
      <c r="J56" s="73"/>
      <c r="K56" s="73"/>
    </row>
    <row r="57" spans="1:11" ht="21" thickBot="1" x14ac:dyDescent="0.3">
      <c r="A57" s="75" t="s">
        <v>256</v>
      </c>
      <c r="B57" s="73"/>
      <c r="C57" s="73"/>
      <c r="D57" s="73"/>
      <c r="E57" s="73"/>
      <c r="F57" s="73"/>
      <c r="G57" s="73"/>
      <c r="H57" s="75" t="s">
        <v>257</v>
      </c>
      <c r="I57" s="73"/>
      <c r="J57" s="73"/>
      <c r="K57" s="73"/>
    </row>
    <row r="58" spans="1:11" ht="21" thickBot="1" x14ac:dyDescent="0.3">
      <c r="A58" s="75" t="s">
        <v>258</v>
      </c>
      <c r="B58" s="73"/>
      <c r="C58" s="73"/>
      <c r="D58" s="73"/>
      <c r="E58" s="73"/>
      <c r="F58" s="73"/>
      <c r="G58" s="73"/>
      <c r="H58" s="75" t="s">
        <v>259</v>
      </c>
      <c r="I58" s="73"/>
      <c r="J58" s="73"/>
      <c r="K58" s="73"/>
    </row>
    <row r="59" spans="1:11" ht="21" thickBot="1" x14ac:dyDescent="0.3">
      <c r="A59" s="75" t="s">
        <v>260</v>
      </c>
      <c r="B59" s="73"/>
      <c r="C59" s="73"/>
      <c r="D59" s="73"/>
      <c r="E59" s="73"/>
      <c r="F59" s="73"/>
      <c r="G59" s="73"/>
      <c r="H59" s="75" t="s">
        <v>261</v>
      </c>
      <c r="I59" s="73"/>
      <c r="J59" s="73"/>
      <c r="K59" s="73"/>
    </row>
    <row r="60" spans="1:11" ht="21" thickBot="1" x14ac:dyDescent="0.3">
      <c r="A60" s="75" t="s">
        <v>262</v>
      </c>
      <c r="B60" s="73"/>
      <c r="C60" s="73"/>
      <c r="D60" s="73"/>
      <c r="E60" s="73"/>
      <c r="F60" s="73"/>
      <c r="G60" s="73"/>
      <c r="H60" s="75" t="s">
        <v>263</v>
      </c>
      <c r="I60" s="73"/>
      <c r="J60" s="73"/>
      <c r="K60" s="73"/>
    </row>
    <row r="61" spans="1:11" ht="21" thickBot="1" x14ac:dyDescent="0.3">
      <c r="A61" s="75" t="s">
        <v>264</v>
      </c>
      <c r="B61" s="73"/>
      <c r="C61" s="73"/>
      <c r="D61" s="73"/>
      <c r="E61" s="73"/>
      <c r="F61" s="73"/>
      <c r="G61" s="73"/>
      <c r="H61" s="75" t="s">
        <v>265</v>
      </c>
      <c r="I61" s="73"/>
      <c r="J61" s="73"/>
      <c r="K61" s="73"/>
    </row>
    <row r="62" spans="1:11" ht="21" thickBot="1" x14ac:dyDescent="0.3">
      <c r="A62" s="75" t="s">
        <v>266</v>
      </c>
      <c r="B62" s="73"/>
      <c r="C62" s="73"/>
      <c r="D62" s="73"/>
      <c r="E62" s="73"/>
      <c r="F62" s="73"/>
      <c r="G62" s="73"/>
      <c r="H62" s="75" t="s">
        <v>267</v>
      </c>
      <c r="I62" s="73"/>
      <c r="J62" s="73"/>
      <c r="K62" s="73"/>
    </row>
    <row r="63" spans="1:11" ht="21" thickBot="1" x14ac:dyDescent="0.3">
      <c r="A63" s="75" t="s">
        <v>268</v>
      </c>
      <c r="B63" s="73"/>
      <c r="C63" s="73"/>
      <c r="D63" s="73"/>
      <c r="E63" s="73"/>
      <c r="F63" s="73"/>
      <c r="G63" s="73"/>
      <c r="H63" s="75" t="s">
        <v>269</v>
      </c>
      <c r="I63" s="73"/>
      <c r="J63" s="73"/>
      <c r="K63" s="73"/>
    </row>
    <row r="64" spans="1:11" ht="21" thickBot="1" x14ac:dyDescent="0.3">
      <c r="A64" s="75" t="s">
        <v>270</v>
      </c>
      <c r="B64" s="73"/>
      <c r="C64" s="73"/>
      <c r="D64" s="73"/>
      <c r="E64" s="73"/>
      <c r="F64" s="73"/>
      <c r="G64" s="73"/>
      <c r="H64" s="75" t="s">
        <v>271</v>
      </c>
      <c r="I64" s="73"/>
      <c r="J64" s="73"/>
      <c r="K64" s="73"/>
    </row>
    <row r="65" spans="1:11" ht="21" thickBot="1" x14ac:dyDescent="0.3">
      <c r="A65" s="75" t="s">
        <v>272</v>
      </c>
      <c r="B65" s="73"/>
      <c r="C65" s="73"/>
      <c r="D65" s="73"/>
      <c r="E65" s="73"/>
      <c r="F65" s="73"/>
      <c r="G65" s="73"/>
      <c r="H65" s="75" t="s">
        <v>273</v>
      </c>
      <c r="I65" s="73"/>
      <c r="J65" s="73"/>
      <c r="K65" s="73"/>
    </row>
    <row r="66" spans="1:11" ht="21" thickBot="1" x14ac:dyDescent="0.3">
      <c r="A66" s="75" t="s">
        <v>274</v>
      </c>
      <c r="B66" s="73"/>
      <c r="C66" s="73"/>
      <c r="D66" s="73"/>
      <c r="E66" s="73"/>
      <c r="F66" s="73"/>
      <c r="G66" s="73"/>
      <c r="H66" s="75" t="s">
        <v>275</v>
      </c>
      <c r="I66" s="73"/>
      <c r="J66" s="73"/>
      <c r="K66" s="73"/>
    </row>
    <row r="67" spans="1:11" ht="21" thickBot="1" x14ac:dyDescent="0.3">
      <c r="A67" s="75" t="s">
        <v>276</v>
      </c>
      <c r="B67" s="73"/>
      <c r="C67" s="73"/>
      <c r="D67" s="73"/>
      <c r="E67" s="73"/>
      <c r="F67" s="73"/>
      <c r="G67" s="73"/>
      <c r="H67" s="75" t="s">
        <v>277</v>
      </c>
      <c r="I67" s="73"/>
      <c r="J67" s="73"/>
      <c r="K67" s="73"/>
    </row>
    <row r="68" spans="1:11" ht="21" thickBot="1" x14ac:dyDescent="0.3">
      <c r="A68" s="75" t="s">
        <v>278</v>
      </c>
      <c r="B68" s="73"/>
      <c r="C68" s="73"/>
      <c r="D68" s="73"/>
      <c r="E68" s="73"/>
      <c r="F68" s="73"/>
      <c r="G68" s="73"/>
      <c r="H68" s="75" t="s">
        <v>279</v>
      </c>
      <c r="I68" s="73"/>
      <c r="J68" s="73"/>
      <c r="K68" s="73"/>
    </row>
    <row r="69" spans="1:11" ht="21" thickBot="1" x14ac:dyDescent="0.3">
      <c r="A69" s="75" t="s">
        <v>280</v>
      </c>
      <c r="B69" s="73"/>
      <c r="C69" s="73"/>
      <c r="D69" s="73"/>
      <c r="E69" s="73"/>
      <c r="F69" s="73"/>
      <c r="G69" s="73"/>
      <c r="H69" s="75" t="s">
        <v>281</v>
      </c>
      <c r="I69" s="73"/>
      <c r="J69" s="73"/>
      <c r="K69" s="73"/>
    </row>
    <row r="70" spans="1:11" ht="21" thickBot="1" x14ac:dyDescent="0.3">
      <c r="A70" s="75" t="s">
        <v>282</v>
      </c>
      <c r="B70" s="73"/>
      <c r="C70" s="73"/>
      <c r="D70" s="73"/>
      <c r="E70" s="73"/>
      <c r="F70" s="73"/>
      <c r="G70" s="73"/>
      <c r="H70" s="75" t="s">
        <v>283</v>
      </c>
      <c r="I70" s="73"/>
      <c r="J70" s="73"/>
      <c r="K70" s="73"/>
    </row>
    <row r="71" spans="1:11" ht="21" thickBot="1" x14ac:dyDescent="0.3">
      <c r="A71" s="75" t="s">
        <v>284</v>
      </c>
      <c r="B71" s="73"/>
      <c r="C71" s="73"/>
      <c r="D71" s="73"/>
      <c r="E71" s="73"/>
      <c r="F71" s="73"/>
      <c r="G71" s="73"/>
      <c r="H71" s="75" t="s">
        <v>285</v>
      </c>
      <c r="I71" s="73"/>
      <c r="J71" s="73"/>
      <c r="K71" s="73"/>
    </row>
    <row r="72" spans="1:11" ht="21" thickBot="1" x14ac:dyDescent="0.3">
      <c r="A72" s="75" t="s">
        <v>286</v>
      </c>
      <c r="B72" s="73"/>
      <c r="C72" s="73"/>
      <c r="D72" s="73"/>
      <c r="E72" s="73"/>
      <c r="F72" s="73"/>
      <c r="G72" s="73"/>
      <c r="H72" s="75" t="s">
        <v>287</v>
      </c>
      <c r="I72" s="73"/>
      <c r="J72" s="73"/>
      <c r="K72" s="73"/>
    </row>
    <row r="73" spans="1:11" ht="21" thickBot="1" x14ac:dyDescent="0.3">
      <c r="A73" s="75" t="s">
        <v>288</v>
      </c>
      <c r="B73" s="73"/>
      <c r="C73" s="73"/>
      <c r="D73" s="73"/>
      <c r="E73" s="73"/>
      <c r="F73" s="73"/>
      <c r="G73" s="73"/>
      <c r="H73" s="75" t="s">
        <v>289</v>
      </c>
      <c r="I73" s="73"/>
      <c r="J73" s="73"/>
      <c r="K73" s="73"/>
    </row>
    <row r="74" spans="1:11" ht="21" thickBot="1" x14ac:dyDescent="0.3">
      <c r="A74" s="75" t="s">
        <v>290</v>
      </c>
      <c r="B74" s="73"/>
      <c r="C74" s="73"/>
      <c r="D74" s="73"/>
      <c r="E74" s="73"/>
      <c r="F74" s="73"/>
      <c r="G74" s="73"/>
      <c r="H74" s="75" t="s">
        <v>291</v>
      </c>
      <c r="I74" s="73"/>
      <c r="J74" s="73"/>
      <c r="K74" s="73"/>
    </row>
    <row r="75" spans="1:11" ht="21" thickBot="1" x14ac:dyDescent="0.3">
      <c r="A75" s="75" t="s">
        <v>292</v>
      </c>
      <c r="B75" s="73"/>
      <c r="C75" s="73"/>
      <c r="D75" s="73"/>
      <c r="E75" s="73"/>
      <c r="F75" s="73"/>
      <c r="G75" s="73"/>
      <c r="H75" s="75" t="s">
        <v>293</v>
      </c>
      <c r="I75" s="73"/>
      <c r="J75" s="73"/>
      <c r="K75" s="73"/>
    </row>
    <row r="76" spans="1:11" ht="21" thickBot="1" x14ac:dyDescent="0.3">
      <c r="A76" s="75" t="s">
        <v>294</v>
      </c>
      <c r="B76" s="73"/>
      <c r="C76" s="73"/>
      <c r="D76" s="73"/>
      <c r="E76" s="73"/>
      <c r="F76" s="73"/>
      <c r="G76" s="73"/>
      <c r="H76" s="75" t="s">
        <v>295</v>
      </c>
      <c r="I76" s="73"/>
      <c r="J76" s="73"/>
      <c r="K76" s="73"/>
    </row>
    <row r="77" spans="1:11" ht="21" thickBot="1" x14ac:dyDescent="0.3">
      <c r="A77" s="75" t="s">
        <v>296</v>
      </c>
      <c r="B77" s="73"/>
      <c r="C77" s="73"/>
      <c r="D77" s="73"/>
      <c r="E77" s="73"/>
      <c r="F77" s="73"/>
      <c r="G77" s="73"/>
      <c r="H77" s="75" t="s">
        <v>297</v>
      </c>
      <c r="I77" s="73"/>
      <c r="J77" s="73"/>
      <c r="K77" s="73"/>
    </row>
    <row r="78" spans="1:11" ht="21" thickBot="1" x14ac:dyDescent="0.3">
      <c r="A78" s="75" t="s">
        <v>298</v>
      </c>
      <c r="B78" s="73"/>
      <c r="C78" s="73"/>
      <c r="D78" s="73"/>
      <c r="E78" s="73"/>
      <c r="F78" s="73"/>
      <c r="G78" s="73"/>
      <c r="H78" s="75" t="s">
        <v>299</v>
      </c>
      <c r="I78" s="73"/>
      <c r="J78" s="73"/>
      <c r="K78" s="73"/>
    </row>
    <row r="79" spans="1:11" ht="21" thickBot="1" x14ac:dyDescent="0.3">
      <c r="A79" s="75" t="s">
        <v>300</v>
      </c>
      <c r="B79" s="73"/>
      <c r="C79" s="73"/>
      <c r="D79" s="73"/>
      <c r="E79" s="73"/>
      <c r="F79" s="73"/>
      <c r="G79" s="73"/>
      <c r="H79" s="75" t="s">
        <v>301</v>
      </c>
      <c r="I79" s="73"/>
      <c r="J79" s="73"/>
      <c r="K79" s="73"/>
    </row>
    <row r="80" spans="1:11" ht="21" thickBot="1" x14ac:dyDescent="0.3">
      <c r="A80" s="75" t="s">
        <v>302</v>
      </c>
      <c r="B80" s="73"/>
      <c r="C80" s="73"/>
      <c r="D80" s="73"/>
      <c r="E80" s="73"/>
      <c r="F80" s="73"/>
      <c r="G80" s="73"/>
      <c r="H80" s="75" t="s">
        <v>303</v>
      </c>
      <c r="I80" s="73"/>
      <c r="J80" s="73"/>
      <c r="K80" s="73"/>
    </row>
    <row r="81" spans="1:11" ht="21" thickBot="1" x14ac:dyDescent="0.3">
      <c r="A81" s="75" t="s">
        <v>304</v>
      </c>
      <c r="B81" s="73"/>
      <c r="C81" s="73"/>
      <c r="D81" s="73"/>
      <c r="E81" s="73"/>
      <c r="F81" s="73"/>
      <c r="G81" s="73"/>
      <c r="H81" s="75" t="s">
        <v>305</v>
      </c>
      <c r="I81" s="73"/>
      <c r="J81" s="73"/>
      <c r="K81" s="73"/>
    </row>
    <row r="82" spans="1:11" ht="21" thickBot="1" x14ac:dyDescent="0.3">
      <c r="A82" s="75" t="s">
        <v>306</v>
      </c>
      <c r="B82" s="73"/>
      <c r="C82" s="73"/>
      <c r="D82" s="73"/>
      <c r="E82" s="73"/>
      <c r="F82" s="73"/>
      <c r="G82" s="73"/>
      <c r="H82" s="75" t="s">
        <v>307</v>
      </c>
      <c r="I82" s="73"/>
      <c r="J82" s="73"/>
      <c r="K82" s="73"/>
    </row>
    <row r="83" spans="1:11" ht="21" thickBot="1" x14ac:dyDescent="0.3">
      <c r="A83" s="75" t="s">
        <v>308</v>
      </c>
      <c r="B83" s="73"/>
      <c r="C83" s="73"/>
      <c r="D83" s="73"/>
      <c r="E83" s="73"/>
      <c r="F83" s="73"/>
      <c r="G83" s="73"/>
      <c r="H83" s="75" t="s">
        <v>309</v>
      </c>
      <c r="I83" s="73"/>
      <c r="J83" s="73"/>
      <c r="K83" s="73"/>
    </row>
    <row r="84" spans="1:11" ht="21" thickBot="1" x14ac:dyDescent="0.3">
      <c r="A84" s="75" t="s">
        <v>310</v>
      </c>
      <c r="B84" s="73"/>
      <c r="C84" s="73"/>
      <c r="D84" s="73"/>
      <c r="E84" s="73"/>
      <c r="F84" s="73"/>
      <c r="G84" s="73"/>
      <c r="H84" s="75" t="s">
        <v>311</v>
      </c>
      <c r="I84" s="73"/>
      <c r="J84" s="73"/>
      <c r="K84" s="73"/>
    </row>
    <row r="85" spans="1:11" ht="21" thickBot="1" x14ac:dyDescent="0.3">
      <c r="A85" s="75" t="s">
        <v>312</v>
      </c>
      <c r="B85" s="73"/>
      <c r="C85" s="73"/>
      <c r="D85" s="73"/>
      <c r="E85" s="73"/>
      <c r="F85" s="73"/>
      <c r="G85" s="73"/>
      <c r="H85" s="75" t="s">
        <v>313</v>
      </c>
      <c r="I85" s="73"/>
      <c r="J85" s="73"/>
      <c r="K85" s="73"/>
    </row>
    <row r="86" spans="1:11" ht="21" thickBot="1" x14ac:dyDescent="0.3">
      <c r="A86" s="75" t="s">
        <v>314</v>
      </c>
      <c r="B86" s="73"/>
      <c r="C86" s="73"/>
      <c r="D86" s="73"/>
      <c r="E86" s="73"/>
      <c r="F86" s="73"/>
      <c r="G86" s="73"/>
      <c r="H86" s="75" t="s">
        <v>315</v>
      </c>
      <c r="I86" s="73"/>
      <c r="J86" s="73"/>
      <c r="K86" s="73"/>
    </row>
    <row r="87" spans="1:11" ht="21" thickBot="1" x14ac:dyDescent="0.3">
      <c r="A87" s="75" t="s">
        <v>316</v>
      </c>
      <c r="B87" s="73"/>
      <c r="C87" s="73"/>
      <c r="D87" s="73"/>
      <c r="E87" s="73"/>
      <c r="F87" s="73"/>
      <c r="G87" s="73"/>
      <c r="H87" s="75" t="s">
        <v>317</v>
      </c>
      <c r="I87" s="73"/>
      <c r="J87" s="73"/>
      <c r="K87" s="73"/>
    </row>
    <row r="88" spans="1:11" ht="21" thickBot="1" x14ac:dyDescent="0.3">
      <c r="A88" s="75" t="s">
        <v>318</v>
      </c>
      <c r="B88" s="73"/>
      <c r="C88" s="73"/>
      <c r="D88" s="73"/>
      <c r="E88" s="73"/>
      <c r="F88" s="73"/>
      <c r="G88" s="73"/>
      <c r="H88" s="75" t="s">
        <v>319</v>
      </c>
      <c r="I88" s="73"/>
      <c r="J88" s="73"/>
      <c r="K88" s="73"/>
    </row>
    <row r="89" spans="1:11" ht="21" thickBot="1" x14ac:dyDescent="0.3">
      <c r="A89" s="75" t="s">
        <v>320</v>
      </c>
      <c r="B89" s="73"/>
      <c r="C89" s="73"/>
      <c r="D89" s="73"/>
      <c r="E89" s="73"/>
      <c r="F89" s="73"/>
      <c r="G89" s="73"/>
      <c r="H89" s="75" t="s">
        <v>321</v>
      </c>
      <c r="I89" s="73"/>
      <c r="J89" s="73"/>
      <c r="K89" s="73"/>
    </row>
    <row r="90" spans="1:11" ht="21" thickBot="1" x14ac:dyDescent="0.3">
      <c r="A90" s="75" t="s">
        <v>322</v>
      </c>
      <c r="B90" s="73"/>
      <c r="C90" s="73"/>
      <c r="D90" s="73"/>
      <c r="E90" s="73"/>
      <c r="F90" s="73"/>
      <c r="G90" s="73"/>
      <c r="H90" s="75" t="s">
        <v>323</v>
      </c>
      <c r="I90" s="73"/>
      <c r="J90" s="73"/>
      <c r="K90" s="73"/>
    </row>
    <row r="91" spans="1:11" ht="21" thickBot="1" x14ac:dyDescent="0.3">
      <c r="A91" s="75" t="s">
        <v>324</v>
      </c>
      <c r="B91" s="73"/>
      <c r="C91" s="73"/>
      <c r="D91" s="73"/>
      <c r="E91" s="73"/>
      <c r="F91" s="73"/>
      <c r="G91" s="73"/>
      <c r="H91" s="75" t="s">
        <v>325</v>
      </c>
      <c r="I91" s="73"/>
      <c r="J91" s="73"/>
      <c r="K91" s="73"/>
    </row>
    <row r="92" spans="1:11" ht="21" thickBot="1" x14ac:dyDescent="0.3">
      <c r="A92" s="75" t="s">
        <v>326</v>
      </c>
      <c r="B92" s="73"/>
      <c r="C92" s="73"/>
      <c r="D92" s="73"/>
      <c r="E92" s="73"/>
      <c r="F92" s="73"/>
      <c r="G92" s="73"/>
      <c r="H92" s="75" t="s">
        <v>327</v>
      </c>
      <c r="I92" s="73"/>
      <c r="J92" s="73"/>
      <c r="K92" s="73"/>
    </row>
    <row r="93" spans="1:11" ht="21" thickBot="1" x14ac:dyDescent="0.3">
      <c r="A93" s="75" t="s">
        <v>328</v>
      </c>
      <c r="B93" s="73"/>
      <c r="C93" s="73"/>
      <c r="D93" s="73"/>
      <c r="E93" s="73"/>
      <c r="F93" s="73"/>
      <c r="G93" s="73"/>
      <c r="H93" s="75" t="s">
        <v>329</v>
      </c>
      <c r="I93" s="73"/>
      <c r="J93" s="73"/>
      <c r="K93" s="73"/>
    </row>
    <row r="94" spans="1:11" ht="21" thickBot="1" x14ac:dyDescent="0.3">
      <c r="A94" s="75" t="s">
        <v>330</v>
      </c>
      <c r="B94" s="73"/>
      <c r="C94" s="73"/>
      <c r="D94" s="73"/>
      <c r="E94" s="73"/>
      <c r="F94" s="73"/>
      <c r="G94" s="73"/>
      <c r="H94" s="75" t="s">
        <v>331</v>
      </c>
      <c r="I94" s="73"/>
      <c r="J94" s="73"/>
      <c r="K94" s="73"/>
    </row>
    <row r="95" spans="1:11" ht="21" thickBot="1" x14ac:dyDescent="0.3">
      <c r="A95" s="75" t="s">
        <v>332</v>
      </c>
      <c r="B95" s="73"/>
      <c r="C95" s="73"/>
      <c r="D95" s="73"/>
      <c r="E95" s="73"/>
      <c r="F95" s="73"/>
      <c r="G95" s="73"/>
      <c r="H95" s="75" t="s">
        <v>333</v>
      </c>
      <c r="I95" s="73"/>
      <c r="J95" s="73"/>
      <c r="K95" s="73"/>
    </row>
    <row r="96" spans="1:11" ht="21" thickBot="1" x14ac:dyDescent="0.3">
      <c r="A96" s="75" t="s">
        <v>334</v>
      </c>
      <c r="B96" s="73"/>
      <c r="C96" s="73"/>
      <c r="D96" s="73"/>
      <c r="E96" s="73"/>
      <c r="F96" s="73"/>
      <c r="G96" s="73"/>
      <c r="H96" s="75" t="s">
        <v>335</v>
      </c>
      <c r="I96" s="73"/>
      <c r="J96" s="73"/>
      <c r="K96" s="73"/>
    </row>
    <row r="97" spans="1:11" ht="21" thickBot="1" x14ac:dyDescent="0.3">
      <c r="A97" s="75" t="s">
        <v>336</v>
      </c>
      <c r="B97" s="73"/>
      <c r="C97" s="73"/>
      <c r="D97" s="73"/>
      <c r="E97" s="73"/>
      <c r="F97" s="73"/>
      <c r="G97" s="73"/>
      <c r="H97" s="75" t="s">
        <v>337</v>
      </c>
      <c r="I97" s="73"/>
      <c r="J97" s="73"/>
      <c r="K97" s="73"/>
    </row>
    <row r="98" spans="1:11" ht="21" thickBot="1" x14ac:dyDescent="0.3">
      <c r="A98" s="75" t="s">
        <v>338</v>
      </c>
      <c r="B98" s="73"/>
      <c r="C98" s="73"/>
      <c r="D98" s="73"/>
      <c r="E98" s="73"/>
      <c r="F98" s="73"/>
      <c r="G98" s="73"/>
      <c r="H98" s="75" t="s">
        <v>339</v>
      </c>
      <c r="I98" s="73"/>
      <c r="J98" s="73"/>
      <c r="K98" s="73"/>
    </row>
    <row r="99" spans="1:11" ht="21" thickBot="1" x14ac:dyDescent="0.3">
      <c r="A99" s="75" t="s">
        <v>340</v>
      </c>
      <c r="B99" s="73"/>
      <c r="C99" s="73"/>
      <c r="D99" s="73"/>
      <c r="E99" s="73"/>
      <c r="F99" s="73"/>
      <c r="G99" s="73"/>
      <c r="H99" s="75" t="s">
        <v>341</v>
      </c>
      <c r="I99" s="73"/>
      <c r="J99" s="73"/>
      <c r="K99" s="73"/>
    </row>
    <row r="100" spans="1:11" ht="21" thickBot="1" x14ac:dyDescent="0.3">
      <c r="A100" s="75" t="s">
        <v>342</v>
      </c>
      <c r="B100" s="73"/>
      <c r="C100" s="73"/>
      <c r="D100" s="73"/>
      <c r="E100" s="73"/>
      <c r="F100" s="73"/>
      <c r="G100" s="73"/>
      <c r="H100" s="75" t="s">
        <v>343</v>
      </c>
      <c r="I100" s="73"/>
      <c r="J100" s="73"/>
      <c r="K100" s="73"/>
    </row>
    <row r="101" spans="1:11" ht="21" thickBot="1" x14ac:dyDescent="0.3">
      <c r="A101" s="75" t="s">
        <v>344</v>
      </c>
      <c r="B101" s="73"/>
      <c r="C101" s="73"/>
      <c r="D101" s="73"/>
      <c r="E101" s="73"/>
      <c r="F101" s="73"/>
      <c r="G101" s="73"/>
      <c r="H101" s="75" t="s">
        <v>345</v>
      </c>
      <c r="I101" s="73"/>
      <c r="J101" s="73"/>
      <c r="K101" s="73"/>
    </row>
    <row r="102" spans="1:11" ht="21" thickBot="1" x14ac:dyDescent="0.3">
      <c r="A102" s="75" t="s">
        <v>346</v>
      </c>
      <c r="B102" s="73"/>
      <c r="C102" s="73"/>
      <c r="D102" s="73"/>
      <c r="E102" s="73"/>
      <c r="F102" s="73"/>
      <c r="G102" s="73"/>
      <c r="H102" s="75" t="s">
        <v>347</v>
      </c>
      <c r="I102" s="73"/>
      <c r="J102" s="73"/>
      <c r="K102" s="73"/>
    </row>
    <row r="103" spans="1:11" ht="21" thickBot="1" x14ac:dyDescent="0.3">
      <c r="A103" s="75" t="s">
        <v>348</v>
      </c>
      <c r="B103" s="73"/>
      <c r="C103" s="73"/>
      <c r="D103" s="73"/>
      <c r="E103" s="73"/>
      <c r="F103" s="73"/>
      <c r="G103" s="73"/>
      <c r="H103" s="75" t="s">
        <v>349</v>
      </c>
      <c r="I103" s="73"/>
      <c r="J103" s="73"/>
      <c r="K103" s="73"/>
    </row>
    <row r="104" spans="1:11" ht="21" thickBot="1" x14ac:dyDescent="0.3">
      <c r="A104" s="75" t="s">
        <v>350</v>
      </c>
      <c r="B104" s="73"/>
      <c r="C104" s="73"/>
      <c r="D104" s="73"/>
      <c r="E104" s="73"/>
      <c r="F104" s="73"/>
      <c r="G104" s="73"/>
      <c r="H104" s="75" t="s">
        <v>351</v>
      </c>
      <c r="I104" s="73"/>
      <c r="J104" s="73"/>
      <c r="K104" s="73"/>
    </row>
    <row r="105" spans="1:11" ht="21" thickBot="1" x14ac:dyDescent="0.3">
      <c r="A105" s="75" t="s">
        <v>352</v>
      </c>
      <c r="B105" s="73"/>
      <c r="C105" s="73"/>
      <c r="D105" s="73"/>
      <c r="E105" s="73"/>
      <c r="F105" s="73"/>
      <c r="G105" s="73"/>
      <c r="H105" s="75" t="s">
        <v>353</v>
      </c>
      <c r="I105" s="73"/>
      <c r="J105" s="73"/>
      <c r="K105" s="73"/>
    </row>
    <row r="106" spans="1:11" ht="21" thickBot="1" x14ac:dyDescent="0.3">
      <c r="A106" s="75" t="s">
        <v>354</v>
      </c>
      <c r="B106" s="73"/>
      <c r="C106" s="73"/>
      <c r="D106" s="73"/>
      <c r="E106" s="73"/>
      <c r="F106" s="73"/>
      <c r="G106" s="73"/>
      <c r="H106" s="75" t="s">
        <v>355</v>
      </c>
      <c r="I106" s="73"/>
      <c r="J106" s="73"/>
      <c r="K106" s="73"/>
    </row>
    <row r="107" spans="1:11" ht="21" thickBot="1" x14ac:dyDescent="0.3">
      <c r="A107" s="75" t="s">
        <v>356</v>
      </c>
      <c r="B107" s="73"/>
      <c r="C107" s="73"/>
      <c r="D107" s="73"/>
      <c r="E107" s="73"/>
      <c r="F107" s="73"/>
      <c r="G107" s="73"/>
      <c r="H107" s="75" t="s">
        <v>357</v>
      </c>
      <c r="I107" s="73"/>
      <c r="J107" s="73"/>
      <c r="K107" s="73"/>
    </row>
    <row r="108" spans="1:11" ht="21" thickBot="1" x14ac:dyDescent="0.3">
      <c r="A108" s="75" t="s">
        <v>358</v>
      </c>
      <c r="B108" s="73"/>
      <c r="C108" s="73"/>
      <c r="D108" s="73"/>
      <c r="E108" s="73"/>
      <c r="F108" s="73"/>
      <c r="G108" s="73"/>
      <c r="H108" s="75" t="s">
        <v>359</v>
      </c>
      <c r="I108" s="73"/>
      <c r="J108" s="73"/>
      <c r="K108" s="73"/>
    </row>
    <row r="109" spans="1:11" ht="21" thickBot="1" x14ac:dyDescent="0.3">
      <c r="A109" s="75" t="s">
        <v>360</v>
      </c>
      <c r="B109" s="73"/>
      <c r="C109" s="73"/>
      <c r="D109" s="73"/>
      <c r="E109" s="73"/>
      <c r="F109" s="73"/>
      <c r="G109" s="73"/>
      <c r="H109" s="75" t="s">
        <v>361</v>
      </c>
      <c r="I109" s="73"/>
      <c r="J109" s="73"/>
      <c r="K109" s="73"/>
    </row>
    <row r="110" spans="1:11" ht="21" thickBot="1" x14ac:dyDescent="0.3">
      <c r="A110" s="75" t="s">
        <v>362</v>
      </c>
      <c r="B110" s="73"/>
      <c r="C110" s="73"/>
      <c r="D110" s="73"/>
      <c r="E110" s="73"/>
      <c r="F110" s="73"/>
      <c r="G110" s="73"/>
      <c r="H110" s="75" t="s">
        <v>363</v>
      </c>
      <c r="I110" s="73"/>
      <c r="J110" s="73"/>
      <c r="K110" s="73"/>
    </row>
    <row r="111" spans="1:11" ht="21" thickBot="1" x14ac:dyDescent="0.3">
      <c r="A111" s="75" t="s">
        <v>364</v>
      </c>
      <c r="B111" s="73"/>
      <c r="C111" s="73"/>
      <c r="D111" s="73"/>
      <c r="E111" s="73"/>
      <c r="F111" s="73"/>
      <c r="G111" s="73"/>
      <c r="H111" s="75" t="s">
        <v>365</v>
      </c>
      <c r="I111" s="73"/>
      <c r="J111" s="73"/>
      <c r="K111" s="73"/>
    </row>
    <row r="112" spans="1:11" ht="21" thickBot="1" x14ac:dyDescent="0.3">
      <c r="A112" s="75" t="s">
        <v>366</v>
      </c>
      <c r="B112" s="73"/>
      <c r="C112" s="73"/>
      <c r="D112" s="73"/>
      <c r="E112" s="73"/>
      <c r="F112" s="73"/>
      <c r="G112" s="73"/>
      <c r="H112" s="75" t="s">
        <v>367</v>
      </c>
      <c r="I112" s="73"/>
      <c r="J112" s="73"/>
      <c r="K112" s="73"/>
    </row>
    <row r="113" spans="1:11" ht="21" thickBot="1" x14ac:dyDescent="0.3">
      <c r="A113" s="75" t="s">
        <v>368</v>
      </c>
      <c r="B113" s="73"/>
      <c r="C113" s="73"/>
      <c r="D113" s="73"/>
      <c r="E113" s="73"/>
      <c r="F113" s="73"/>
      <c r="G113" s="73"/>
      <c r="H113" s="75" t="s">
        <v>369</v>
      </c>
      <c r="I113" s="73"/>
      <c r="J113" s="73"/>
      <c r="K113" s="73"/>
    </row>
    <row r="114" spans="1:11" ht="21" thickBot="1" x14ac:dyDescent="0.3">
      <c r="A114" s="75" t="s">
        <v>370</v>
      </c>
      <c r="B114" s="73"/>
      <c r="C114" s="73"/>
      <c r="D114" s="73"/>
      <c r="E114" s="73"/>
      <c r="F114" s="73"/>
      <c r="G114" s="73"/>
      <c r="H114" s="73"/>
      <c r="I114" s="73"/>
      <c r="J114" s="73"/>
      <c r="K114" s="73"/>
    </row>
    <row r="115" spans="1:11" ht="21" thickBot="1" x14ac:dyDescent="0.3">
      <c r="A115" s="75" t="s">
        <v>371</v>
      </c>
      <c r="B115" s="73"/>
      <c r="C115" s="73"/>
      <c r="D115" s="73"/>
      <c r="E115" s="73"/>
      <c r="F115" s="73"/>
      <c r="G115" s="73"/>
      <c r="H115" s="73"/>
      <c r="I115" s="73"/>
      <c r="J115" s="73"/>
      <c r="K115" s="73"/>
    </row>
    <row r="116" spans="1:11" ht="21" thickBot="1" x14ac:dyDescent="0.3">
      <c r="A116" s="75" t="s">
        <v>372</v>
      </c>
      <c r="B116" s="73"/>
      <c r="C116" s="73"/>
      <c r="D116" s="73"/>
      <c r="E116" s="73"/>
      <c r="F116" s="73"/>
      <c r="G116" s="73"/>
      <c r="H116" s="73"/>
      <c r="I116" s="73"/>
      <c r="J116" s="73"/>
      <c r="K116" s="73"/>
    </row>
    <row r="117" spans="1:11" ht="21" thickBot="1" x14ac:dyDescent="0.3">
      <c r="A117" s="75" t="s">
        <v>373</v>
      </c>
      <c r="B117" s="73"/>
      <c r="C117" s="73"/>
      <c r="D117" s="73"/>
      <c r="E117" s="73"/>
      <c r="F117" s="73"/>
      <c r="G117" s="73"/>
      <c r="H117" s="73"/>
      <c r="I117" s="73"/>
      <c r="J117" s="73"/>
      <c r="K117" s="73"/>
    </row>
    <row r="118" spans="1:11" ht="21" thickBot="1" x14ac:dyDescent="0.3">
      <c r="A118" s="75" t="s">
        <v>374</v>
      </c>
      <c r="B118" s="73"/>
      <c r="C118" s="73"/>
      <c r="D118" s="73"/>
      <c r="E118" s="73"/>
      <c r="F118" s="73"/>
      <c r="G118" s="73"/>
      <c r="H118" s="73"/>
      <c r="I118" s="73"/>
      <c r="J118" s="73"/>
      <c r="K118" s="73"/>
    </row>
    <row r="119" spans="1:11" ht="21" thickBot="1" x14ac:dyDescent="0.3">
      <c r="A119" s="75" t="s">
        <v>375</v>
      </c>
      <c r="B119" s="73"/>
      <c r="C119" s="73"/>
      <c r="D119" s="73"/>
      <c r="E119" s="73"/>
      <c r="F119" s="73"/>
      <c r="G119" s="73"/>
      <c r="H119" s="73"/>
      <c r="I119" s="73"/>
      <c r="J119" s="73"/>
      <c r="K119" s="73"/>
    </row>
    <row r="120" spans="1:11" ht="21" thickBot="1" x14ac:dyDescent="0.3">
      <c r="A120" s="75" t="s">
        <v>376</v>
      </c>
      <c r="B120" s="73"/>
      <c r="C120" s="73"/>
      <c r="D120" s="73"/>
      <c r="E120" s="73"/>
      <c r="F120" s="73"/>
      <c r="G120" s="73"/>
      <c r="H120" s="73"/>
      <c r="I120" s="73"/>
      <c r="J120" s="73"/>
      <c r="K120" s="73"/>
    </row>
    <row r="121" spans="1:11" ht="21" thickBot="1" x14ac:dyDescent="0.3">
      <c r="A121" s="75" t="s">
        <v>377</v>
      </c>
      <c r="B121" s="73"/>
      <c r="C121" s="73"/>
      <c r="D121" s="73"/>
      <c r="E121" s="73"/>
      <c r="F121" s="73"/>
      <c r="G121" s="73"/>
      <c r="H121" s="73"/>
      <c r="I121" s="73"/>
      <c r="J121" s="73"/>
      <c r="K121" s="7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F4E0-2F5B-4704-92B0-183C94B8115D}">
  <dimension ref="A1:M35"/>
  <sheetViews>
    <sheetView tabSelected="1" workbookViewId="0">
      <selection activeCell="K6" sqref="K6"/>
    </sheetView>
  </sheetViews>
  <sheetFormatPr defaultRowHeight="15" x14ac:dyDescent="0.25"/>
  <cols>
    <col min="1" max="1" width="18.42578125" customWidth="1"/>
    <col min="2" max="2" width="11" customWidth="1"/>
    <col min="3" max="3" width="10.85546875" customWidth="1"/>
    <col min="4" max="4" width="14.7109375" customWidth="1"/>
    <col min="5" max="5" width="6.42578125" customWidth="1"/>
    <col min="6" max="6" width="14.5703125" customWidth="1"/>
    <col min="7" max="7" width="11.85546875" customWidth="1"/>
    <col min="8" max="8" width="11.140625" customWidth="1"/>
    <col min="9" max="9" width="14.140625" customWidth="1"/>
    <col min="11" max="11" width="14.28515625" customWidth="1"/>
    <col min="12" max="12" width="13.7109375" customWidth="1"/>
  </cols>
  <sheetData>
    <row r="1" spans="1:13" x14ac:dyDescent="0.25">
      <c r="A1" s="144" t="s">
        <v>420</v>
      </c>
      <c r="B1" s="144"/>
      <c r="C1" s="144"/>
      <c r="D1" s="144"/>
      <c r="E1" s="144"/>
      <c r="F1" s="144"/>
      <c r="G1" s="144"/>
      <c r="H1" s="144"/>
      <c r="I1" s="144"/>
      <c r="J1" s="120"/>
    </row>
    <row r="2" spans="1:13" x14ac:dyDescent="0.25">
      <c r="A2" s="144"/>
      <c r="B2" s="144"/>
      <c r="C2" s="144"/>
      <c r="D2" s="144"/>
      <c r="E2" s="144"/>
      <c r="F2" s="144"/>
      <c r="G2" s="144"/>
      <c r="H2" s="144"/>
      <c r="I2" s="144"/>
      <c r="J2" s="120"/>
    </row>
    <row r="3" spans="1:13" x14ac:dyDescent="0.25">
      <c r="A3" s="120"/>
      <c r="B3" s="145" t="s">
        <v>36</v>
      </c>
      <c r="C3" s="145" t="s">
        <v>413</v>
      </c>
      <c r="D3" s="145" t="s">
        <v>465</v>
      </c>
      <c r="E3" s="120"/>
      <c r="F3" s="120"/>
      <c r="G3" s="145" t="s">
        <v>36</v>
      </c>
      <c r="H3" s="145" t="s">
        <v>413</v>
      </c>
      <c r="I3" s="145" t="s">
        <v>465</v>
      </c>
      <c r="J3" s="120"/>
    </row>
    <row r="4" spans="1:13" x14ac:dyDescent="0.25">
      <c r="A4" s="145" t="s">
        <v>421</v>
      </c>
      <c r="B4" s="146">
        <v>190</v>
      </c>
      <c r="C4" s="150">
        <v>91000</v>
      </c>
      <c r="D4" s="151">
        <f>SUM(B4*C4)</f>
        <v>17290000</v>
      </c>
      <c r="E4" s="120"/>
      <c r="F4" s="145" t="s">
        <v>439</v>
      </c>
      <c r="G4" s="146">
        <v>52</v>
      </c>
      <c r="H4" s="150">
        <v>1210</v>
      </c>
      <c r="I4" s="151">
        <f>SUM(G4*H4)</f>
        <v>62920</v>
      </c>
      <c r="J4" s="120"/>
    </row>
    <row r="5" spans="1:13" x14ac:dyDescent="0.25">
      <c r="A5" s="145" t="s">
        <v>422</v>
      </c>
      <c r="B5" s="147">
        <v>4</v>
      </c>
      <c r="C5" s="149">
        <v>28000</v>
      </c>
      <c r="D5" s="151">
        <f>SUM(B5*C5)</f>
        <v>112000</v>
      </c>
      <c r="E5" s="120"/>
      <c r="F5" s="145" t="s">
        <v>440</v>
      </c>
      <c r="G5" s="147">
        <v>57</v>
      </c>
      <c r="H5" s="149">
        <v>1000</v>
      </c>
      <c r="I5" s="153">
        <f t="shared" ref="I5:I30" si="0">SUM(G5*H5)</f>
        <v>57000</v>
      </c>
      <c r="J5" s="120"/>
    </row>
    <row r="6" spans="1:13" x14ac:dyDescent="0.25">
      <c r="A6" s="120"/>
      <c r="B6" s="120"/>
      <c r="C6" s="120"/>
      <c r="D6" s="120"/>
      <c r="E6" s="120"/>
      <c r="F6" s="145" t="s">
        <v>441</v>
      </c>
      <c r="G6" s="147">
        <v>14</v>
      </c>
      <c r="H6" s="149">
        <v>690</v>
      </c>
      <c r="I6" s="153">
        <f t="shared" si="0"/>
        <v>9660</v>
      </c>
      <c r="J6" s="120"/>
    </row>
    <row r="7" spans="1:13" x14ac:dyDescent="0.25">
      <c r="A7" s="145" t="s">
        <v>423</v>
      </c>
      <c r="B7" s="147">
        <v>2201</v>
      </c>
      <c r="C7" s="149">
        <v>690</v>
      </c>
      <c r="D7" s="153">
        <f t="shared" ref="D5:D33" si="1">SUM(B7*C7)</f>
        <v>1518690</v>
      </c>
      <c r="E7" s="120"/>
      <c r="F7" s="145" t="s">
        <v>442</v>
      </c>
      <c r="G7" s="147">
        <v>104</v>
      </c>
      <c r="H7" s="149">
        <v>52</v>
      </c>
      <c r="I7" s="153">
        <f t="shared" si="0"/>
        <v>5408</v>
      </c>
      <c r="J7" s="120"/>
    </row>
    <row r="8" spans="1:13" x14ac:dyDescent="0.25">
      <c r="A8" s="145" t="s">
        <v>424</v>
      </c>
      <c r="B8" s="147">
        <v>2434</v>
      </c>
      <c r="C8" s="149">
        <v>76</v>
      </c>
      <c r="D8" s="153">
        <f t="shared" si="1"/>
        <v>184984</v>
      </c>
      <c r="E8" s="120"/>
      <c r="F8" s="145" t="s">
        <v>444</v>
      </c>
      <c r="G8" s="147">
        <v>6</v>
      </c>
      <c r="H8" s="149">
        <v>1700</v>
      </c>
      <c r="I8" s="153">
        <f t="shared" si="0"/>
        <v>10200</v>
      </c>
      <c r="J8" s="120"/>
    </row>
    <row r="9" spans="1:13" x14ac:dyDescent="0.25">
      <c r="A9" s="145" t="s">
        <v>425</v>
      </c>
      <c r="B9" s="147">
        <v>1600</v>
      </c>
      <c r="C9" s="149">
        <v>210</v>
      </c>
      <c r="D9" s="153">
        <f t="shared" si="1"/>
        <v>336000</v>
      </c>
      <c r="E9" s="120"/>
      <c r="F9" s="120"/>
      <c r="G9" s="120"/>
      <c r="H9" s="120"/>
      <c r="I9" s="120"/>
      <c r="J9" s="120"/>
    </row>
    <row r="10" spans="1:13" x14ac:dyDescent="0.25">
      <c r="A10" s="145" t="s">
        <v>466</v>
      </c>
      <c r="B10" s="147">
        <v>101</v>
      </c>
      <c r="C10" s="149">
        <v>250</v>
      </c>
      <c r="D10" s="153">
        <f t="shared" si="1"/>
        <v>25250</v>
      </c>
      <c r="E10" s="120"/>
      <c r="F10" s="145" t="s">
        <v>446</v>
      </c>
      <c r="G10" s="147">
        <v>540</v>
      </c>
      <c r="H10" s="149">
        <v>270</v>
      </c>
      <c r="I10" s="153">
        <f t="shared" si="0"/>
        <v>145800</v>
      </c>
      <c r="J10" s="120"/>
    </row>
    <row r="11" spans="1:13" x14ac:dyDescent="0.25">
      <c r="A11" s="145" t="s">
        <v>426</v>
      </c>
      <c r="B11" s="147">
        <v>534</v>
      </c>
      <c r="C11" s="149">
        <v>590</v>
      </c>
      <c r="D11" s="153">
        <f t="shared" si="1"/>
        <v>315060</v>
      </c>
      <c r="E11" s="120"/>
      <c r="F11" s="145" t="s">
        <v>447</v>
      </c>
      <c r="G11" s="147">
        <v>1063</v>
      </c>
      <c r="H11" s="149">
        <v>130</v>
      </c>
      <c r="I11" s="153">
        <f t="shared" si="0"/>
        <v>138190</v>
      </c>
      <c r="J11" s="120"/>
    </row>
    <row r="12" spans="1:13" x14ac:dyDescent="0.25">
      <c r="A12" s="120"/>
      <c r="B12" s="120"/>
      <c r="C12" s="120"/>
      <c r="D12" s="120"/>
      <c r="E12" s="120"/>
      <c r="F12" s="145" t="s">
        <v>448</v>
      </c>
      <c r="G12" s="147">
        <v>205</v>
      </c>
      <c r="H12" s="149">
        <v>2700</v>
      </c>
      <c r="I12" s="153">
        <f t="shared" si="0"/>
        <v>553500</v>
      </c>
      <c r="J12" s="120"/>
      <c r="K12" s="5"/>
      <c r="L12" s="5"/>
      <c r="M12" s="5"/>
    </row>
    <row r="13" spans="1:13" x14ac:dyDescent="0.25">
      <c r="A13" s="145" t="s">
        <v>427</v>
      </c>
      <c r="B13" s="147">
        <v>855</v>
      </c>
      <c r="C13" s="149">
        <v>27</v>
      </c>
      <c r="D13" s="153">
        <f t="shared" si="1"/>
        <v>23085</v>
      </c>
      <c r="E13" s="120"/>
      <c r="F13" s="145" t="s">
        <v>449</v>
      </c>
      <c r="G13" s="147">
        <v>263</v>
      </c>
      <c r="H13" s="149">
        <v>1000</v>
      </c>
      <c r="I13" s="153">
        <f t="shared" si="0"/>
        <v>263000</v>
      </c>
      <c r="J13" s="120"/>
      <c r="K13" s="148" t="s">
        <v>471</v>
      </c>
      <c r="L13" s="148"/>
      <c r="M13" s="5"/>
    </row>
    <row r="14" spans="1:13" x14ac:dyDescent="0.25">
      <c r="A14" s="145" t="s">
        <v>428</v>
      </c>
      <c r="B14" s="147">
        <v>717</v>
      </c>
      <c r="C14" s="149">
        <v>6</v>
      </c>
      <c r="D14" s="153">
        <f t="shared" si="1"/>
        <v>4302</v>
      </c>
      <c r="E14" s="120"/>
      <c r="F14" s="145" t="s">
        <v>418</v>
      </c>
      <c r="G14" s="147">
        <v>148</v>
      </c>
      <c r="H14" s="149">
        <v>480</v>
      </c>
      <c r="I14" s="153">
        <f t="shared" si="0"/>
        <v>71040</v>
      </c>
      <c r="J14" s="120"/>
      <c r="K14" s="148"/>
      <c r="L14" s="148"/>
      <c r="M14" s="5"/>
    </row>
    <row r="15" spans="1:13" x14ac:dyDescent="0.25">
      <c r="A15" s="145" t="s">
        <v>429</v>
      </c>
      <c r="B15" s="147">
        <v>422</v>
      </c>
      <c r="C15" s="149">
        <v>30</v>
      </c>
      <c r="D15" s="153">
        <f t="shared" si="1"/>
        <v>12660</v>
      </c>
      <c r="E15" s="120"/>
      <c r="F15" s="5"/>
      <c r="G15" s="5"/>
      <c r="H15" s="5"/>
      <c r="I15" s="5"/>
      <c r="J15" s="120"/>
      <c r="K15" s="152">
        <f>SUM(D4:D5,D7:D11,D13:D17,D19:D23,D25:D29,D31:D33,I4:I8,I10:I14,I16:I18,I20:I22,I24:I26,I28:I30,I32:I34)</f>
        <v>25203887</v>
      </c>
      <c r="L15" s="152"/>
      <c r="M15" s="5"/>
    </row>
    <row r="16" spans="1:13" x14ac:dyDescent="0.25">
      <c r="A16" s="145" t="s">
        <v>467</v>
      </c>
      <c r="B16" s="147">
        <v>642</v>
      </c>
      <c r="C16" s="149">
        <v>5</v>
      </c>
      <c r="D16" s="153">
        <f t="shared" si="1"/>
        <v>3210</v>
      </c>
      <c r="E16" s="120"/>
      <c r="F16" s="145" t="s">
        <v>450</v>
      </c>
      <c r="G16" s="147">
        <v>3295</v>
      </c>
      <c r="H16" s="149">
        <v>45</v>
      </c>
      <c r="I16" s="153">
        <f t="shared" si="0"/>
        <v>148275</v>
      </c>
      <c r="J16" s="120"/>
      <c r="K16" s="152"/>
      <c r="L16" s="152"/>
      <c r="M16" s="5"/>
    </row>
    <row r="17" spans="1:13" x14ac:dyDescent="0.25">
      <c r="A17" s="145" t="s">
        <v>430</v>
      </c>
      <c r="B17" s="147">
        <v>432</v>
      </c>
      <c r="C17" s="149">
        <v>19</v>
      </c>
      <c r="D17" s="153">
        <f t="shared" si="1"/>
        <v>8208</v>
      </c>
      <c r="E17" s="120"/>
      <c r="F17" s="145" t="s">
        <v>451</v>
      </c>
      <c r="G17" s="147">
        <v>0</v>
      </c>
      <c r="H17" s="149">
        <v>400</v>
      </c>
      <c r="I17" s="153">
        <f t="shared" si="0"/>
        <v>0</v>
      </c>
      <c r="J17" s="120"/>
      <c r="K17" s="5"/>
      <c r="L17" s="5"/>
      <c r="M17" s="5"/>
    </row>
    <row r="18" spans="1:13" x14ac:dyDescent="0.25">
      <c r="A18" s="120"/>
      <c r="B18" s="120"/>
      <c r="C18" s="120"/>
      <c r="D18" s="120"/>
      <c r="E18" s="120"/>
      <c r="F18" s="145" t="s">
        <v>452</v>
      </c>
      <c r="G18" s="147">
        <v>0</v>
      </c>
      <c r="H18" s="149">
        <v>2090</v>
      </c>
      <c r="I18" s="153">
        <f t="shared" si="0"/>
        <v>0</v>
      </c>
      <c r="J18" s="120"/>
    </row>
    <row r="19" spans="1:13" x14ac:dyDescent="0.25">
      <c r="A19" s="145" t="s">
        <v>431</v>
      </c>
      <c r="B19" s="147">
        <v>290</v>
      </c>
      <c r="C19" s="149">
        <v>8</v>
      </c>
      <c r="D19" s="153">
        <f t="shared" si="1"/>
        <v>2320</v>
      </c>
      <c r="E19" s="120"/>
      <c r="F19" s="120"/>
      <c r="G19" s="120"/>
      <c r="H19" s="120"/>
      <c r="I19" s="120"/>
      <c r="J19" s="120"/>
    </row>
    <row r="20" spans="1:13" x14ac:dyDescent="0.25">
      <c r="A20" s="145" t="s">
        <v>432</v>
      </c>
      <c r="B20" s="147">
        <v>277</v>
      </c>
      <c r="C20" s="149">
        <v>8</v>
      </c>
      <c r="D20" s="153">
        <f t="shared" si="1"/>
        <v>2216</v>
      </c>
      <c r="E20" s="120"/>
      <c r="F20" s="145" t="s">
        <v>453</v>
      </c>
      <c r="G20" s="147">
        <v>5691</v>
      </c>
      <c r="H20" s="149">
        <v>3</v>
      </c>
      <c r="I20" s="153">
        <f t="shared" si="0"/>
        <v>17073</v>
      </c>
      <c r="J20" s="120"/>
    </row>
    <row r="21" spans="1:13" x14ac:dyDescent="0.25">
      <c r="A21" s="145" t="s">
        <v>433</v>
      </c>
      <c r="B21" s="147">
        <v>872</v>
      </c>
      <c r="C21" s="149">
        <v>10</v>
      </c>
      <c r="D21" s="153">
        <f t="shared" si="1"/>
        <v>8720</v>
      </c>
      <c r="E21" s="120"/>
      <c r="F21" s="145" t="s">
        <v>454</v>
      </c>
      <c r="G21" s="147">
        <v>1153</v>
      </c>
      <c r="H21" s="149">
        <v>5</v>
      </c>
      <c r="I21" s="153">
        <f t="shared" si="0"/>
        <v>5765</v>
      </c>
      <c r="J21" s="120"/>
    </row>
    <row r="22" spans="1:13" x14ac:dyDescent="0.25">
      <c r="A22" s="145" t="s">
        <v>434</v>
      </c>
      <c r="B22" s="147">
        <v>1185</v>
      </c>
      <c r="C22" s="149">
        <v>12</v>
      </c>
      <c r="D22" s="153">
        <f t="shared" si="1"/>
        <v>14220</v>
      </c>
      <c r="E22" s="120"/>
      <c r="F22" s="145" t="s">
        <v>455</v>
      </c>
      <c r="G22" s="147">
        <v>3</v>
      </c>
      <c r="H22" s="149">
        <v>110</v>
      </c>
      <c r="I22" s="153">
        <f t="shared" si="0"/>
        <v>330</v>
      </c>
      <c r="J22" s="120"/>
    </row>
    <row r="23" spans="1:13" x14ac:dyDescent="0.25">
      <c r="A23" s="145" t="s">
        <v>443</v>
      </c>
      <c r="B23" s="147">
        <v>102504</v>
      </c>
      <c r="C23" s="149">
        <v>8</v>
      </c>
      <c r="D23" s="153">
        <f t="shared" si="1"/>
        <v>820032</v>
      </c>
      <c r="E23" s="120"/>
      <c r="F23" s="5"/>
      <c r="G23" s="5"/>
      <c r="H23" s="5"/>
      <c r="I23" s="5">
        <f t="shared" si="0"/>
        <v>0</v>
      </c>
      <c r="J23" s="120"/>
    </row>
    <row r="24" spans="1:13" x14ac:dyDescent="0.25">
      <c r="A24" s="120"/>
      <c r="B24" s="120"/>
      <c r="C24" s="120"/>
      <c r="D24" s="120"/>
      <c r="E24" s="120"/>
      <c r="F24" s="145" t="s">
        <v>456</v>
      </c>
      <c r="G24" s="147">
        <v>7065</v>
      </c>
      <c r="H24" s="149">
        <v>30</v>
      </c>
      <c r="I24" s="153">
        <f t="shared" si="0"/>
        <v>211950</v>
      </c>
      <c r="J24" s="120"/>
      <c r="K24" s="158"/>
    </row>
    <row r="25" spans="1:13" x14ac:dyDescent="0.25">
      <c r="A25" s="145" t="s">
        <v>435</v>
      </c>
      <c r="B25" s="147">
        <v>1641</v>
      </c>
      <c r="C25" s="149">
        <v>140</v>
      </c>
      <c r="D25" s="153">
        <f t="shared" si="1"/>
        <v>229740</v>
      </c>
      <c r="E25" s="120"/>
      <c r="F25" s="145" t="s">
        <v>457</v>
      </c>
      <c r="G25" s="147">
        <v>426</v>
      </c>
      <c r="H25" s="149">
        <v>550</v>
      </c>
      <c r="I25" s="153">
        <f t="shared" si="0"/>
        <v>234300</v>
      </c>
      <c r="J25" s="120"/>
    </row>
    <row r="26" spans="1:13" x14ac:dyDescent="0.25">
      <c r="A26" s="145" t="s">
        <v>436</v>
      </c>
      <c r="B26" s="147">
        <v>1565</v>
      </c>
      <c r="C26" s="149">
        <v>37</v>
      </c>
      <c r="D26" s="153">
        <f t="shared" si="1"/>
        <v>57905</v>
      </c>
      <c r="E26" s="120"/>
      <c r="F26" s="145" t="s">
        <v>458</v>
      </c>
      <c r="G26" s="147">
        <v>24</v>
      </c>
      <c r="H26" s="149">
        <v>5400</v>
      </c>
      <c r="I26" s="153">
        <f t="shared" si="0"/>
        <v>129600</v>
      </c>
      <c r="J26" s="120"/>
    </row>
    <row r="27" spans="1:13" x14ac:dyDescent="0.25">
      <c r="A27" s="145" t="s">
        <v>437</v>
      </c>
      <c r="B27" s="147">
        <v>1005</v>
      </c>
      <c r="C27" s="149">
        <v>130</v>
      </c>
      <c r="D27" s="153">
        <f t="shared" si="1"/>
        <v>130650</v>
      </c>
      <c r="E27" s="120"/>
      <c r="F27" s="120"/>
      <c r="G27" s="120"/>
      <c r="H27" s="120"/>
      <c r="I27" s="120"/>
      <c r="J27" s="120"/>
    </row>
    <row r="28" spans="1:13" x14ac:dyDescent="0.25">
      <c r="A28" s="145" t="s">
        <v>438</v>
      </c>
      <c r="B28" s="147">
        <v>2794</v>
      </c>
      <c r="C28" s="149">
        <v>140</v>
      </c>
      <c r="D28" s="153">
        <f t="shared" si="1"/>
        <v>391160</v>
      </c>
      <c r="E28" s="120"/>
      <c r="F28" s="145" t="s">
        <v>462</v>
      </c>
      <c r="G28" s="147">
        <v>0</v>
      </c>
      <c r="H28" s="149">
        <v>690</v>
      </c>
      <c r="I28" s="153">
        <f t="shared" si="0"/>
        <v>0</v>
      </c>
      <c r="J28" s="120"/>
    </row>
    <row r="29" spans="1:13" x14ac:dyDescent="0.25">
      <c r="A29" s="145" t="s">
        <v>445</v>
      </c>
      <c r="B29" s="147">
        <v>4436</v>
      </c>
      <c r="C29" s="149">
        <v>89</v>
      </c>
      <c r="D29" s="153">
        <f t="shared" si="1"/>
        <v>394804</v>
      </c>
      <c r="E29" s="120"/>
      <c r="F29" s="145" t="s">
        <v>463</v>
      </c>
      <c r="G29" s="147">
        <v>0</v>
      </c>
      <c r="H29" s="149">
        <v>2500</v>
      </c>
      <c r="I29" s="153">
        <f t="shared" si="0"/>
        <v>0</v>
      </c>
      <c r="J29" s="120"/>
    </row>
    <row r="30" spans="1:13" x14ac:dyDescent="0.25">
      <c r="A30" s="120"/>
      <c r="B30" s="120"/>
      <c r="C30" s="120"/>
      <c r="D30" s="120"/>
      <c r="E30" s="120"/>
      <c r="F30" s="145" t="s">
        <v>464</v>
      </c>
      <c r="G30" s="147">
        <v>0</v>
      </c>
      <c r="H30" s="149">
        <v>11500</v>
      </c>
      <c r="I30" s="153">
        <f t="shared" si="0"/>
        <v>0</v>
      </c>
      <c r="J30" s="120"/>
    </row>
    <row r="31" spans="1:13" x14ac:dyDescent="0.25">
      <c r="A31" s="145" t="s">
        <v>468</v>
      </c>
      <c r="B31" s="147">
        <v>10045</v>
      </c>
      <c r="C31" s="149">
        <v>30</v>
      </c>
      <c r="D31" s="153">
        <f t="shared" si="1"/>
        <v>301350</v>
      </c>
      <c r="E31" s="120"/>
      <c r="F31" s="5"/>
      <c r="G31" s="5"/>
      <c r="H31" s="5"/>
      <c r="I31" s="5"/>
      <c r="J31" s="120"/>
    </row>
    <row r="32" spans="1:13" x14ac:dyDescent="0.25">
      <c r="A32" s="145" t="s">
        <v>469</v>
      </c>
      <c r="B32" s="147">
        <v>352</v>
      </c>
      <c r="C32" s="149">
        <v>280</v>
      </c>
      <c r="D32" s="153">
        <f t="shared" si="1"/>
        <v>98560</v>
      </c>
      <c r="E32" s="120"/>
      <c r="F32" s="145" t="s">
        <v>459</v>
      </c>
      <c r="G32" s="147">
        <v>1750</v>
      </c>
      <c r="H32" s="149">
        <v>140</v>
      </c>
      <c r="I32" s="153">
        <f>SUM(G32*H32)</f>
        <v>245000</v>
      </c>
      <c r="J32" s="120"/>
    </row>
    <row r="33" spans="1:10" x14ac:dyDescent="0.25">
      <c r="A33" s="145" t="s">
        <v>470</v>
      </c>
      <c r="B33" s="147">
        <v>49</v>
      </c>
      <c r="C33" s="149">
        <v>3650</v>
      </c>
      <c r="D33" s="153">
        <f t="shared" si="1"/>
        <v>178850</v>
      </c>
      <c r="E33" s="120"/>
      <c r="F33" s="145" t="s">
        <v>460</v>
      </c>
      <c r="G33" s="147">
        <v>278</v>
      </c>
      <c r="H33" s="149">
        <v>1550</v>
      </c>
      <c r="I33" s="153">
        <f>SUM(G33*H33)</f>
        <v>430900</v>
      </c>
      <c r="J33" s="120"/>
    </row>
    <row r="34" spans="1:10" x14ac:dyDescent="0.25">
      <c r="A34" s="120"/>
      <c r="B34" s="120"/>
      <c r="C34" s="120"/>
      <c r="D34" s="120"/>
      <c r="E34" s="120"/>
      <c r="F34" s="145" t="s">
        <v>461</v>
      </c>
      <c r="G34" s="147">
        <v>0</v>
      </c>
      <c r="H34" s="149">
        <v>1000</v>
      </c>
      <c r="I34" s="153">
        <f>SUM(G34*H34)</f>
        <v>0</v>
      </c>
      <c r="J34" s="5"/>
    </row>
    <row r="35" spans="1:10" x14ac:dyDescent="0.25">
      <c r="A35" s="5"/>
      <c r="B35" s="5"/>
      <c r="C35" s="5"/>
      <c r="D35" s="5"/>
      <c r="E35" s="120"/>
      <c r="F35" s="5"/>
      <c r="G35" s="5"/>
      <c r="H35" s="5"/>
      <c r="I35" s="5"/>
      <c r="J35" s="5"/>
    </row>
  </sheetData>
  <mergeCells count="3">
    <mergeCell ref="A1:I2"/>
    <mergeCell ref="K13:L14"/>
    <mergeCell ref="K15:L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Geleia</vt:lpstr>
      <vt:lpstr>Mineiros</vt:lpstr>
      <vt:lpstr>Treechenid</vt:lpstr>
      <vt:lpstr>Cracker</vt:lpstr>
      <vt:lpstr>Craft itens HL</vt:lpstr>
      <vt:lpstr>Taxa de runas</vt:lpstr>
      <vt:lpstr>Estoque runas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lincon</dc:creator>
  <cp:lastModifiedBy>jonathan lincon</cp:lastModifiedBy>
  <dcterms:created xsi:type="dcterms:W3CDTF">2023-01-01T03:40:06Z</dcterms:created>
  <dcterms:modified xsi:type="dcterms:W3CDTF">2023-06-19T03:03:44Z</dcterms:modified>
</cp:coreProperties>
</file>