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24_PSQF6249\"/>
    </mc:Choice>
  </mc:AlternateContent>
  <xr:revisionPtr revIDLastSave="0" documentId="13_ncr:1_{AE758909-F57E-49DD-A72F-A8ED41F2E6DF}" xr6:coauthVersionLast="47" xr6:coauthVersionMax="47" xr10:uidLastSave="{00000000-0000-0000-0000-000000000000}"/>
  <bookViews>
    <workbookView xWindow="6540" yWindow="4992" windowWidth="23268" windowHeight="19008" tabRatio="871" activeTab="1" xr2:uid="{00000000-000D-0000-FFFF-FFFF00000000}"/>
  </bookViews>
  <sheets>
    <sheet name="Single-Factor Model" sheetId="1" r:id="rId1"/>
    <sheet name="Two-Factor Model" sheetId="10" r:id="rId2"/>
    <sheet name="Model Fit Table 1" sheetId="8" r:id="rId3"/>
    <sheet name="LRTs Table 2" sheetId="7" r:id="rId4"/>
    <sheet name="Results Table 3" sheetId="9" r:id="rId5"/>
    <sheet name="Factor Model Predictions" sheetId="3" r:id="rId6"/>
    <sheet name="Reliability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5" l="1"/>
  <c r="D18" i="5"/>
  <c r="C24" i="1"/>
  <c r="I25" i="1" l="1"/>
  <c r="M17" i="3" l="1"/>
  <c r="M18" i="3"/>
  <c r="S33" i="3"/>
  <c r="R33" i="3"/>
  <c r="Q33" i="3"/>
  <c r="P33" i="3"/>
  <c r="O33" i="3"/>
  <c r="N33" i="3"/>
  <c r="M33" i="3"/>
  <c r="S32" i="3"/>
  <c r="R32" i="3"/>
  <c r="Q32" i="3"/>
  <c r="P32" i="3"/>
  <c r="O32" i="3"/>
  <c r="N32" i="3"/>
  <c r="M32" i="3"/>
  <c r="S28" i="3"/>
  <c r="R28" i="3"/>
  <c r="Q28" i="3"/>
  <c r="P28" i="3"/>
  <c r="O28" i="3"/>
  <c r="N28" i="3"/>
  <c r="M28" i="3"/>
  <c r="L28" i="3"/>
  <c r="F28" i="3"/>
  <c r="E28" i="3"/>
  <c r="S27" i="3"/>
  <c r="R27" i="3"/>
  <c r="Q27" i="3"/>
  <c r="P27" i="3"/>
  <c r="O27" i="3"/>
  <c r="N27" i="3"/>
  <c r="M27" i="3"/>
  <c r="L27" i="3"/>
  <c r="F27" i="3"/>
  <c r="E27" i="3"/>
  <c r="S26" i="3"/>
  <c r="R26" i="3"/>
  <c r="Q26" i="3"/>
  <c r="P26" i="3"/>
  <c r="O26" i="3"/>
  <c r="N26" i="3"/>
  <c r="M26" i="3"/>
  <c r="L26" i="3"/>
  <c r="F26" i="3"/>
  <c r="E26" i="3"/>
  <c r="S18" i="3"/>
  <c r="R18" i="3"/>
  <c r="Q18" i="3"/>
  <c r="P18" i="3"/>
  <c r="O18" i="3"/>
  <c r="N18" i="3"/>
  <c r="S17" i="3"/>
  <c r="R17" i="3"/>
  <c r="Q17" i="3"/>
  <c r="P17" i="3"/>
  <c r="O17" i="3"/>
  <c r="N17" i="3"/>
  <c r="S13" i="3"/>
  <c r="R13" i="3"/>
  <c r="Q13" i="3"/>
  <c r="P13" i="3"/>
  <c r="O13" i="3"/>
  <c r="N13" i="3"/>
  <c r="M13" i="3"/>
  <c r="L13" i="3"/>
  <c r="F13" i="3"/>
  <c r="E13" i="3"/>
  <c r="S12" i="3"/>
  <c r="R12" i="3"/>
  <c r="Q12" i="3"/>
  <c r="P12" i="3"/>
  <c r="O12" i="3"/>
  <c r="N12" i="3"/>
  <c r="M12" i="3"/>
  <c r="L12" i="3"/>
  <c r="F12" i="3"/>
  <c r="E12" i="3"/>
  <c r="S11" i="3"/>
  <c r="R11" i="3"/>
  <c r="Q11" i="3"/>
  <c r="P11" i="3"/>
  <c r="O11" i="3"/>
  <c r="N11" i="3"/>
  <c r="M11" i="3"/>
  <c r="L11" i="3"/>
  <c r="F11" i="3"/>
  <c r="E11" i="3"/>
  <c r="J28" i="3" l="1"/>
  <c r="J26" i="3"/>
  <c r="J13" i="3"/>
  <c r="H27" i="3"/>
  <c r="J12" i="3"/>
  <c r="J11" i="3"/>
  <c r="I13" i="3"/>
  <c r="I26" i="3"/>
  <c r="H11" i="3"/>
  <c r="I28" i="3"/>
  <c r="I11" i="3"/>
  <c r="H13" i="3"/>
  <c r="J27" i="3"/>
  <c r="I27" i="3"/>
  <c r="H26" i="3"/>
  <c r="H12" i="3"/>
  <c r="I12" i="3"/>
  <c r="H28" i="3"/>
  <c r="D13" i="5" l="1"/>
  <c r="C13" i="5"/>
  <c r="B13" i="5"/>
  <c r="B14" i="5" l="1"/>
  <c r="F36" i="7"/>
  <c r="E36" i="7"/>
  <c r="H36" i="7"/>
  <c r="H32" i="7"/>
  <c r="F32" i="7"/>
  <c r="E32" i="7"/>
  <c r="H28" i="7"/>
  <c r="F28" i="7"/>
  <c r="E28" i="7"/>
  <c r="H22" i="7"/>
  <c r="F22" i="7"/>
  <c r="E22" i="7"/>
  <c r="F12" i="7"/>
  <c r="E12" i="7"/>
  <c r="H18" i="7"/>
  <c r="F18" i="7"/>
  <c r="E18" i="7"/>
  <c r="H12" i="7"/>
  <c r="F8" i="7"/>
  <c r="E8" i="7"/>
  <c r="G12" i="7" l="1"/>
  <c r="G32" i="7"/>
  <c r="G22" i="7"/>
  <c r="I12" i="7"/>
  <c r="G36" i="7"/>
  <c r="I36" i="7" s="1"/>
  <c r="I22" i="7"/>
  <c r="I32" i="7"/>
  <c r="G18" i="7"/>
  <c r="I18" i="7" s="1"/>
  <c r="G28" i="7"/>
  <c r="I28" i="7" s="1"/>
  <c r="G8" i="7"/>
  <c r="Q28" i="10"/>
  <c r="Q36" i="10" s="1"/>
  <c r="P28" i="10"/>
  <c r="P36" i="10" s="1"/>
  <c r="P27" i="10"/>
  <c r="P35" i="10" s="1"/>
  <c r="O27" i="10"/>
  <c r="O28" i="10"/>
  <c r="O36" i="10" s="1"/>
  <c r="O26" i="10"/>
  <c r="O34" i="10" s="1"/>
  <c r="M26" i="10"/>
  <c r="M34" i="10" s="1"/>
  <c r="M24" i="10"/>
  <c r="M32" i="10" s="1"/>
  <c r="G28" i="10"/>
  <c r="G36" i="10" s="1"/>
  <c r="F28" i="10"/>
  <c r="F36" i="10" s="1"/>
  <c r="F27" i="10"/>
  <c r="F35" i="10" s="1"/>
  <c r="E28" i="10"/>
  <c r="E26" i="10"/>
  <c r="E34" i="10" s="1"/>
  <c r="D27" i="10"/>
  <c r="D35" i="10" s="1"/>
  <c r="D25" i="10"/>
  <c r="D33" i="10" s="1"/>
  <c r="C28" i="10"/>
  <c r="C26" i="10"/>
  <c r="C34" i="10" s="1"/>
  <c r="C24" i="10"/>
  <c r="C32" i="10" s="1"/>
  <c r="N28" i="10"/>
  <c r="N36" i="10" s="1"/>
  <c r="N27" i="10"/>
  <c r="N35" i="10" s="1"/>
  <c r="N26" i="10"/>
  <c r="N34" i="10" s="1"/>
  <c r="N25" i="10"/>
  <c r="N33" i="10" s="1"/>
  <c r="M28" i="10"/>
  <c r="M27" i="10"/>
  <c r="M25" i="10"/>
  <c r="M33" i="10" s="1"/>
  <c r="D26" i="10"/>
  <c r="D34" i="10" s="1"/>
  <c r="N8" i="10"/>
  <c r="I8" i="10"/>
  <c r="D8" i="10"/>
  <c r="N7" i="10"/>
  <c r="I7" i="10"/>
  <c r="D7" i="10"/>
  <c r="N6" i="10"/>
  <c r="I6" i="10"/>
  <c r="D6" i="10"/>
  <c r="N5" i="10"/>
  <c r="I5" i="10"/>
  <c r="D5" i="10"/>
  <c r="N4" i="10"/>
  <c r="I4" i="10"/>
  <c r="D4" i="10"/>
  <c r="N3" i="10"/>
  <c r="I3" i="10"/>
  <c r="D3" i="10"/>
  <c r="H8" i="7"/>
  <c r="X3" i="1"/>
  <c r="G13" i="5"/>
  <c r="I13" i="5"/>
  <c r="H13" i="5"/>
  <c r="X8" i="1"/>
  <c r="X7" i="1"/>
  <c r="X6" i="1"/>
  <c r="X5" i="1"/>
  <c r="X4" i="1"/>
  <c r="N3" i="1"/>
  <c r="S3" i="1"/>
  <c r="S8" i="1"/>
  <c r="S7" i="1"/>
  <c r="S6" i="1"/>
  <c r="S5" i="1"/>
  <c r="S4" i="1"/>
  <c r="I4" i="1"/>
  <c r="I5" i="1"/>
  <c r="I6" i="1"/>
  <c r="I7" i="1"/>
  <c r="I8" i="1"/>
  <c r="I3" i="1"/>
  <c r="N4" i="1"/>
  <c r="N5" i="1"/>
  <c r="N6" i="1"/>
  <c r="N7" i="1"/>
  <c r="N8" i="1"/>
  <c r="K24" i="1"/>
  <c r="K25" i="1"/>
  <c r="O25" i="1" s="1"/>
  <c r="O33" i="1" s="1"/>
  <c r="K26" i="1"/>
  <c r="O26" i="1" s="1"/>
  <c r="O34" i="1" s="1"/>
  <c r="K27" i="1"/>
  <c r="N27" i="1" s="1"/>
  <c r="N35" i="1" s="1"/>
  <c r="K28" i="1"/>
  <c r="R28" i="1" s="1"/>
  <c r="R36" i="1" s="1"/>
  <c r="K23" i="1"/>
  <c r="M23" i="1" s="1"/>
  <c r="M31" i="1" s="1"/>
  <c r="A24" i="1"/>
  <c r="A25" i="1"/>
  <c r="A26" i="1"/>
  <c r="F26" i="1" s="1"/>
  <c r="F34" i="1" s="1"/>
  <c r="A27" i="1"/>
  <c r="D27" i="1" s="1"/>
  <c r="D35" i="1" s="1"/>
  <c r="A28" i="1"/>
  <c r="H28" i="1" s="1"/>
  <c r="H36" i="1" s="1"/>
  <c r="F28" i="1"/>
  <c r="F36" i="1" s="1"/>
  <c r="A23" i="1"/>
  <c r="D4" i="1"/>
  <c r="D5" i="1"/>
  <c r="D6" i="1"/>
  <c r="D7" i="1"/>
  <c r="D8" i="1"/>
  <c r="D3" i="1"/>
  <c r="E28" i="1"/>
  <c r="E36" i="1" s="1"/>
  <c r="G28" i="1"/>
  <c r="G36" i="1" s="1"/>
  <c r="D28" i="1"/>
  <c r="D36" i="1"/>
  <c r="M35" i="10"/>
  <c r="O35" i="10"/>
  <c r="C25" i="10"/>
  <c r="C33" i="10"/>
  <c r="C27" i="10"/>
  <c r="C35" i="10" s="1"/>
  <c r="E27" i="10"/>
  <c r="E35" i="10" s="1"/>
  <c r="C36" i="10"/>
  <c r="E36" i="10"/>
  <c r="M36" i="10"/>
  <c r="D28" i="10"/>
  <c r="D36" i="10" s="1"/>
  <c r="N28" i="1"/>
  <c r="N36" i="1" s="1"/>
  <c r="M26" i="1"/>
  <c r="M34" i="1" s="1"/>
  <c r="O28" i="1" l="1"/>
  <c r="O36" i="1" s="1"/>
  <c r="C32" i="1"/>
  <c r="M28" i="1"/>
  <c r="M36" i="1" s="1"/>
  <c r="E25" i="1"/>
  <c r="E33" i="1" s="1"/>
  <c r="C25" i="1"/>
  <c r="C33" i="1" s="1"/>
  <c r="N24" i="1"/>
  <c r="N32" i="1" s="1"/>
  <c r="M24" i="1"/>
  <c r="M32" i="1" s="1"/>
  <c r="C23" i="1"/>
  <c r="C31" i="1" s="1"/>
  <c r="P28" i="1"/>
  <c r="P36" i="1" s="1"/>
  <c r="C27" i="1"/>
  <c r="C35" i="1" s="1"/>
  <c r="N26" i="1"/>
  <c r="N34" i="1" s="1"/>
  <c r="C26" i="1"/>
  <c r="C34" i="1" s="1"/>
  <c r="Q28" i="1"/>
  <c r="Q36" i="1" s="1"/>
  <c r="M25" i="1"/>
  <c r="M33" i="1" s="1"/>
  <c r="C28" i="1"/>
  <c r="C36" i="1" s="1"/>
  <c r="F27" i="1"/>
  <c r="F35" i="1" s="1"/>
  <c r="M27" i="1"/>
  <c r="M35" i="1" s="1"/>
  <c r="P27" i="1"/>
  <c r="P35" i="1" s="1"/>
  <c r="N25" i="1"/>
  <c r="N33" i="1" s="1"/>
  <c r="G14" i="5"/>
  <c r="I8" i="7"/>
  <c r="G27" i="1"/>
  <c r="G35" i="1" s="1"/>
  <c r="D24" i="1"/>
  <c r="D32" i="1" s="1"/>
  <c r="P26" i="1"/>
  <c r="P34" i="1" s="1"/>
  <c r="E27" i="1"/>
  <c r="E35" i="1" s="1"/>
  <c r="O27" i="1"/>
  <c r="O35" i="1" s="1"/>
  <c r="E26" i="1"/>
  <c r="E34" i="1" s="1"/>
  <c r="D25" i="1"/>
  <c r="D33" i="1" s="1"/>
  <c r="Q27" i="1"/>
  <c r="Q35" i="1" s="1"/>
  <c r="D26" i="1"/>
  <c r="D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Lesa Hoffman</author>
    <author>LESA HOFFMAN</author>
  </authors>
  <commentList>
    <comment ref="F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= unstandarized intercept / SD(Y)</t>
        </r>
      </text>
    </comment>
    <comment ref="G2" authorId="0" shapeId="0" xr:uid="{00000000-0006-0000-0000-000002000000}">
      <text>
        <r>
          <rPr>
            <b/>
            <sz val="8"/>
            <color indexed="81"/>
            <rFont val="Tahoma"/>
            <charset val="1"/>
          </rPr>
          <t>Lesa Hoffman:</t>
        </r>
        <r>
          <rPr>
            <sz val="8"/>
            <color indexed="81"/>
            <rFont val="Tahoma"/>
            <charset val="1"/>
          </rPr>
          <t xml:space="preserve">
= (unstandardized loading *SD(Factor)) / SD(Y)</t>
        </r>
      </text>
    </comment>
    <comment ref="H2" authorId="0" shapeId="0" xr:uid="{00000000-0006-0000-0000-000003000000}">
      <text>
        <r>
          <rPr>
            <b/>
            <sz val="8"/>
            <color indexed="81"/>
            <rFont val="Tahoma"/>
            <charset val="1"/>
          </rPr>
          <t>Lesa Hoffman:</t>
        </r>
        <r>
          <rPr>
            <sz val="8"/>
            <color indexed="81"/>
            <rFont val="Tahoma"/>
            <charset val="1"/>
          </rPr>
          <t xml:space="preserve">
= 1 - (standardized loading squared)</t>
        </r>
      </text>
    </comment>
    <comment ref="I2" authorId="0" shapeId="0" xr:uid="{00000000-0006-0000-0000-000004000000}">
      <text>
        <r>
          <rPr>
            <b/>
            <sz val="8"/>
            <color indexed="81"/>
            <rFont val="Tahoma"/>
            <charset val="1"/>
          </rPr>
          <t>Lesa Hoffman:</t>
        </r>
        <r>
          <rPr>
            <sz val="8"/>
            <color indexed="81"/>
            <rFont val="Tahoma"/>
            <charset val="1"/>
          </rPr>
          <t xml:space="preserve">
=standardized loading squared</t>
        </r>
      </text>
    </comment>
    <comment ref="L2" authorId="0" shapeId="0" xr:uid="{00000000-0006-0000-0000-000005000000}">
      <text>
        <r>
          <rPr>
            <b/>
            <sz val="8"/>
            <color indexed="81"/>
            <rFont val="Tahoma"/>
            <charset val="1"/>
          </rPr>
          <t>Lesa Hoffman:</t>
        </r>
        <r>
          <rPr>
            <sz val="8"/>
            <color indexed="81"/>
            <rFont val="Tahoma"/>
            <charset val="1"/>
          </rPr>
          <t xml:space="preserve">
= (standardized loading *SD(Y)) / SD(F)</t>
        </r>
      </text>
    </comment>
    <comment ref="U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is now expected y when factor = 0 (which is when item 1 = 0)</t>
        </r>
      </text>
    </comment>
    <comment ref="A2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Predicted by unstandardized solution</t>
        </r>
      </text>
    </comment>
    <comment ref="K2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Predicted by standardized solution</t>
        </r>
      </text>
    </comment>
    <comment ref="C31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  <comment ref="M31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  <comment ref="D32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  <comment ref="N32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  <comment ref="E33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  <comment ref="O33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  <comment ref="F34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  <comment ref="P34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  <comment ref="G35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  <comment ref="Q35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  <comment ref="H36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  <comment ref="R36" authorId="0" shapeId="0" xr:uid="{00000000-0006-0000-0000-000014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Lesa Hoffman</author>
    <author>LESA HOFFMAN</author>
  </authors>
  <commentList>
    <comment ref="F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= unstandarized intercept / SD(Y)</t>
        </r>
      </text>
    </comment>
    <comment ref="G2" authorId="0" shapeId="0" xr:uid="{00000000-0006-0000-0100-000002000000}">
      <text>
        <r>
          <rPr>
            <b/>
            <sz val="8"/>
            <color indexed="81"/>
            <rFont val="Tahoma"/>
            <charset val="1"/>
          </rPr>
          <t>Lesa Hoffman:</t>
        </r>
        <r>
          <rPr>
            <sz val="8"/>
            <color indexed="81"/>
            <rFont val="Tahoma"/>
            <charset val="1"/>
          </rPr>
          <t xml:space="preserve">
= (unstandardized loading *SD(Factor)) / SD(Y)</t>
        </r>
      </text>
    </comment>
    <comment ref="H2" authorId="0" shapeId="0" xr:uid="{00000000-0006-0000-0100-000003000000}">
      <text>
        <r>
          <rPr>
            <b/>
            <sz val="8"/>
            <color indexed="81"/>
            <rFont val="Tahoma"/>
            <charset val="1"/>
          </rPr>
          <t>Lesa Hoffman:</t>
        </r>
        <r>
          <rPr>
            <sz val="8"/>
            <color indexed="81"/>
            <rFont val="Tahoma"/>
            <charset val="1"/>
          </rPr>
          <t xml:space="preserve">
= 1 - (standardized loading squared)</t>
        </r>
      </text>
    </comment>
    <comment ref="I2" authorId="0" shapeId="0" xr:uid="{00000000-0006-0000-0100-000004000000}">
      <text>
        <r>
          <rPr>
            <b/>
            <sz val="8"/>
            <color indexed="81"/>
            <rFont val="Tahoma"/>
            <charset val="1"/>
          </rPr>
          <t>Lesa Hoffman:</t>
        </r>
        <r>
          <rPr>
            <sz val="8"/>
            <color indexed="81"/>
            <rFont val="Tahoma"/>
            <charset val="1"/>
          </rPr>
          <t xml:space="preserve">
=standardized loading squared</t>
        </r>
      </text>
    </comment>
    <comment ref="L2" authorId="0" shapeId="0" xr:uid="{00000000-0006-0000-0100-000005000000}">
      <text>
        <r>
          <rPr>
            <b/>
            <sz val="8"/>
            <color indexed="81"/>
            <rFont val="Tahoma"/>
            <charset val="1"/>
          </rPr>
          <t>Lesa Hoffman:</t>
        </r>
        <r>
          <rPr>
            <sz val="8"/>
            <color indexed="81"/>
            <rFont val="Tahoma"/>
            <charset val="1"/>
          </rPr>
          <t xml:space="preserve">
= (standardized loading *SD(Y)) / SD(F)</t>
        </r>
      </text>
    </comment>
    <comment ref="A2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Predicted by unstandardized solution</t>
        </r>
      </text>
    </comment>
    <comment ref="K2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Predicted by standardized solution</t>
        </r>
      </text>
    </comment>
    <comment ref="C31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variances are always perfectly reproduced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Lesa Hoffman</author>
  </authors>
  <commentList>
    <comment ref="F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Lesa Hoffman:</t>
        </r>
        <r>
          <rPr>
            <sz val="8"/>
            <color indexed="81"/>
            <rFont val="Tahoma"/>
            <family val="2"/>
          </rPr>
          <t xml:space="preserve">
Is #parameters left over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Lesa Hoffman</author>
  </authors>
  <commentList>
    <comment ref="C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if using ML instead of MLR, just enter 1.000 for each model here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as labeled by Mplus, meaning parameters "free" to be not 0</t>
        </r>
      </text>
    </comment>
    <comment ref="E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Lesa Hoffman:</t>
        </r>
        <r>
          <rPr>
            <sz val="9"/>
            <color indexed="81"/>
            <rFont val="Tahoma"/>
            <family val="2"/>
          </rPr>
          <t xml:space="preserve">
Should be positive if you got the "fewer" versus "more" model rows assigned correctly!</t>
        </r>
      </text>
    </comment>
  </commentList>
</comments>
</file>

<file path=xl/sharedStrings.xml><?xml version="1.0" encoding="utf-8"?>
<sst xmlns="http://schemas.openxmlformats.org/spreadsheetml/2006/main" count="241" uniqueCount="118">
  <si>
    <t>Item</t>
  </si>
  <si>
    <t>Mean</t>
  </si>
  <si>
    <t>Var</t>
  </si>
  <si>
    <t>SD</t>
  </si>
  <si>
    <t>Item Descriptives</t>
  </si>
  <si>
    <t>Observed 
Correlation Matrix</t>
  </si>
  <si>
    <t>Loadings</t>
  </si>
  <si>
    <t>Predicted
Correlation Matrix</t>
  </si>
  <si>
    <t>Var(e)</t>
  </si>
  <si>
    <t>Info</t>
  </si>
  <si>
    <t>Standardized</t>
  </si>
  <si>
    <t>Omega</t>
  </si>
  <si>
    <t>Sums</t>
  </si>
  <si>
    <t>Intercept</t>
  </si>
  <si>
    <t>Loading</t>
  </si>
  <si>
    <t>Factor Mean and Variance</t>
  </si>
  <si>
    <t>R2</t>
  </si>
  <si>
    <t>2. Marker Loading, Factor Mean = 0</t>
  </si>
  <si>
    <t>3. Marker Loading and Intercept</t>
  </si>
  <si>
    <t>R1</t>
  </si>
  <si>
    <t>R3</t>
  </si>
  <si>
    <t>R5</t>
  </si>
  <si>
    <t>Model</t>
  </si>
  <si>
    <t>Two-Factor</t>
  </si>
  <si>
    <t>DF 
Diff</t>
  </si>
  <si>
    <t>One-Factor</t>
  </si>
  <si>
    <t>Model
H0 LL</t>
  </si>
  <si>
    <t>Error Cov</t>
  </si>
  <si>
    <t>Congeneric: All loadings estimated</t>
  </si>
  <si>
    <t>Two-Factor Model Unstandardized Solution</t>
  </si>
  <si>
    <t>Positive Factor</t>
  </si>
  <si>
    <t>FILL IN</t>
  </si>
  <si>
    <t>CALCULATED</t>
  </si>
  <si>
    <t>H0 LL
Scale Factor</t>
  </si>
  <si>
    <t>Diff
Scaling
Correction</t>
  </si>
  <si>
    <t># Free
Parms</t>
  </si>
  <si>
    <t>Exact 
P-Value</t>
  </si>
  <si>
    <t>Factor Scores (Mean=0, Variance=1)</t>
  </si>
  <si>
    <t>Original Observed 
Covariance Matrix</t>
  </si>
  <si>
    <t>Model-Predicted
Covariance Matrix</t>
  </si>
  <si>
    <t>Residual (Difference) 
Covariance Matrix</t>
  </si>
  <si>
    <t>Perfect (Saturated) Model</t>
  </si>
  <si>
    <t>Test of Difference</t>
  </si>
  <si>
    <t>Diff in LL
* -2</t>
  </si>
  <si>
    <t>Tau-Equivalent Negative Items</t>
  </si>
  <si>
    <t>Tau-Equivalent Positive Items</t>
  </si>
  <si>
    <t>Parallel Positive Items</t>
  </si>
  <si>
    <t>ASESSMENT OF MODEL FIT USING MLR</t>
  </si>
  <si>
    <t># Items</t>
  </si>
  <si>
    <t>Chi-Square
Value</t>
  </si>
  <si>
    <t>Chi-Square
Scale Factor</t>
  </si>
  <si>
    <t>Chi-Square
DF</t>
  </si>
  <si>
    <t>Chi-Square
p-value</t>
  </si>
  <si>
    <t>CFI</t>
  </si>
  <si>
    <t>RMSEA
Estimate</t>
  </si>
  <si>
    <t>RMSEA
Lower CI</t>
  </si>
  <si>
    <t>RMSEA
Higher CI</t>
  </si>
  <si>
    <t>RMSEA
p-value</t>
  </si>
  <si>
    <t>&lt;.0001</t>
  </si>
  <si>
    <t># Estimated Parameters</t>
  </si>
  <si>
    <t>Two-Factor (Positive and Negative)</t>
  </si>
  <si>
    <t>Parallel Positive Items Only</t>
  </si>
  <si>
    <t>Tau-Equivalent Positive Items Only</t>
  </si>
  <si>
    <t>Tau-Equivalent Negative Items Only</t>
  </si>
  <si>
    <r>
      <t>Test of -2</t>
    </r>
    <r>
      <rPr>
        <b/>
        <sz val="11"/>
        <color indexed="8"/>
        <rFont val="Calibri"/>
        <family val="2"/>
      </rPr>
      <t>Δ</t>
    </r>
    <r>
      <rPr>
        <b/>
        <sz val="11"/>
        <color indexed="8"/>
        <rFont val="Calibri"/>
        <family val="2"/>
      </rPr>
      <t>LL Difference</t>
    </r>
  </si>
  <si>
    <t>Unstandardized</t>
  </si>
  <si>
    <t>Estimate</t>
  </si>
  <si>
    <t>Standard Error</t>
  </si>
  <si>
    <t>Forgiveness Factor Loadings</t>
  </si>
  <si>
    <t>Item 2</t>
  </si>
  <si>
    <t>Item 4</t>
  </si>
  <si>
    <t>Item 6</t>
  </si>
  <si>
    <t>Not Unforgiveness Factor Loadings</t>
  </si>
  <si>
    <t>Item 1</t>
  </si>
  <si>
    <t>Item 3</t>
  </si>
  <si>
    <t>Item 5</t>
  </si>
  <si>
    <t>Factor Covariance</t>
  </si>
  <si>
    <t>Item Intercepts</t>
  </si>
  <si>
    <t>Item Residual Variances</t>
  </si>
  <si>
    <t>R2 for Item Variances</t>
  </si>
  <si>
    <t>Model Parameter</t>
  </si>
  <si>
    <t>Factor Covariance/Correlation</t>
  </si>
  <si>
    <t>Saturated (Perfect) Model</t>
  </si>
  <si>
    <t>Independence (Null) Model</t>
  </si>
  <si>
    <t>Scaled Diff in -2LL</t>
  </si>
  <si>
    <t>One-Factor Model</t>
  </si>
  <si>
    <t>Models:
Fewer Parms in Row 1
More Parms in Row 2</t>
  </si>
  <si>
    <t>Two Factors with Variances=1, Congeneric Factors</t>
  </si>
  <si>
    <t>Factor Mean needs to be 0</t>
  </si>
  <si>
    <t>Factor Variance needs to be 1</t>
  </si>
  <si>
    <t>Lowest response</t>
  </si>
  <si>
    <t>Highest response</t>
  </si>
  <si>
    <t>FILL IN THINGS IN YELLOW (other fields are calculated)</t>
  </si>
  <si>
    <t>Lower</t>
  </si>
  <si>
    <t>Upper</t>
  </si>
  <si>
    <t>Rescaled y = 0 to 1</t>
  </si>
  <si>
    <t>Difficulty</t>
  </si>
  <si>
    <r>
      <rPr>
        <b/>
        <sz val="11"/>
        <color theme="1"/>
        <rFont val="Calibri"/>
        <family val="2"/>
        <scheme val="minor"/>
      </rPr>
      <t>Difficulty</t>
    </r>
    <r>
      <rPr>
        <sz val="11"/>
        <color theme="1"/>
        <rFont val="Calibri"/>
        <family val="2"/>
        <scheme val="minor"/>
      </rPr>
      <t xml:space="preserve"> = trait at which predicted y crosses response midpoint</t>
    </r>
  </si>
  <si>
    <r>
      <rPr>
        <b/>
        <sz val="11"/>
        <color theme="1"/>
        <rFont val="Calibri"/>
        <family val="2"/>
        <scheme val="minor"/>
      </rPr>
      <t>Lower</t>
    </r>
    <r>
      <rPr>
        <sz val="11"/>
        <color theme="1"/>
        <rFont val="Calibri"/>
        <family val="2"/>
        <scheme val="minor"/>
      </rPr>
      <t xml:space="preserve"> = trait at which predicted y goes below scale range</t>
    </r>
  </si>
  <si>
    <r>
      <rPr>
        <b/>
        <sz val="11"/>
        <color theme="1"/>
        <rFont val="Calibri"/>
        <family val="2"/>
        <scheme val="minor"/>
      </rPr>
      <t>Upper</t>
    </r>
    <r>
      <rPr>
        <sz val="11"/>
        <color theme="1"/>
        <rFont val="Calibri"/>
        <family val="2"/>
        <scheme val="minor"/>
      </rPr>
      <t xml:space="preserve"> = trait at which predicted y goes above scale range</t>
    </r>
  </si>
  <si>
    <t>Lowest</t>
  </si>
  <si>
    <t>Highest</t>
  </si>
  <si>
    <t>Adolescent Items</t>
  </si>
  <si>
    <t>Standardized Solution</t>
  </si>
  <si>
    <t>1. Full Z-Scored Factor Solution</t>
  </si>
  <si>
    <t>Residual (Difference)
Correlation Matrix</t>
  </si>
  <si>
    <t>1. Full Z-Score Factor Solution</t>
  </si>
  <si>
    <t>Demonstration of LRTs you have to do yourself (alternative H0 models)</t>
  </si>
  <si>
    <t>Demonstration of LRTs done for you against saturated H1 model</t>
  </si>
  <si>
    <t>Demonstration of LRT for testing CTT reliability assumptions</t>
  </si>
  <si>
    <t>Factor Score Reliability:</t>
  </si>
  <si>
    <t>Factor Var</t>
  </si>
  <si>
    <t>Score SE</t>
  </si>
  <si>
    <t>Reliability</t>
  </si>
  <si>
    <t>Pos</t>
  </si>
  <si>
    <t>Neg</t>
  </si>
  <si>
    <t>Positive EAP Factor Scores</t>
  </si>
  <si>
    <t>Negative EAP Factor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</si>
</sst>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#,##0.000"/>
    <numFmt numFmtId="167" formatCode=".000"/>
    <numFmt numFmtId="168" formatCode="0.00000"/>
    <numFmt numFmtId="169" formatCode="0.0"/>
  </numFmts>
  <fonts count="1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8" fillId="0" borderId="0"/>
  </cellStyleXfs>
  <cellXfs count="6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0" fillId="0" borderId="0" xfId="0" applyFont="1"/>
    <xf numFmtId="164" fontId="10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165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166" fontId="0" fillId="0" borderId="0" xfId="0" applyNumberFormat="1"/>
    <xf numFmtId="166" fontId="10" fillId="0" borderId="1" xfId="0" applyNumberFormat="1" applyFont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/>
    </xf>
    <xf numFmtId="164" fontId="10" fillId="0" borderId="1" xfId="0" applyNumberFormat="1" applyFont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1" fillId="0" borderId="0" xfId="0" applyFont="1" applyAlignment="1">
      <alignment horizontal="right"/>
    </xf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164" fontId="13" fillId="0" borderId="0" xfId="0" applyNumberFormat="1" applyFont="1"/>
    <xf numFmtId="168" fontId="0" fillId="0" borderId="0" xfId="0" applyNumberFormat="1"/>
    <xf numFmtId="169" fontId="0" fillId="0" borderId="0" xfId="0" applyNumberFormat="1"/>
    <xf numFmtId="0" fontId="10" fillId="0" borderId="1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0" fillId="5" borderId="0" xfId="0" applyFont="1" applyFill="1"/>
    <xf numFmtId="0" fontId="0" fillId="5" borderId="0" xfId="0" applyFill="1"/>
    <xf numFmtId="164" fontId="0" fillId="5" borderId="0" xfId="0" applyNumberFormat="1" applyFill="1"/>
    <xf numFmtId="0" fontId="10" fillId="0" borderId="0" xfId="0" applyFont="1" applyAlignment="1">
      <alignment horizontal="center" vertical="center"/>
    </xf>
    <xf numFmtId="166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left" indent="2"/>
    </xf>
    <xf numFmtId="165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8151035576001"/>
          <c:y val="0.1518612627409304"/>
          <c:w val="0.66373784465060681"/>
          <c:h val="0.61717050706085053"/>
        </c:manualLayout>
      </c:layout>
      <c:lineChart>
        <c:grouping val="standard"/>
        <c:varyColors val="0"/>
        <c:ser>
          <c:idx val="0"/>
          <c:order val="0"/>
          <c:tx>
            <c:strRef>
              <c:f>'Factor Model Predictions'!$L$11</c:f>
              <c:strCache>
                <c:ptCount val="1"/>
                <c:pt idx="0">
                  <c:v>2</c:v>
                </c:pt>
              </c:strCache>
            </c:strRef>
          </c:tx>
          <c:marker>
            <c:symbol val="circle"/>
            <c:size val="5"/>
          </c:marker>
          <c:cat>
            <c:numRef>
              <c:f>'Factor Model Predictions'!$M$10:$S$10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'Factor Model Predictions'!$M$11:$S$11</c:f>
              <c:numCache>
                <c:formatCode>0.000</c:formatCode>
                <c:ptCount val="7"/>
                <c:pt idx="0">
                  <c:v>2.2679999999999998</c:v>
                </c:pt>
                <c:pt idx="1">
                  <c:v>3.2749999999999999</c:v>
                </c:pt>
                <c:pt idx="2">
                  <c:v>4.282</c:v>
                </c:pt>
                <c:pt idx="3">
                  <c:v>5.2889999999999997</c:v>
                </c:pt>
                <c:pt idx="4">
                  <c:v>6.2959999999999994</c:v>
                </c:pt>
                <c:pt idx="5">
                  <c:v>7.302999999999999</c:v>
                </c:pt>
                <c:pt idx="6">
                  <c:v>8.3099999999999987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6-49C9-8959-31DAA40CE71B}"/>
            </c:ext>
          </c:extLst>
        </c:ser>
        <c:ser>
          <c:idx val="1"/>
          <c:order val="1"/>
          <c:tx>
            <c:strRef>
              <c:f>'Factor Model Predictions'!$L$12</c:f>
              <c:strCache>
                <c:ptCount val="1"/>
                <c:pt idx="0">
                  <c:v>4</c:v>
                </c:pt>
              </c:strCache>
            </c:strRef>
          </c:tx>
          <c:marker>
            <c:symbol val="square"/>
            <c:size val="5"/>
          </c:marker>
          <c:cat>
            <c:numRef>
              <c:f>'Factor Model Predictions'!$M$10:$S$10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'Factor Model Predictions'!$M$12:$S$12</c:f>
              <c:numCache>
                <c:formatCode>0.000</c:formatCode>
                <c:ptCount val="7"/>
                <c:pt idx="0">
                  <c:v>2.1669999999999998</c:v>
                </c:pt>
                <c:pt idx="1">
                  <c:v>3.2309999999999999</c:v>
                </c:pt>
                <c:pt idx="2">
                  <c:v>4.2949999999999999</c:v>
                </c:pt>
                <c:pt idx="3">
                  <c:v>5.359</c:v>
                </c:pt>
                <c:pt idx="4">
                  <c:v>6.423</c:v>
                </c:pt>
                <c:pt idx="5">
                  <c:v>7.4870000000000001</c:v>
                </c:pt>
                <c:pt idx="6">
                  <c:v>8.5510000000000002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6-49C9-8959-31DAA40CE71B}"/>
            </c:ext>
          </c:extLst>
        </c:ser>
        <c:ser>
          <c:idx val="2"/>
          <c:order val="2"/>
          <c:tx>
            <c:strRef>
              <c:f>'Factor Model Predictions'!$L$13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'Factor Model Predictions'!$M$10:$S$10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'Factor Model Predictions'!$M$13:$S$13</c:f>
              <c:numCache>
                <c:formatCode>0.000</c:formatCode>
                <c:ptCount val="7"/>
                <c:pt idx="0">
                  <c:v>2.4529999999999998</c:v>
                </c:pt>
                <c:pt idx="1">
                  <c:v>3.4089999999999998</c:v>
                </c:pt>
                <c:pt idx="2">
                  <c:v>4.3650000000000002</c:v>
                </c:pt>
                <c:pt idx="3">
                  <c:v>5.3209999999999997</c:v>
                </c:pt>
                <c:pt idx="4">
                  <c:v>6.2769999999999992</c:v>
                </c:pt>
                <c:pt idx="5">
                  <c:v>7.2329999999999997</c:v>
                </c:pt>
                <c:pt idx="6">
                  <c:v>8.1890000000000001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6-49C9-8959-31DAA40CE71B}"/>
            </c:ext>
          </c:extLst>
        </c:ser>
        <c:ser>
          <c:idx val="5"/>
          <c:order val="3"/>
          <c:tx>
            <c:strRef>
              <c:f>'Factor Model Predictions'!$L$17</c:f>
              <c:strCache>
                <c:ptCount val="1"/>
                <c:pt idx="0">
                  <c:v>Lowest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'Factor Model Predictions'!$M$10:$S$10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'Factor Model Predictions'!$M$17:$S$17</c:f>
              <c:numCache>
                <c:formatCode>0.000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6-49C9-8959-31DAA40CE71B}"/>
            </c:ext>
          </c:extLst>
        </c:ser>
        <c:ser>
          <c:idx val="6"/>
          <c:order val="4"/>
          <c:tx>
            <c:strRef>
              <c:f>'Factor Model Predictions'!$L$18</c:f>
              <c:strCache>
                <c:ptCount val="1"/>
                <c:pt idx="0">
                  <c:v>Highest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'Factor Model Predictions'!$M$10:$S$10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'Factor Model Predictions'!$M$18:$S$18</c:f>
              <c:numCache>
                <c:formatCode>0.000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6-49C9-8959-31DAA40C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6160"/>
        <c:axId val="145348224"/>
      </c:lineChart>
      <c:catAx>
        <c:axId val="481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Factor Score (Mean = 0, Variance = 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5348224"/>
        <c:crosses val="autoZero"/>
        <c:auto val="1"/>
        <c:lblAlgn val="ctr"/>
        <c:lblOffset val="100"/>
        <c:noMultiLvlLbl val="0"/>
      </c:catAx>
      <c:valAx>
        <c:axId val="1453482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Predicted</a:t>
                </a:r>
                <a:r>
                  <a:rPr lang="en-US" sz="1200" baseline="0"/>
                  <a:t> Item Response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3.1630986720719317E-2"/>
              <c:y val="0.2100169073957779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156160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9711213326057018"/>
          <c:y val="0.21512314155618723"/>
          <c:w val="0.14856335919845015"/>
          <c:h val="0.5379047711060657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84124632935735"/>
          <c:y val="0.16413120139123713"/>
          <c:w val="0.66637810867700942"/>
          <c:h val="0.60490056841054374"/>
        </c:manualLayout>
      </c:layout>
      <c:lineChart>
        <c:grouping val="standard"/>
        <c:varyColors val="0"/>
        <c:ser>
          <c:idx val="0"/>
          <c:order val="0"/>
          <c:tx>
            <c:strRef>
              <c:f>'Factor Model Predictions'!$L$26</c:f>
              <c:strCache>
                <c:ptCount val="1"/>
                <c:pt idx="0">
                  <c:v>R1</c:v>
                </c:pt>
              </c:strCache>
            </c:strRef>
          </c:tx>
          <c:marker>
            <c:symbol val="circle"/>
            <c:size val="5"/>
          </c:marker>
          <c:cat>
            <c:numRef>
              <c:f>'Factor Model Predictions'!$M$25:$S$25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'Factor Model Predictions'!$M$26:$S$26</c:f>
              <c:numCache>
                <c:formatCode>0.000</c:formatCode>
                <c:ptCount val="7"/>
                <c:pt idx="0">
                  <c:v>0.57200000000000006</c:v>
                </c:pt>
                <c:pt idx="1">
                  <c:v>1.8969999999999998</c:v>
                </c:pt>
                <c:pt idx="2">
                  <c:v>3.2219999999999995</c:v>
                </c:pt>
                <c:pt idx="3">
                  <c:v>4.5469999999999997</c:v>
                </c:pt>
                <c:pt idx="4">
                  <c:v>5.8719999999999999</c:v>
                </c:pt>
                <c:pt idx="5">
                  <c:v>7.1969999999999992</c:v>
                </c:pt>
                <c:pt idx="6">
                  <c:v>8.5219999999999985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1-48E4-9BD5-DD26037C0206}"/>
            </c:ext>
          </c:extLst>
        </c:ser>
        <c:ser>
          <c:idx val="1"/>
          <c:order val="1"/>
          <c:tx>
            <c:strRef>
              <c:f>'Factor Model Predictions'!$L$27</c:f>
              <c:strCache>
                <c:ptCount val="1"/>
                <c:pt idx="0">
                  <c:v>R3</c:v>
                </c:pt>
              </c:strCache>
            </c:strRef>
          </c:tx>
          <c:marker>
            <c:symbol val="square"/>
            <c:size val="5"/>
          </c:marker>
          <c:cat>
            <c:numRef>
              <c:f>'Factor Model Predictions'!$M$25:$S$25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'Factor Model Predictions'!$M$27:$S$27</c:f>
              <c:numCache>
                <c:formatCode>0.000</c:formatCode>
                <c:ptCount val="7"/>
                <c:pt idx="0">
                  <c:v>0.8490000000000002</c:v>
                </c:pt>
                <c:pt idx="1">
                  <c:v>2.198</c:v>
                </c:pt>
                <c:pt idx="2">
                  <c:v>3.5469999999999997</c:v>
                </c:pt>
                <c:pt idx="3">
                  <c:v>4.8959999999999999</c:v>
                </c:pt>
                <c:pt idx="4">
                  <c:v>6.2450000000000001</c:v>
                </c:pt>
                <c:pt idx="5">
                  <c:v>7.5939999999999994</c:v>
                </c:pt>
                <c:pt idx="6">
                  <c:v>8.9429999999999996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1-48E4-9BD5-DD26037C0206}"/>
            </c:ext>
          </c:extLst>
        </c:ser>
        <c:ser>
          <c:idx val="2"/>
          <c:order val="2"/>
          <c:tx>
            <c:strRef>
              <c:f>'Factor Model Predictions'!$L$28</c:f>
              <c:strCache>
                <c:ptCount val="1"/>
                <c:pt idx="0">
                  <c:v>R5</c:v>
                </c:pt>
              </c:strCache>
            </c:strRef>
          </c:tx>
          <c:cat>
            <c:numRef>
              <c:f>'Factor Model Predictions'!$M$25:$S$25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'Factor Model Predictions'!$M$28:$S$28</c:f>
              <c:numCache>
                <c:formatCode>0.000</c:formatCode>
                <c:ptCount val="7"/>
                <c:pt idx="0">
                  <c:v>1.8330000000000006</c:v>
                </c:pt>
                <c:pt idx="1">
                  <c:v>2.8420000000000005</c:v>
                </c:pt>
                <c:pt idx="2">
                  <c:v>3.8510000000000004</c:v>
                </c:pt>
                <c:pt idx="3">
                  <c:v>4.8600000000000003</c:v>
                </c:pt>
                <c:pt idx="4">
                  <c:v>5.8689999999999998</c:v>
                </c:pt>
                <c:pt idx="5">
                  <c:v>6.8780000000000001</c:v>
                </c:pt>
                <c:pt idx="6">
                  <c:v>7.8870000000000005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1-48E4-9BD5-DD26037C0206}"/>
            </c:ext>
          </c:extLst>
        </c:ser>
        <c:ser>
          <c:idx val="5"/>
          <c:order val="3"/>
          <c:tx>
            <c:strRef>
              <c:f>'Factor Model Predictions'!$L$32</c:f>
              <c:strCache>
                <c:ptCount val="1"/>
                <c:pt idx="0">
                  <c:v>Lowest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'Factor Model Predictions'!$M$25:$S$25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'Factor Model Predictions'!$M$32:$S$32</c:f>
              <c:numCache>
                <c:formatCode>0.000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1-48E4-9BD5-DD26037C0206}"/>
            </c:ext>
          </c:extLst>
        </c:ser>
        <c:ser>
          <c:idx val="6"/>
          <c:order val="4"/>
          <c:tx>
            <c:strRef>
              <c:f>'Factor Model Predictions'!$L$33</c:f>
              <c:strCache>
                <c:ptCount val="1"/>
                <c:pt idx="0">
                  <c:v>Highest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'Factor Model Predictions'!$M$25:$S$25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'Factor Model Predictions'!$M$33:$S$33</c:f>
              <c:numCache>
                <c:formatCode>0.000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1-48E4-9BD5-DD26037C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47584"/>
        <c:axId val="145381568"/>
      </c:lineChart>
      <c:catAx>
        <c:axId val="23014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Factor Score (Mean = 0, Variance = 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5381568"/>
        <c:crosses val="autoZero"/>
        <c:auto val="1"/>
        <c:lblAlgn val="ctr"/>
        <c:lblOffset val="100"/>
        <c:noMultiLvlLbl val="0"/>
      </c:catAx>
      <c:valAx>
        <c:axId val="1453815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Predicted</a:t>
                </a:r>
                <a:r>
                  <a:rPr lang="en-US" sz="1200" baseline="0"/>
                  <a:t> Item Response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8990722694316681E-2"/>
              <c:y val="0.2100169073957779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30147584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9711213326057018"/>
          <c:y val="0.21512314155618723"/>
          <c:w val="0.1085809620332112"/>
          <c:h val="0.5031544369837206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0</xdr:row>
      <xdr:rowOff>76201</xdr:rowOff>
    </xdr:from>
    <xdr:to>
      <xdr:col>28</xdr:col>
      <xdr:colOff>38100</xdr:colOff>
      <xdr:row>17</xdr:row>
      <xdr:rowOff>133351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114300</xdr:colOff>
      <xdr:row>18</xdr:row>
      <xdr:rowOff>38100</xdr:rowOff>
    </xdr:from>
    <xdr:to>
      <xdr:col>28</xdr:col>
      <xdr:colOff>47625</xdr:colOff>
      <xdr:row>34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150536</xdr:rowOff>
    </xdr:from>
    <xdr:to>
      <xdr:col>11</xdr:col>
      <xdr:colOff>602347</xdr:colOff>
      <xdr:row>63</xdr:row>
      <xdr:rowOff>31462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7687BB-A21C-4F25-889D-05B1E1F49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25830"/>
          <a:ext cx="6079782" cy="4901161"/>
        </a:xfrm>
        <a:prstGeom prst="rect">
          <a:avLst/>
        </a:prstGeom>
      </xdr:spPr>
    </xdr:pic>
    <xdr:clientData/>
  </xdr:twoCellAnchor>
  <xdr:twoCellAnchor editAs="oneCell">
    <xdr:from>
      <xdr:col>11</xdr:col>
      <xdr:colOff>510987</xdr:colOff>
      <xdr:row>35</xdr:row>
      <xdr:rowOff>178474</xdr:rowOff>
    </xdr:from>
    <xdr:to>
      <xdr:col>23</xdr:col>
      <xdr:colOff>517541</xdr:colOff>
      <xdr:row>62</xdr:row>
      <xdr:rowOff>170330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5B47D1-A45C-41D2-A418-DED27210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88422" y="6453768"/>
          <a:ext cx="5994978" cy="4832797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0.0303</cdr:x>
      <cdr:y>0.03315</cdr:y>
    </cdr:from>
    <cdr:to>
      <cdr:x>0.96883</cdr:x>
      <cdr:y>0.13045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775" y="98831"/>
          <a:ext cx="3245027" cy="290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 baseline="0"/>
            <a:t>Positive Factor Predicted Item Responses</a:t>
          </a:r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0.0303</cdr:x>
      <cdr:y>0.03315</cdr:y>
    </cdr:from>
    <cdr:to>
      <cdr:x>0.96883</cdr:x>
      <cdr:y>0.13045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775" y="98831"/>
          <a:ext cx="3245027" cy="290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 baseline="0"/>
            <a:t>Negative Factor Predicted Item Responses</a:t>
          </a:r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zoomScaleNormal="100" workbookViewId="0">
      <selection activeCell="U22" sqref="U22"/>
    </sheetView>
  </sheetViews>
  <sheetFormatPr defaultRowHeight="14.4" x14ac:dyDescent="0.3"/>
  <cols>
    <col min="1" max="1" width="11.88671875" customWidth="1"/>
    <col min="2" max="5" width="7.5546875" customWidth="1"/>
    <col min="6" max="6" width="8.5546875" customWidth="1"/>
    <col min="7" max="7" width="7.5546875" customWidth="1"/>
    <col min="8" max="8" width="8" customWidth="1"/>
    <col min="9" max="9" width="7.88671875" customWidth="1"/>
    <col min="10" max="10" width="5.6640625" customWidth="1"/>
    <col min="12" max="12" width="9.6640625" customWidth="1"/>
    <col min="15" max="15" width="6.44140625" customWidth="1"/>
    <col min="17" max="17" width="7.88671875" customWidth="1"/>
    <col min="18" max="19" width="7.6640625" customWidth="1"/>
    <col min="20" max="20" width="5.88671875" customWidth="1"/>
    <col min="24" max="24" width="7.6640625" customWidth="1"/>
  </cols>
  <sheetData>
    <row r="1" spans="1:28" x14ac:dyDescent="0.3">
      <c r="B1" s="50" t="s">
        <v>4</v>
      </c>
      <c r="C1" s="50"/>
      <c r="D1" s="50"/>
      <c r="E1" s="3"/>
      <c r="F1" s="52" t="s">
        <v>103</v>
      </c>
      <c r="G1" s="52"/>
      <c r="H1" s="52"/>
      <c r="I1" s="52"/>
      <c r="K1" s="50" t="s">
        <v>104</v>
      </c>
      <c r="L1" s="50"/>
      <c r="M1" s="50"/>
      <c r="N1" s="50"/>
      <c r="O1" s="5"/>
      <c r="P1" s="50" t="s">
        <v>17</v>
      </c>
      <c r="Q1" s="50"/>
      <c r="R1" s="50"/>
      <c r="S1" s="50"/>
      <c r="T1" s="5"/>
      <c r="U1" s="50" t="s">
        <v>18</v>
      </c>
      <c r="V1" s="50"/>
      <c r="W1" s="50"/>
      <c r="X1" s="50"/>
    </row>
    <row r="2" spans="1:28" x14ac:dyDescent="0.3">
      <c r="A2" s="3" t="s">
        <v>0</v>
      </c>
      <c r="B2" s="3" t="s">
        <v>1</v>
      </c>
      <c r="C2" s="3" t="s">
        <v>2</v>
      </c>
      <c r="D2" s="3" t="s">
        <v>3</v>
      </c>
      <c r="E2" s="3"/>
      <c r="F2" s="3" t="s">
        <v>13</v>
      </c>
      <c r="G2" s="3" t="s">
        <v>14</v>
      </c>
      <c r="H2" s="3" t="s">
        <v>8</v>
      </c>
      <c r="I2" s="3" t="s">
        <v>16</v>
      </c>
      <c r="J2" s="3"/>
      <c r="K2" s="3" t="s">
        <v>13</v>
      </c>
      <c r="L2" s="3" t="s">
        <v>14</v>
      </c>
      <c r="M2" s="3" t="s">
        <v>8</v>
      </c>
      <c r="N2" s="3" t="s">
        <v>9</v>
      </c>
      <c r="O2" s="3"/>
      <c r="P2" s="3" t="s">
        <v>13</v>
      </c>
      <c r="Q2" s="3" t="s">
        <v>14</v>
      </c>
      <c r="R2" s="3" t="s">
        <v>8</v>
      </c>
      <c r="S2" s="3" t="s">
        <v>9</v>
      </c>
      <c r="U2" s="3" t="s">
        <v>13</v>
      </c>
      <c r="V2" s="3" t="s">
        <v>14</v>
      </c>
      <c r="W2" s="3" t="s">
        <v>8</v>
      </c>
      <c r="X2" s="3" t="s">
        <v>9</v>
      </c>
      <c r="AB2" s="3"/>
    </row>
    <row r="3" spans="1:28" x14ac:dyDescent="0.3">
      <c r="A3" s="11" t="s">
        <v>19</v>
      </c>
      <c r="B3" s="1">
        <v>4.5469999999999997</v>
      </c>
      <c r="C3" s="1">
        <v>3.0489999999999999</v>
      </c>
      <c r="D3" s="1">
        <f t="shared" ref="D3:D8" si="0">SQRT(C3)</f>
        <v>1.7461385970191483</v>
      </c>
      <c r="E3" s="3"/>
      <c r="F3" s="1">
        <v>2.6040000000000001</v>
      </c>
      <c r="G3" s="1">
        <v>0.70699999999999996</v>
      </c>
      <c r="H3" s="1">
        <v>0.5</v>
      </c>
      <c r="I3" s="1">
        <f t="shared" ref="I3:I8" si="1">G3^2</f>
        <v>0.49984899999999993</v>
      </c>
      <c r="J3" s="1"/>
      <c r="K3" s="1">
        <v>4.5469999999999997</v>
      </c>
      <c r="L3" s="1">
        <v>1.234</v>
      </c>
      <c r="M3" s="1">
        <v>1.526</v>
      </c>
      <c r="N3" s="1">
        <f t="shared" ref="N3:N8" si="2">L3^2/M3</f>
        <v>0.99787418086500657</v>
      </c>
      <c r="O3" s="1"/>
      <c r="P3" s="1">
        <v>4.5469999999999997</v>
      </c>
      <c r="Q3" s="1">
        <v>1</v>
      </c>
      <c r="R3" s="1">
        <v>1.526</v>
      </c>
      <c r="S3" s="1">
        <f t="shared" ref="S3:S8" si="3">Q3^2/R3</f>
        <v>0.65530799475753598</v>
      </c>
      <c r="U3" s="1">
        <v>0</v>
      </c>
      <c r="V3" s="1">
        <v>1</v>
      </c>
      <c r="W3" s="1">
        <v>1.526</v>
      </c>
      <c r="X3" s="1">
        <f t="shared" ref="X3:X8" si="4">V3^2/W3</f>
        <v>0.65530799475753598</v>
      </c>
    </row>
    <row r="4" spans="1:28" x14ac:dyDescent="0.3">
      <c r="A4" s="11">
        <v>2</v>
      </c>
      <c r="B4" s="1">
        <v>5.2889999999999997</v>
      </c>
      <c r="C4" s="1">
        <v>1.903</v>
      </c>
      <c r="D4" s="1">
        <f t="shared" si="0"/>
        <v>1.379492660364672</v>
      </c>
      <c r="E4" s="1"/>
      <c r="F4" s="1">
        <v>3.8340000000000001</v>
      </c>
      <c r="G4" s="1">
        <v>0.50900000000000001</v>
      </c>
      <c r="H4" s="1">
        <v>0.74099999999999999</v>
      </c>
      <c r="I4" s="1">
        <f t="shared" si="1"/>
        <v>0.25908100000000001</v>
      </c>
      <c r="J4" s="1"/>
      <c r="K4" s="1">
        <v>5.2889999999999997</v>
      </c>
      <c r="L4" s="1">
        <v>0.70299999999999996</v>
      </c>
      <c r="M4" s="1">
        <v>1.409</v>
      </c>
      <c r="N4" s="1">
        <f t="shared" si="2"/>
        <v>0.35075159687721785</v>
      </c>
      <c r="O4" s="1"/>
      <c r="P4" s="1">
        <v>5.2889999999999997</v>
      </c>
      <c r="Q4" s="1">
        <v>0.56899999999999995</v>
      </c>
      <c r="R4" s="1">
        <v>1.409</v>
      </c>
      <c r="S4" s="1">
        <f t="shared" si="3"/>
        <v>0.22978069552874375</v>
      </c>
      <c r="U4" s="1">
        <v>2.7010000000000001</v>
      </c>
      <c r="V4" s="1">
        <v>0.56899999999999995</v>
      </c>
      <c r="W4" s="1">
        <v>1.409</v>
      </c>
      <c r="X4" s="1">
        <f t="shared" si="4"/>
        <v>0.22978069552874375</v>
      </c>
    </row>
    <row r="5" spans="1:28" x14ac:dyDescent="0.3">
      <c r="A5" s="11" t="s">
        <v>20</v>
      </c>
      <c r="B5" s="1">
        <v>4.8959999999999999</v>
      </c>
      <c r="C5" s="1">
        <v>2.5430000000000001</v>
      </c>
      <c r="D5" s="1">
        <f t="shared" si="0"/>
        <v>1.5946786510140532</v>
      </c>
      <c r="E5" s="1"/>
      <c r="F5" s="1">
        <v>3.07</v>
      </c>
      <c r="G5" s="1">
        <v>0.77800000000000002</v>
      </c>
      <c r="H5" s="1">
        <v>0.39500000000000002</v>
      </c>
      <c r="I5" s="1">
        <f t="shared" si="1"/>
        <v>0.60528400000000004</v>
      </c>
      <c r="J5" s="1"/>
      <c r="K5" s="1">
        <v>4.8959999999999999</v>
      </c>
      <c r="L5" s="1">
        <v>1.2410000000000001</v>
      </c>
      <c r="M5" s="1">
        <v>1.004</v>
      </c>
      <c r="N5" s="1">
        <f t="shared" si="2"/>
        <v>1.5339452191235061</v>
      </c>
      <c r="O5" s="1"/>
      <c r="P5" s="1">
        <v>4.8959999999999999</v>
      </c>
      <c r="Q5" s="1">
        <v>1.0049999999999999</v>
      </c>
      <c r="R5" s="1">
        <v>1.004</v>
      </c>
      <c r="S5" s="1">
        <f t="shared" si="3"/>
        <v>1.006000996015936</v>
      </c>
      <c r="U5" s="1">
        <v>0.32500000000000001</v>
      </c>
      <c r="V5" s="1">
        <v>1.0049999999999999</v>
      </c>
      <c r="W5" s="1">
        <v>1.004</v>
      </c>
      <c r="X5" s="1">
        <f t="shared" si="4"/>
        <v>1.006000996015936</v>
      </c>
    </row>
    <row r="6" spans="1:28" x14ac:dyDescent="0.3">
      <c r="A6" s="11">
        <v>4</v>
      </c>
      <c r="B6" s="1">
        <v>5.359</v>
      </c>
      <c r="C6" s="1">
        <v>1.9670000000000001</v>
      </c>
      <c r="D6" s="1">
        <f t="shared" si="0"/>
        <v>1.4024977718342373</v>
      </c>
      <c r="E6" s="1"/>
      <c r="F6" s="1">
        <v>3.8210000000000002</v>
      </c>
      <c r="G6" s="1">
        <v>0.55900000000000005</v>
      </c>
      <c r="H6" s="1">
        <v>0.68700000000000006</v>
      </c>
      <c r="I6" s="1">
        <f t="shared" si="1"/>
        <v>0.31248100000000006</v>
      </c>
      <c r="J6" s="1"/>
      <c r="K6" s="1">
        <v>5.359</v>
      </c>
      <c r="L6" s="1">
        <v>0.78400000000000003</v>
      </c>
      <c r="M6" s="1">
        <v>1.3520000000000001</v>
      </c>
      <c r="N6" s="1">
        <f t="shared" si="2"/>
        <v>0.45462721893491126</v>
      </c>
      <c r="O6" s="1"/>
      <c r="P6" s="1">
        <v>5.359</v>
      </c>
      <c r="Q6" s="1">
        <v>0.63600000000000001</v>
      </c>
      <c r="R6" s="1">
        <v>1.3520000000000001</v>
      </c>
      <c r="S6" s="1">
        <f t="shared" si="3"/>
        <v>0.29918343195266273</v>
      </c>
      <c r="U6" s="1">
        <v>2.4689999999999999</v>
      </c>
      <c r="V6" s="1">
        <v>0.63600000000000001</v>
      </c>
      <c r="W6" s="1">
        <v>1.3520000000000001</v>
      </c>
      <c r="X6" s="1">
        <f t="shared" si="4"/>
        <v>0.29918343195266273</v>
      </c>
    </row>
    <row r="7" spans="1:28" x14ac:dyDescent="0.3">
      <c r="A7" s="11" t="s">
        <v>21</v>
      </c>
      <c r="B7" s="1">
        <v>4.8600000000000003</v>
      </c>
      <c r="C7" s="1">
        <v>2.9449999999999998</v>
      </c>
      <c r="D7" s="1">
        <f t="shared" si="0"/>
        <v>1.7161002301730512</v>
      </c>
      <c r="E7" s="1"/>
      <c r="F7" s="1">
        <v>2.8319999999999999</v>
      </c>
      <c r="G7" s="1">
        <v>0.59599999999999997</v>
      </c>
      <c r="H7" s="1">
        <v>0.64500000000000002</v>
      </c>
      <c r="I7" s="1">
        <f t="shared" si="1"/>
        <v>0.35521599999999998</v>
      </c>
      <c r="J7" s="1"/>
      <c r="K7" s="1">
        <v>4.8600000000000003</v>
      </c>
      <c r="L7" s="1">
        <v>1.0229999999999999</v>
      </c>
      <c r="M7" s="1">
        <v>1.899</v>
      </c>
      <c r="N7" s="1">
        <f t="shared" si="2"/>
        <v>0.55109478672985768</v>
      </c>
      <c r="O7" s="1"/>
      <c r="P7" s="1">
        <v>4.8600000000000003</v>
      </c>
      <c r="Q7" s="1">
        <v>0.82899999999999996</v>
      </c>
      <c r="R7" s="1">
        <v>1.899</v>
      </c>
      <c r="S7" s="1">
        <f t="shared" si="3"/>
        <v>0.36189626119009999</v>
      </c>
      <c r="U7" s="1">
        <v>1.0920000000000001</v>
      </c>
      <c r="V7" s="1">
        <v>0.82899999999999996</v>
      </c>
      <c r="W7" s="1">
        <v>1.899</v>
      </c>
      <c r="X7" s="1">
        <f t="shared" si="4"/>
        <v>0.36189626119009999</v>
      </c>
    </row>
    <row r="8" spans="1:28" x14ac:dyDescent="0.3">
      <c r="A8" s="11">
        <v>6</v>
      </c>
      <c r="B8" s="1">
        <v>5.3209999999999997</v>
      </c>
      <c r="C8" s="1">
        <v>2.3410000000000002</v>
      </c>
      <c r="D8" s="1">
        <f t="shared" si="0"/>
        <v>1.5300326793895613</v>
      </c>
      <c r="E8" s="1"/>
      <c r="F8" s="1">
        <v>3.4769999999999999</v>
      </c>
      <c r="G8" s="1">
        <v>0.53500000000000003</v>
      </c>
      <c r="H8" s="1">
        <v>0.71399999999999997</v>
      </c>
      <c r="I8" s="1">
        <f t="shared" si="1"/>
        <v>0.28622500000000001</v>
      </c>
      <c r="J8" s="1"/>
      <c r="K8" s="1">
        <v>5.3209999999999997</v>
      </c>
      <c r="L8" s="1">
        <v>0.81899999999999995</v>
      </c>
      <c r="M8" s="1">
        <v>1.671</v>
      </c>
      <c r="N8" s="1">
        <f t="shared" si="2"/>
        <v>0.40141292639138237</v>
      </c>
      <c r="O8" s="1"/>
      <c r="P8" s="1">
        <v>5.3209999999999997</v>
      </c>
      <c r="Q8" s="1">
        <v>0.66400000000000003</v>
      </c>
      <c r="R8" s="1">
        <v>1.671</v>
      </c>
      <c r="S8" s="1">
        <f t="shared" si="3"/>
        <v>0.26385158587672058</v>
      </c>
      <c r="U8" s="1">
        <v>2.3039999999999998</v>
      </c>
      <c r="V8" s="1">
        <v>0.66400000000000003</v>
      </c>
      <c r="W8" s="1">
        <v>1.671</v>
      </c>
      <c r="X8" s="1">
        <f t="shared" si="4"/>
        <v>0.26385158587672058</v>
      </c>
    </row>
    <row r="9" spans="1:28" x14ac:dyDescent="0.3">
      <c r="A9" s="11"/>
      <c r="E9" s="1"/>
    </row>
    <row r="10" spans="1:28" x14ac:dyDescent="0.3">
      <c r="A10" s="5" t="s">
        <v>15</v>
      </c>
      <c r="F10" s="1">
        <v>0</v>
      </c>
      <c r="G10" s="1">
        <v>1</v>
      </c>
      <c r="H10" s="1"/>
      <c r="I10" s="1"/>
      <c r="J10" s="1"/>
      <c r="K10" s="1">
        <v>0</v>
      </c>
      <c r="L10" s="1">
        <v>1</v>
      </c>
      <c r="M10" s="1"/>
      <c r="N10" s="1"/>
      <c r="O10" s="1"/>
      <c r="P10" s="1">
        <v>0</v>
      </c>
      <c r="Q10" s="1">
        <v>1.5229999999999999</v>
      </c>
      <c r="R10" s="1"/>
      <c r="S10" s="1"/>
      <c r="U10" s="1">
        <v>4.5469999999999997</v>
      </c>
      <c r="V10" s="1">
        <v>1.5229999999999999</v>
      </c>
      <c r="W10" s="1"/>
      <c r="X10" s="1"/>
    </row>
    <row r="11" spans="1:28" x14ac:dyDescent="0.3">
      <c r="G11" s="1"/>
      <c r="I11" s="1"/>
      <c r="J11" s="1"/>
      <c r="K11" s="1"/>
      <c r="L11" s="1"/>
      <c r="N11" s="1"/>
      <c r="P11" s="1"/>
      <c r="Q11" s="1"/>
    </row>
    <row r="12" spans="1:28" x14ac:dyDescent="0.3">
      <c r="A12" s="9"/>
      <c r="B12" s="9"/>
      <c r="C12" s="9"/>
      <c r="D12" s="9"/>
      <c r="E12" s="9"/>
      <c r="F12" s="10"/>
      <c r="G12" s="10"/>
      <c r="H12" s="9"/>
      <c r="I12" s="9"/>
      <c r="J12" s="9"/>
      <c r="K12" s="9"/>
      <c r="L12" s="9"/>
      <c r="M12" s="10"/>
      <c r="N12" s="10"/>
      <c r="O12" s="9"/>
      <c r="P12" s="9"/>
      <c r="Q12" s="9"/>
      <c r="R12" s="9"/>
    </row>
    <row r="13" spans="1:28" ht="29.25" customHeight="1" x14ac:dyDescent="0.3">
      <c r="A13" s="51" t="s">
        <v>38</v>
      </c>
      <c r="B13" s="51"/>
      <c r="C13" s="2">
        <v>1</v>
      </c>
      <c r="D13" s="2">
        <v>2</v>
      </c>
      <c r="E13" s="2">
        <v>3</v>
      </c>
      <c r="F13" s="2">
        <v>4</v>
      </c>
      <c r="G13" s="4">
        <v>5</v>
      </c>
      <c r="H13" s="4">
        <v>6</v>
      </c>
      <c r="K13" s="51" t="s">
        <v>5</v>
      </c>
      <c r="L13" s="51"/>
      <c r="M13" s="2">
        <v>1</v>
      </c>
      <c r="N13" s="2">
        <v>2</v>
      </c>
      <c r="O13" s="2">
        <v>3</v>
      </c>
      <c r="P13" s="2">
        <v>4</v>
      </c>
      <c r="Q13" s="4">
        <v>5</v>
      </c>
      <c r="R13" s="4">
        <v>6</v>
      </c>
    </row>
    <row r="14" spans="1:28" x14ac:dyDescent="0.3">
      <c r="B14">
        <v>1</v>
      </c>
      <c r="C14" s="6">
        <v>3.0489999999999999</v>
      </c>
      <c r="D14" s="1"/>
      <c r="E14" s="1"/>
      <c r="F14" s="1"/>
      <c r="G14" s="1"/>
      <c r="H14" s="1"/>
      <c r="L14">
        <v>1</v>
      </c>
      <c r="M14" s="6">
        <v>1</v>
      </c>
      <c r="N14" s="1"/>
      <c r="O14" s="1"/>
      <c r="P14" s="1"/>
      <c r="Q14" s="1"/>
      <c r="R14" s="1"/>
    </row>
    <row r="15" spans="1:28" x14ac:dyDescent="0.3">
      <c r="B15">
        <v>2</v>
      </c>
      <c r="C15" s="1">
        <v>0.57699999999999996</v>
      </c>
      <c r="D15" s="6">
        <v>1.903</v>
      </c>
      <c r="E15" s="1"/>
      <c r="F15" s="1"/>
      <c r="G15" s="1"/>
      <c r="H15" s="1"/>
      <c r="L15">
        <v>2</v>
      </c>
      <c r="M15" s="1">
        <v>0.24</v>
      </c>
      <c r="N15" s="6">
        <v>1</v>
      </c>
      <c r="O15" s="1"/>
      <c r="P15" s="1"/>
      <c r="Q15" s="1"/>
      <c r="R15" s="1"/>
    </row>
    <row r="16" spans="1:28" x14ac:dyDescent="0.3">
      <c r="B16">
        <v>3</v>
      </c>
      <c r="C16" s="1">
        <v>1.802</v>
      </c>
      <c r="D16" s="1">
        <v>0.69699999999999995</v>
      </c>
      <c r="E16" s="6">
        <v>2.5430000000000001</v>
      </c>
      <c r="F16" s="1"/>
      <c r="G16" s="1"/>
      <c r="H16" s="1"/>
      <c r="L16">
        <v>3</v>
      </c>
      <c r="M16" s="1">
        <v>0.64700000000000002</v>
      </c>
      <c r="N16" s="1">
        <v>0.317</v>
      </c>
      <c r="O16" s="6">
        <v>1</v>
      </c>
      <c r="P16" s="1"/>
      <c r="Q16" s="1"/>
      <c r="R16" s="1"/>
    </row>
    <row r="17" spans="1:18" x14ac:dyDescent="0.3">
      <c r="B17">
        <v>4</v>
      </c>
      <c r="C17" s="1">
        <v>0.73399999999999999</v>
      </c>
      <c r="D17" s="1">
        <v>1.103</v>
      </c>
      <c r="E17" s="1">
        <v>0.82399999999999995</v>
      </c>
      <c r="F17" s="6">
        <v>1.9670000000000001</v>
      </c>
      <c r="G17" s="1"/>
      <c r="H17" s="1"/>
      <c r="L17">
        <v>4</v>
      </c>
      <c r="M17" s="1">
        <v>0.3</v>
      </c>
      <c r="N17" s="1">
        <v>0.56999999999999995</v>
      </c>
      <c r="O17" s="1">
        <v>0.36899999999999999</v>
      </c>
      <c r="P17" s="6">
        <v>1</v>
      </c>
      <c r="Q17" s="1"/>
      <c r="R17" s="1"/>
    </row>
    <row r="18" spans="1:18" x14ac:dyDescent="0.3">
      <c r="B18">
        <v>5</v>
      </c>
      <c r="C18" s="1">
        <v>1.3580000000000001</v>
      </c>
      <c r="D18" s="1">
        <v>0.60399999999999998</v>
      </c>
      <c r="E18" s="1">
        <v>1.319</v>
      </c>
      <c r="F18" s="1">
        <v>0.69499999999999995</v>
      </c>
      <c r="G18" s="6">
        <v>2.9449999999999998</v>
      </c>
      <c r="H18" s="1"/>
      <c r="L18">
        <v>5</v>
      </c>
      <c r="M18" s="1">
        <v>0.45300000000000001</v>
      </c>
      <c r="N18" s="1">
        <v>0.255</v>
      </c>
      <c r="O18" s="1">
        <v>0.48199999999999998</v>
      </c>
      <c r="P18" s="1">
        <v>0.28899999999999998</v>
      </c>
      <c r="Q18" s="6">
        <v>1</v>
      </c>
      <c r="R18" s="1"/>
    </row>
    <row r="19" spans="1:18" x14ac:dyDescent="0.3">
      <c r="B19">
        <v>6</v>
      </c>
      <c r="C19" s="1">
        <v>0.79500000000000004</v>
      </c>
      <c r="D19" s="1">
        <v>0.96499999999999997</v>
      </c>
      <c r="E19" s="1">
        <v>0.86799999999999999</v>
      </c>
      <c r="F19" s="1">
        <v>0.96199999999999997</v>
      </c>
      <c r="G19" s="1">
        <v>0.79800000000000004</v>
      </c>
      <c r="H19" s="6">
        <v>2.3410000000000002</v>
      </c>
      <c r="L19">
        <v>6</v>
      </c>
      <c r="M19" s="1">
        <v>0.29699999999999999</v>
      </c>
      <c r="N19" s="1">
        <v>0.45700000000000002</v>
      </c>
      <c r="O19" s="1">
        <v>0.35599999999999998</v>
      </c>
      <c r="P19" s="1">
        <v>0.44800000000000001</v>
      </c>
      <c r="Q19" s="1">
        <v>0.30399999999999999</v>
      </c>
      <c r="R19" s="6">
        <v>1</v>
      </c>
    </row>
    <row r="21" spans="1:18" ht="28.5" customHeight="1" x14ac:dyDescent="0.3">
      <c r="A21" s="51" t="s">
        <v>39</v>
      </c>
      <c r="B21" s="51"/>
      <c r="C21" s="2">
        <v>1.234</v>
      </c>
      <c r="D21" s="2">
        <v>0.70199999999999996</v>
      </c>
      <c r="E21" s="2">
        <v>1.2410000000000001</v>
      </c>
      <c r="F21" s="2">
        <v>0.78400000000000003</v>
      </c>
      <c r="G21" s="2">
        <v>1.0229999999999999</v>
      </c>
      <c r="H21" s="2">
        <v>0.81899999999999995</v>
      </c>
      <c r="K21" s="51" t="s">
        <v>7</v>
      </c>
      <c r="L21" s="51"/>
      <c r="M21" s="2">
        <v>0.70699999999999996</v>
      </c>
      <c r="N21" s="2">
        <v>0.50900000000000001</v>
      </c>
      <c r="O21" s="2">
        <v>0.77800000000000002</v>
      </c>
      <c r="P21" s="2">
        <v>0.55900000000000005</v>
      </c>
      <c r="Q21" s="2">
        <v>0.59599999999999997</v>
      </c>
      <c r="R21" s="2">
        <v>0.53500000000000003</v>
      </c>
    </row>
    <row r="22" spans="1:18" x14ac:dyDescent="0.3">
      <c r="A22" s="8" t="s">
        <v>6</v>
      </c>
      <c r="B22" s="7" t="s">
        <v>0</v>
      </c>
      <c r="C22" s="2">
        <v>1</v>
      </c>
      <c r="D22" s="2">
        <v>2</v>
      </c>
      <c r="E22" s="2">
        <v>3</v>
      </c>
      <c r="F22" s="2">
        <v>4</v>
      </c>
      <c r="G22" s="4">
        <v>5</v>
      </c>
      <c r="H22" s="4">
        <v>6</v>
      </c>
      <c r="K22" s="8" t="s">
        <v>6</v>
      </c>
      <c r="L22" s="7" t="s">
        <v>0</v>
      </c>
      <c r="M22" s="2">
        <v>1</v>
      </c>
      <c r="N22" s="2">
        <v>2</v>
      </c>
      <c r="O22" s="2">
        <v>3</v>
      </c>
      <c r="P22" s="2">
        <v>4</v>
      </c>
      <c r="Q22" s="4">
        <v>5</v>
      </c>
      <c r="R22" s="4">
        <v>6</v>
      </c>
    </row>
    <row r="23" spans="1:18" x14ac:dyDescent="0.3">
      <c r="A23" s="1">
        <f t="shared" ref="A23:A28" si="5">L3</f>
        <v>1.234</v>
      </c>
      <c r="B23">
        <v>1</v>
      </c>
      <c r="C23" s="6">
        <f>$A23^2*$L$10+$M3</f>
        <v>3.048756</v>
      </c>
      <c r="D23" s="1"/>
      <c r="E23" s="1"/>
      <c r="F23" s="1"/>
      <c r="G23" s="1"/>
      <c r="K23" s="1">
        <f t="shared" ref="K23:K28" si="6">G3</f>
        <v>0.70699999999999996</v>
      </c>
      <c r="L23">
        <v>1</v>
      </c>
      <c r="M23" s="6">
        <f>$K23^2*$G$10 +$H3</f>
        <v>0.99984899999999999</v>
      </c>
      <c r="N23" s="1"/>
      <c r="O23" s="1"/>
      <c r="P23" s="1"/>
      <c r="Q23" s="1"/>
    </row>
    <row r="24" spans="1:18" x14ac:dyDescent="0.3">
      <c r="A24" s="1">
        <f t="shared" si="5"/>
        <v>0.70299999999999996</v>
      </c>
      <c r="B24">
        <v>2</v>
      </c>
      <c r="C24" s="1">
        <f>$A24*C$21</f>
        <v>0.86750199999999988</v>
      </c>
      <c r="D24" s="6">
        <f>$A24^2*$L$10+$M4</f>
        <v>1.9032089999999999</v>
      </c>
      <c r="E24" s="1"/>
      <c r="F24" s="1"/>
      <c r="G24" s="1"/>
      <c r="K24" s="1">
        <f t="shared" si="6"/>
        <v>0.50900000000000001</v>
      </c>
      <c r="L24">
        <v>2</v>
      </c>
      <c r="M24" s="1">
        <f>$K24*M$21</f>
        <v>0.35986299999999999</v>
      </c>
      <c r="N24" s="6">
        <f>$K24^2*$G$10 +$H4</f>
        <v>1.000081</v>
      </c>
      <c r="O24" s="1"/>
      <c r="P24" s="1"/>
      <c r="Q24" s="1"/>
    </row>
    <row r="25" spans="1:18" x14ac:dyDescent="0.3">
      <c r="A25" s="1">
        <f t="shared" si="5"/>
        <v>1.2410000000000001</v>
      </c>
      <c r="B25">
        <v>3</v>
      </c>
      <c r="C25" s="1">
        <f>$A25*C$21</f>
        <v>1.5313940000000001</v>
      </c>
      <c r="D25" s="1">
        <f>$A25*D$21</f>
        <v>0.87118200000000001</v>
      </c>
      <c r="E25" s="6">
        <f>$A25^2*$L$10+$M5</f>
        <v>2.5440810000000003</v>
      </c>
      <c r="F25" s="1"/>
      <c r="G25" s="1"/>
      <c r="I25">
        <f>1.234^2</f>
        <v>1.522756</v>
      </c>
      <c r="K25" s="1">
        <f t="shared" si="6"/>
        <v>0.77800000000000002</v>
      </c>
      <c r="L25">
        <v>3</v>
      </c>
      <c r="M25" s="1">
        <f t="shared" ref="M25:Q28" si="7">$K25*M$21</f>
        <v>0.55004600000000003</v>
      </c>
      <c r="N25" s="1">
        <f>$K25*N$21</f>
        <v>0.39600200000000002</v>
      </c>
      <c r="O25" s="6">
        <f>$K25^2*$G$10 +$H5</f>
        <v>1.0002840000000002</v>
      </c>
      <c r="P25" s="1"/>
      <c r="Q25" s="1"/>
    </row>
    <row r="26" spans="1:18" x14ac:dyDescent="0.3">
      <c r="A26" s="1">
        <f t="shared" si="5"/>
        <v>0.78400000000000003</v>
      </c>
      <c r="B26">
        <v>4</v>
      </c>
      <c r="C26" s="1">
        <f t="shared" ref="C26:E28" si="8">$A26*C$21</f>
        <v>0.96745599999999998</v>
      </c>
      <c r="D26" s="1">
        <f t="shared" si="8"/>
        <v>0.55036799999999997</v>
      </c>
      <c r="E26" s="1">
        <f t="shared" si="8"/>
        <v>0.97294400000000014</v>
      </c>
      <c r="F26" s="6">
        <f>$A26^2*$L$10+$M6</f>
        <v>1.9666560000000002</v>
      </c>
      <c r="G26" s="1"/>
      <c r="K26" s="1">
        <f t="shared" si="6"/>
        <v>0.55900000000000005</v>
      </c>
      <c r="L26">
        <v>4</v>
      </c>
      <c r="M26" s="1">
        <f t="shared" si="7"/>
        <v>0.39521300000000004</v>
      </c>
      <c r="N26" s="1">
        <f t="shared" si="7"/>
        <v>0.28453100000000003</v>
      </c>
      <c r="O26" s="1">
        <f t="shared" si="7"/>
        <v>0.43490200000000007</v>
      </c>
      <c r="P26" s="6">
        <f>$K26^2*$G$10 +$H6</f>
        <v>0.99948100000000006</v>
      </c>
      <c r="Q26" s="1"/>
    </row>
    <row r="27" spans="1:18" x14ac:dyDescent="0.3">
      <c r="A27" s="1">
        <f t="shared" si="5"/>
        <v>1.0229999999999999</v>
      </c>
      <c r="B27">
        <v>5</v>
      </c>
      <c r="C27" s="1">
        <f t="shared" si="8"/>
        <v>1.2623819999999999</v>
      </c>
      <c r="D27" s="1">
        <f t="shared" si="8"/>
        <v>0.71814599999999984</v>
      </c>
      <c r="E27" s="1">
        <f t="shared" si="8"/>
        <v>1.2695430000000001</v>
      </c>
      <c r="F27" s="1">
        <f>$A27*F$21</f>
        <v>0.80203199999999997</v>
      </c>
      <c r="G27" s="6">
        <f>$A27^2*$L$10+$M7</f>
        <v>2.9455289999999996</v>
      </c>
      <c r="K27" s="1">
        <f t="shared" si="6"/>
        <v>0.59599999999999997</v>
      </c>
      <c r="L27">
        <v>5</v>
      </c>
      <c r="M27" s="1">
        <f t="shared" si="7"/>
        <v>0.42137199999999997</v>
      </c>
      <c r="N27" s="1">
        <f t="shared" si="7"/>
        <v>0.30336399999999997</v>
      </c>
      <c r="O27" s="1">
        <f t="shared" si="7"/>
        <v>0.46368799999999999</v>
      </c>
      <c r="P27" s="1">
        <f t="shared" si="7"/>
        <v>0.33316400000000002</v>
      </c>
      <c r="Q27" s="6">
        <f>$K27^2*$G$10 +$H7</f>
        <v>1.000216</v>
      </c>
    </row>
    <row r="28" spans="1:18" x14ac:dyDescent="0.3">
      <c r="A28" s="1">
        <f t="shared" si="5"/>
        <v>0.81899999999999995</v>
      </c>
      <c r="B28">
        <v>6</v>
      </c>
      <c r="C28" s="1">
        <f t="shared" si="8"/>
        <v>1.0106459999999999</v>
      </c>
      <c r="D28" s="1">
        <f t="shared" si="8"/>
        <v>0.57493799999999995</v>
      </c>
      <c r="E28" s="1">
        <f t="shared" si="8"/>
        <v>1.0163789999999999</v>
      </c>
      <c r="F28" s="1">
        <f>$A28*F$21</f>
        <v>0.642096</v>
      </c>
      <c r="G28" s="1">
        <f>$A28*G$21</f>
        <v>0.83783699999999983</v>
      </c>
      <c r="H28" s="6">
        <f>$A28^2*$L$10+$M8</f>
        <v>2.341761</v>
      </c>
      <c r="K28" s="1">
        <f t="shared" si="6"/>
        <v>0.53500000000000003</v>
      </c>
      <c r="L28">
        <v>6</v>
      </c>
      <c r="M28" s="1">
        <f t="shared" si="7"/>
        <v>0.378245</v>
      </c>
      <c r="N28" s="1">
        <f t="shared" si="7"/>
        <v>0.27231500000000003</v>
      </c>
      <c r="O28" s="1">
        <f t="shared" si="7"/>
        <v>0.41623000000000004</v>
      </c>
      <c r="P28" s="1">
        <f t="shared" si="7"/>
        <v>0.29906500000000003</v>
      </c>
      <c r="Q28" s="1">
        <f t="shared" si="7"/>
        <v>0.31886000000000003</v>
      </c>
      <c r="R28" s="6">
        <f>$K28^2*$G$10 +$H8</f>
        <v>1.0002249999999999</v>
      </c>
    </row>
    <row r="30" spans="1:18" ht="29.25" customHeight="1" x14ac:dyDescent="0.3">
      <c r="A30" s="51" t="s">
        <v>40</v>
      </c>
      <c r="B30" s="51"/>
      <c r="C30" s="2">
        <v>1</v>
      </c>
      <c r="D30" s="2">
        <v>2</v>
      </c>
      <c r="E30" s="2">
        <v>3</v>
      </c>
      <c r="F30" s="2">
        <v>4</v>
      </c>
      <c r="G30" s="4">
        <v>5</v>
      </c>
      <c r="H30" s="4">
        <v>6</v>
      </c>
      <c r="K30" s="51" t="s">
        <v>105</v>
      </c>
      <c r="L30" s="51"/>
      <c r="M30" s="2">
        <v>1</v>
      </c>
      <c r="N30" s="2">
        <v>2</v>
      </c>
      <c r="O30" s="2">
        <v>3</v>
      </c>
      <c r="P30" s="2">
        <v>4</v>
      </c>
      <c r="Q30" s="4">
        <v>5</v>
      </c>
      <c r="R30" s="4">
        <v>6</v>
      </c>
    </row>
    <row r="31" spans="1:18" x14ac:dyDescent="0.3">
      <c r="B31">
        <v>1</v>
      </c>
      <c r="C31" s="1">
        <f>C14-C23</f>
        <v>2.4399999999991095E-4</v>
      </c>
      <c r="L31">
        <v>1</v>
      </c>
      <c r="M31" s="1">
        <f t="shared" ref="M31:M36" si="9">M14-M23</f>
        <v>1.5100000000001224E-4</v>
      </c>
    </row>
    <row r="32" spans="1:18" x14ac:dyDescent="0.3">
      <c r="B32">
        <v>2</v>
      </c>
      <c r="C32" s="1">
        <f>C15-C24</f>
        <v>-0.29050199999999993</v>
      </c>
      <c r="D32" s="1">
        <f>D15-D24</f>
        <v>-2.0899999999990371E-4</v>
      </c>
      <c r="L32">
        <v>2</v>
      </c>
      <c r="M32" s="1">
        <f t="shared" si="9"/>
        <v>-0.119863</v>
      </c>
      <c r="N32" s="1">
        <f>N15-N24</f>
        <v>-8.099999999999774E-5</v>
      </c>
    </row>
    <row r="33" spans="1:18" x14ac:dyDescent="0.3">
      <c r="B33">
        <v>3</v>
      </c>
      <c r="C33" s="1">
        <f t="shared" ref="C33:D36" si="10">C16-C25</f>
        <v>0.2706059999999999</v>
      </c>
      <c r="D33" s="1">
        <f t="shared" si="10"/>
        <v>-0.17418200000000006</v>
      </c>
      <c r="E33" s="1">
        <f>E16-E25</f>
        <v>-1.0810000000001097E-3</v>
      </c>
      <c r="L33">
        <v>3</v>
      </c>
      <c r="M33" s="1">
        <f t="shared" si="9"/>
        <v>9.6953999999999985E-2</v>
      </c>
      <c r="N33" s="1">
        <f>N16-N25</f>
        <v>-7.9002000000000017E-2</v>
      </c>
      <c r="O33" s="1">
        <f>O16-O25</f>
        <v>-2.84000000000173E-4</v>
      </c>
    </row>
    <row r="34" spans="1:18" x14ac:dyDescent="0.3">
      <c r="B34">
        <v>4</v>
      </c>
      <c r="C34" s="1">
        <f t="shared" si="10"/>
        <v>-0.233456</v>
      </c>
      <c r="D34" s="1">
        <f t="shared" si="10"/>
        <v>0.55263200000000001</v>
      </c>
      <c r="E34" s="1">
        <f>E17-E26</f>
        <v>-0.14894400000000019</v>
      </c>
      <c r="F34" s="1">
        <f>F17-F26</f>
        <v>3.4399999999989994E-4</v>
      </c>
      <c r="L34">
        <v>4</v>
      </c>
      <c r="M34" s="1">
        <f t="shared" si="9"/>
        <v>-9.5213000000000048E-2</v>
      </c>
      <c r="N34" s="6">
        <f>N17-N26</f>
        <v>0.28546899999999992</v>
      </c>
      <c r="O34" s="1">
        <f>O17-O26</f>
        <v>-6.5902000000000072E-2</v>
      </c>
      <c r="P34" s="1">
        <f>P17-P26</f>
        <v>5.1899999999993618E-4</v>
      </c>
    </row>
    <row r="35" spans="1:18" x14ac:dyDescent="0.3">
      <c r="B35">
        <v>5</v>
      </c>
      <c r="C35" s="1">
        <f t="shared" si="10"/>
        <v>9.5618000000000203E-2</v>
      </c>
      <c r="D35" s="1">
        <f t="shared" si="10"/>
        <v>-0.11414599999999986</v>
      </c>
      <c r="E35" s="1">
        <f>E18-E27</f>
        <v>4.9456999999999862E-2</v>
      </c>
      <c r="F35" s="1">
        <f>F18-F27</f>
        <v>-0.10703200000000002</v>
      </c>
      <c r="G35" s="1">
        <f>G18-G27</f>
        <v>-5.2899999999977965E-4</v>
      </c>
      <c r="L35">
        <v>5</v>
      </c>
      <c r="M35" s="1">
        <f t="shared" si="9"/>
        <v>3.1628000000000045E-2</v>
      </c>
      <c r="N35" s="1">
        <f>N18-N27</f>
        <v>-4.8363999999999963E-2</v>
      </c>
      <c r="O35" s="1">
        <f>O18-O27</f>
        <v>1.8311999999999995E-2</v>
      </c>
      <c r="P35" s="1">
        <f>P18-P27</f>
        <v>-4.4164000000000037E-2</v>
      </c>
      <c r="Q35" s="1">
        <f>Q18-Q27</f>
        <v>-2.1599999999999397E-4</v>
      </c>
    </row>
    <row r="36" spans="1:18" x14ac:dyDescent="0.3">
      <c r="B36">
        <v>6</v>
      </c>
      <c r="C36" s="1">
        <f t="shared" si="10"/>
        <v>-0.21564599999999989</v>
      </c>
      <c r="D36" s="1">
        <f t="shared" si="10"/>
        <v>0.39006200000000002</v>
      </c>
      <c r="E36" s="1">
        <f>E19-E28</f>
        <v>-0.14837899999999993</v>
      </c>
      <c r="F36" s="1">
        <f>F19-F28</f>
        <v>0.31990399999999997</v>
      </c>
      <c r="G36" s="1">
        <f>G19-G28</f>
        <v>-3.9836999999999789E-2</v>
      </c>
      <c r="H36" s="1">
        <f>H19-H28</f>
        <v>-7.6099999999978962E-4</v>
      </c>
      <c r="L36">
        <v>6</v>
      </c>
      <c r="M36" s="1">
        <f t="shared" si="9"/>
        <v>-8.1245000000000012E-2</v>
      </c>
      <c r="N36" s="6">
        <f>N19-N28</f>
        <v>0.18468499999999999</v>
      </c>
      <c r="O36" s="1">
        <f>O19-O28</f>
        <v>-6.0230000000000061E-2</v>
      </c>
      <c r="P36" s="6">
        <f>P19-P28</f>
        <v>0.14893499999999998</v>
      </c>
      <c r="Q36" s="1">
        <f>Q19-Q28</f>
        <v>-1.486000000000004E-2</v>
      </c>
      <c r="R36" s="1">
        <f>R19-R28</f>
        <v>-2.2499999999991971E-4</v>
      </c>
    </row>
    <row r="37" spans="1:18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</sheetData>
  <mergeCells count="11">
    <mergeCell ref="P1:S1"/>
    <mergeCell ref="U1:X1"/>
    <mergeCell ref="A21:B21"/>
    <mergeCell ref="K21:L21"/>
    <mergeCell ref="A30:B30"/>
    <mergeCell ref="K30:L30"/>
    <mergeCell ref="A13:B13"/>
    <mergeCell ref="K13:L13"/>
    <mergeCell ref="F1:I1"/>
    <mergeCell ref="B1:D1"/>
    <mergeCell ref="K1:N1"/>
  </mergeCells>
  <conditionalFormatting sqref="M31:R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tabSelected="1" zoomScaleNormal="100" workbookViewId="0">
      <selection activeCell="G42" sqref="G42"/>
    </sheetView>
  </sheetViews>
  <sheetFormatPr defaultRowHeight="14.4" x14ac:dyDescent="0.3"/>
  <cols>
    <col min="1" max="1" width="11.6640625" customWidth="1"/>
    <col min="2" max="2" width="7.5546875" customWidth="1"/>
    <col min="3" max="8" width="7.6640625" customWidth="1"/>
    <col min="9" max="9" width="7.88671875" customWidth="1"/>
    <col min="10" max="10" width="5.6640625" customWidth="1"/>
    <col min="11" max="11" width="9.44140625" customWidth="1"/>
    <col min="12" max="12" width="8.88671875" customWidth="1"/>
    <col min="13" max="18" width="7.109375" customWidth="1"/>
    <col min="19" max="19" width="7.6640625" customWidth="1"/>
    <col min="20" max="20" width="5.88671875" customWidth="1"/>
    <col min="24" max="24" width="7.6640625" customWidth="1"/>
  </cols>
  <sheetData>
    <row r="1" spans="1:19" x14ac:dyDescent="0.3">
      <c r="B1" s="50" t="s">
        <v>4</v>
      </c>
      <c r="C1" s="50"/>
      <c r="D1" s="50"/>
      <c r="E1" s="3"/>
      <c r="F1" s="52" t="s">
        <v>103</v>
      </c>
      <c r="G1" s="52"/>
      <c r="H1" s="52"/>
      <c r="I1" s="52"/>
      <c r="K1" s="50" t="s">
        <v>106</v>
      </c>
      <c r="L1" s="50"/>
      <c r="M1" s="50"/>
      <c r="N1" s="50"/>
      <c r="O1" s="5"/>
    </row>
    <row r="2" spans="1:19" x14ac:dyDescent="0.3">
      <c r="A2" s="3" t="s">
        <v>0</v>
      </c>
      <c r="B2" s="3" t="s">
        <v>1</v>
      </c>
      <c r="C2" s="3" t="s">
        <v>2</v>
      </c>
      <c r="D2" s="3" t="s">
        <v>3</v>
      </c>
      <c r="E2" s="3"/>
      <c r="F2" s="3" t="s">
        <v>13</v>
      </c>
      <c r="G2" s="3" t="s">
        <v>14</v>
      </c>
      <c r="H2" s="3" t="s">
        <v>8</v>
      </c>
      <c r="I2" s="3" t="s">
        <v>16</v>
      </c>
      <c r="J2" s="3"/>
      <c r="K2" s="3" t="s">
        <v>13</v>
      </c>
      <c r="L2" s="3" t="s">
        <v>14</v>
      </c>
      <c r="M2" s="3" t="s">
        <v>8</v>
      </c>
      <c r="N2" s="3" t="s">
        <v>9</v>
      </c>
      <c r="O2" s="3"/>
      <c r="S2" s="3"/>
    </row>
    <row r="3" spans="1:19" x14ac:dyDescent="0.3">
      <c r="A3" s="33" t="s">
        <v>19</v>
      </c>
      <c r="B3" s="34">
        <v>4.5469999999999997</v>
      </c>
      <c r="C3" s="34">
        <v>3.0489999999999999</v>
      </c>
      <c r="D3" s="34">
        <f t="shared" ref="D3:D8" si="0">SQRT(C3)</f>
        <v>1.7461385970191483</v>
      </c>
      <c r="E3" s="35"/>
      <c r="F3" s="34">
        <v>2.6040000000000001</v>
      </c>
      <c r="G3" s="34">
        <v>0.75900000000000001</v>
      </c>
      <c r="H3" s="34">
        <v>0.42499999999999999</v>
      </c>
      <c r="I3" s="34">
        <f t="shared" ref="I3:I8" si="1">G3^2</f>
        <v>0.57608100000000007</v>
      </c>
      <c r="J3" s="34"/>
      <c r="K3" s="34">
        <v>4.5469999999999997</v>
      </c>
      <c r="L3" s="34">
        <v>1.325</v>
      </c>
      <c r="M3" s="34">
        <v>1.294</v>
      </c>
      <c r="N3" s="34">
        <f t="shared" ref="N3:N8" si="2">L3^2/M3</f>
        <v>1.356742658423493</v>
      </c>
      <c r="O3" s="1"/>
    </row>
    <row r="4" spans="1:19" x14ac:dyDescent="0.3">
      <c r="A4" s="36">
        <v>2</v>
      </c>
      <c r="B4" s="37">
        <v>5.2889999999999997</v>
      </c>
      <c r="C4" s="37">
        <v>1.903</v>
      </c>
      <c r="D4" s="37">
        <f t="shared" si="0"/>
        <v>1.379492660364672</v>
      </c>
      <c r="E4" s="37"/>
      <c r="F4" s="37">
        <v>3.8340000000000001</v>
      </c>
      <c r="G4" s="37">
        <v>0.73</v>
      </c>
      <c r="H4" s="37">
        <v>0.46700000000000003</v>
      </c>
      <c r="I4" s="37">
        <f t="shared" si="1"/>
        <v>0.53289999999999993</v>
      </c>
      <c r="J4" s="37"/>
      <c r="K4" s="37">
        <v>5.2889999999999997</v>
      </c>
      <c r="L4" s="37">
        <v>1.0069999999999999</v>
      </c>
      <c r="M4" s="37">
        <v>0.88800000000000001</v>
      </c>
      <c r="N4" s="37">
        <f t="shared" si="2"/>
        <v>1.1419470720720717</v>
      </c>
      <c r="O4" s="1"/>
    </row>
    <row r="5" spans="1:19" x14ac:dyDescent="0.3">
      <c r="A5" s="33" t="s">
        <v>20</v>
      </c>
      <c r="B5" s="34">
        <v>4.8959999999999999</v>
      </c>
      <c r="C5" s="34">
        <v>2.5430000000000001</v>
      </c>
      <c r="D5" s="34">
        <f t="shared" si="0"/>
        <v>1.5946786510140532</v>
      </c>
      <c r="E5" s="34"/>
      <c r="F5" s="34">
        <v>3.07</v>
      </c>
      <c r="G5" s="34">
        <v>0.84599999999999997</v>
      </c>
      <c r="H5" s="34">
        <v>0.28499999999999998</v>
      </c>
      <c r="I5" s="34">
        <f t="shared" si="1"/>
        <v>0.71571599999999991</v>
      </c>
      <c r="J5" s="34"/>
      <c r="K5" s="34">
        <v>4.8959999999999999</v>
      </c>
      <c r="L5" s="34">
        <v>1.349</v>
      </c>
      <c r="M5" s="34">
        <v>0.72399999999999998</v>
      </c>
      <c r="N5" s="34">
        <f t="shared" si="2"/>
        <v>2.5135372928176798</v>
      </c>
      <c r="O5" s="1"/>
    </row>
    <row r="6" spans="1:19" x14ac:dyDescent="0.3">
      <c r="A6" s="36">
        <v>4</v>
      </c>
      <c r="B6" s="37">
        <v>5.359</v>
      </c>
      <c r="C6" s="37">
        <v>1.9670000000000001</v>
      </c>
      <c r="D6" s="37">
        <f t="shared" si="0"/>
        <v>1.4024977718342373</v>
      </c>
      <c r="E6" s="37"/>
      <c r="F6" s="37">
        <v>3.8210000000000002</v>
      </c>
      <c r="G6" s="37">
        <v>0.75900000000000001</v>
      </c>
      <c r="H6" s="37">
        <v>0.42499999999999999</v>
      </c>
      <c r="I6" s="37">
        <f t="shared" si="1"/>
        <v>0.57608100000000007</v>
      </c>
      <c r="J6" s="37"/>
      <c r="K6" s="37">
        <v>5.359</v>
      </c>
      <c r="L6" s="37">
        <v>1.0640000000000001</v>
      </c>
      <c r="M6" s="37">
        <v>0.83499999999999996</v>
      </c>
      <c r="N6" s="37">
        <f t="shared" si="2"/>
        <v>1.3558035928143715</v>
      </c>
      <c r="O6" s="1"/>
    </row>
    <row r="7" spans="1:19" x14ac:dyDescent="0.3">
      <c r="A7" s="33" t="s">
        <v>21</v>
      </c>
      <c r="B7" s="34">
        <v>4.8600000000000003</v>
      </c>
      <c r="C7" s="34">
        <v>2.9449999999999998</v>
      </c>
      <c r="D7" s="34">
        <f t="shared" si="0"/>
        <v>1.7161002301730512</v>
      </c>
      <c r="E7" s="34"/>
      <c r="F7" s="34">
        <v>2.8319999999999999</v>
      </c>
      <c r="G7" s="34">
        <v>0.58799999999999997</v>
      </c>
      <c r="H7" s="34">
        <v>0.65400000000000003</v>
      </c>
      <c r="I7" s="34">
        <f t="shared" si="1"/>
        <v>0.34574399999999994</v>
      </c>
      <c r="J7" s="34"/>
      <c r="K7" s="34">
        <v>4.8600000000000003</v>
      </c>
      <c r="L7" s="34">
        <v>1.0089999999999999</v>
      </c>
      <c r="M7" s="34">
        <v>1.9259999999999999</v>
      </c>
      <c r="N7" s="34">
        <f t="shared" si="2"/>
        <v>0.52859865005192097</v>
      </c>
      <c r="O7" s="1"/>
    </row>
    <row r="8" spans="1:19" x14ac:dyDescent="0.3">
      <c r="A8" s="36">
        <v>6</v>
      </c>
      <c r="B8" s="37">
        <v>5.3209999999999997</v>
      </c>
      <c r="C8" s="37">
        <v>2.3410000000000002</v>
      </c>
      <c r="D8" s="37">
        <f t="shared" si="0"/>
        <v>1.5300326793895613</v>
      </c>
      <c r="E8" s="37"/>
      <c r="F8" s="37">
        <v>3.4780000000000002</v>
      </c>
      <c r="G8" s="37">
        <v>0.625</v>
      </c>
      <c r="H8" s="37">
        <v>0.61</v>
      </c>
      <c r="I8" s="37">
        <f t="shared" si="1"/>
        <v>0.390625</v>
      </c>
      <c r="J8" s="37"/>
      <c r="K8" s="37">
        <v>5.3209999999999997</v>
      </c>
      <c r="L8" s="37">
        <v>0.95599999999999996</v>
      </c>
      <c r="M8" s="37">
        <v>1.4279999999999999</v>
      </c>
      <c r="N8" s="37">
        <f t="shared" si="2"/>
        <v>0.64001120448179272</v>
      </c>
      <c r="O8" s="1"/>
    </row>
    <row r="9" spans="1:19" x14ac:dyDescent="0.3">
      <c r="A9" s="11"/>
      <c r="E9" s="1"/>
    </row>
    <row r="10" spans="1:19" x14ac:dyDescent="0.3">
      <c r="A10" s="5" t="s">
        <v>15</v>
      </c>
      <c r="F10" s="1">
        <v>0</v>
      </c>
      <c r="G10" s="1">
        <v>1</v>
      </c>
      <c r="H10" s="1"/>
      <c r="I10" s="1"/>
      <c r="J10" s="1"/>
      <c r="K10" s="1">
        <v>0</v>
      </c>
      <c r="L10" s="1">
        <v>1</v>
      </c>
      <c r="M10" s="1"/>
      <c r="N10" s="1"/>
      <c r="O10" s="1"/>
    </row>
    <row r="11" spans="1:19" x14ac:dyDescent="0.3">
      <c r="A11" s="5" t="s">
        <v>81</v>
      </c>
      <c r="F11" s="5">
        <v>0.56399999999999995</v>
      </c>
      <c r="G11" s="1"/>
      <c r="I11" s="1"/>
      <c r="J11" s="1"/>
      <c r="K11" s="5">
        <v>0.56399999999999995</v>
      </c>
      <c r="L11" s="1"/>
      <c r="N11" s="1"/>
      <c r="P11" s="1"/>
      <c r="Q11" s="1"/>
    </row>
    <row r="12" spans="1:19" x14ac:dyDescent="0.3">
      <c r="A12" s="9"/>
      <c r="B12" s="9"/>
      <c r="C12" s="9"/>
      <c r="D12" s="9"/>
      <c r="E12" s="9"/>
      <c r="F12" s="10"/>
      <c r="G12" s="10"/>
      <c r="H12" s="9"/>
      <c r="I12" s="9"/>
      <c r="J12" s="9"/>
      <c r="K12" s="9"/>
      <c r="L12" s="9"/>
      <c r="M12" s="10"/>
      <c r="N12" s="10"/>
      <c r="O12" s="9"/>
      <c r="P12" s="9"/>
      <c r="Q12" s="9"/>
      <c r="R12" s="9"/>
    </row>
    <row r="13" spans="1:19" ht="29.25" customHeight="1" x14ac:dyDescent="0.3">
      <c r="A13" s="51" t="s">
        <v>38</v>
      </c>
      <c r="B13" s="51"/>
      <c r="C13" s="2">
        <v>1</v>
      </c>
      <c r="D13" s="2">
        <v>2</v>
      </c>
      <c r="E13" s="2">
        <v>3</v>
      </c>
      <c r="F13" s="2">
        <v>4</v>
      </c>
      <c r="G13" s="4">
        <v>5</v>
      </c>
      <c r="H13" s="4">
        <v>6</v>
      </c>
      <c r="K13" s="51" t="s">
        <v>5</v>
      </c>
      <c r="L13" s="51"/>
      <c r="M13" s="2">
        <v>1</v>
      </c>
      <c r="N13" s="2">
        <v>2</v>
      </c>
      <c r="O13" s="2">
        <v>3</v>
      </c>
      <c r="P13" s="2">
        <v>4</v>
      </c>
      <c r="Q13" s="4">
        <v>5</v>
      </c>
      <c r="R13" s="4">
        <v>6</v>
      </c>
    </row>
    <row r="14" spans="1:19" x14ac:dyDescent="0.3">
      <c r="B14">
        <v>1</v>
      </c>
      <c r="C14" s="6">
        <v>3.0489999999999999</v>
      </c>
      <c r="D14" s="1"/>
      <c r="E14" s="1"/>
      <c r="F14" s="1"/>
      <c r="G14" s="1"/>
      <c r="H14" s="1"/>
      <c r="L14">
        <v>1</v>
      </c>
      <c r="M14" s="6">
        <v>1</v>
      </c>
      <c r="N14" s="1"/>
      <c r="O14" s="1"/>
      <c r="P14" s="1"/>
      <c r="Q14" s="1"/>
      <c r="R14" s="1"/>
    </row>
    <row r="15" spans="1:19" x14ac:dyDescent="0.3">
      <c r="B15">
        <v>2</v>
      </c>
      <c r="C15" s="1">
        <v>0.57699999999999996</v>
      </c>
      <c r="D15" s="6">
        <v>1.903</v>
      </c>
      <c r="E15" s="1"/>
      <c r="F15" s="1"/>
      <c r="G15" s="1"/>
      <c r="H15" s="1"/>
      <c r="L15">
        <v>2</v>
      </c>
      <c r="M15" s="1">
        <v>0.24</v>
      </c>
      <c r="N15" s="6">
        <v>1</v>
      </c>
      <c r="O15" s="1"/>
      <c r="P15" s="1"/>
      <c r="Q15" s="1"/>
      <c r="R15" s="1"/>
    </row>
    <row r="16" spans="1:19" x14ac:dyDescent="0.3">
      <c r="B16">
        <v>3</v>
      </c>
      <c r="C16" s="1">
        <v>1.802</v>
      </c>
      <c r="D16" s="1">
        <v>0.69699999999999995</v>
      </c>
      <c r="E16" s="6">
        <v>2.5430000000000001</v>
      </c>
      <c r="F16" s="1"/>
      <c r="G16" s="1"/>
      <c r="H16" s="1"/>
      <c r="L16">
        <v>3</v>
      </c>
      <c r="M16" s="1">
        <v>0.64700000000000002</v>
      </c>
      <c r="N16" s="1">
        <v>0.317</v>
      </c>
      <c r="O16" s="6">
        <v>1</v>
      </c>
      <c r="P16" s="1"/>
      <c r="Q16" s="1"/>
      <c r="R16" s="1"/>
    </row>
    <row r="17" spans="1:18" x14ac:dyDescent="0.3">
      <c r="B17">
        <v>4</v>
      </c>
      <c r="C17" s="1">
        <v>0.73399999999999999</v>
      </c>
      <c r="D17" s="1">
        <v>1.103</v>
      </c>
      <c r="E17" s="1">
        <v>0.82399999999999995</v>
      </c>
      <c r="F17" s="6">
        <v>1.9670000000000001</v>
      </c>
      <c r="G17" s="1"/>
      <c r="H17" s="1"/>
      <c r="L17">
        <v>4</v>
      </c>
      <c r="M17" s="1">
        <v>0.3</v>
      </c>
      <c r="N17" s="1">
        <v>0.56999999999999995</v>
      </c>
      <c r="O17" s="1">
        <v>0.36899999999999999</v>
      </c>
      <c r="P17" s="6">
        <v>1</v>
      </c>
      <c r="Q17" s="1"/>
      <c r="R17" s="1"/>
    </row>
    <row r="18" spans="1:18" x14ac:dyDescent="0.3">
      <c r="B18">
        <v>5</v>
      </c>
      <c r="C18" s="1">
        <v>1.3580000000000001</v>
      </c>
      <c r="D18" s="1">
        <v>0.60399999999999998</v>
      </c>
      <c r="E18" s="1">
        <v>1.319</v>
      </c>
      <c r="F18" s="1">
        <v>0.69499999999999995</v>
      </c>
      <c r="G18" s="6">
        <v>2.9449999999999998</v>
      </c>
      <c r="H18" s="1"/>
      <c r="L18">
        <v>5</v>
      </c>
      <c r="M18" s="1">
        <v>0.45300000000000001</v>
      </c>
      <c r="N18" s="1">
        <v>0.255</v>
      </c>
      <c r="O18" s="1">
        <v>0.48199999999999998</v>
      </c>
      <c r="P18" s="1">
        <v>0.28899999999999998</v>
      </c>
      <c r="Q18" s="6">
        <v>1</v>
      </c>
      <c r="R18" s="1"/>
    </row>
    <row r="19" spans="1:18" x14ac:dyDescent="0.3">
      <c r="B19">
        <v>6</v>
      </c>
      <c r="C19" s="1">
        <v>0.79500000000000004</v>
      </c>
      <c r="D19" s="1">
        <v>0.96499999999999997</v>
      </c>
      <c r="E19" s="1">
        <v>0.86799999999999999</v>
      </c>
      <c r="F19" s="1">
        <v>0.96199999999999997</v>
      </c>
      <c r="G19" s="1">
        <v>0.79800000000000004</v>
      </c>
      <c r="H19" s="6">
        <v>2.3410000000000002</v>
      </c>
      <c r="L19">
        <v>6</v>
      </c>
      <c r="M19" s="1">
        <v>0.29699999999999999</v>
      </c>
      <c r="N19" s="1">
        <v>0.45700000000000002</v>
      </c>
      <c r="O19" s="1">
        <v>0.35599999999999998</v>
      </c>
      <c r="P19" s="1">
        <v>0.44800000000000001</v>
      </c>
      <c r="Q19" s="1">
        <v>0.30399999999999999</v>
      </c>
      <c r="R19" s="6">
        <v>1</v>
      </c>
    </row>
    <row r="21" spans="1:18" ht="28.5" customHeight="1" x14ac:dyDescent="0.3">
      <c r="A21" s="51" t="s">
        <v>39</v>
      </c>
      <c r="B21" s="51"/>
      <c r="C21" s="34">
        <v>1.325</v>
      </c>
      <c r="D21" s="37">
        <v>1.0069999999999999</v>
      </c>
      <c r="E21" s="34">
        <v>1.349</v>
      </c>
      <c r="F21" s="37">
        <v>1.0640000000000001</v>
      </c>
      <c r="G21" s="34">
        <v>1.0089999999999999</v>
      </c>
      <c r="H21" s="37">
        <v>0.95599999999999996</v>
      </c>
      <c r="K21" s="51" t="s">
        <v>7</v>
      </c>
      <c r="L21" s="51"/>
      <c r="M21" s="34">
        <v>0.75900000000000001</v>
      </c>
      <c r="N21" s="37">
        <v>0.73</v>
      </c>
      <c r="O21" s="34">
        <v>0.84599999999999997</v>
      </c>
      <c r="P21" s="37">
        <v>0.75900000000000001</v>
      </c>
      <c r="Q21" s="34">
        <v>0.58799999999999997</v>
      </c>
      <c r="R21" s="37">
        <v>0.625</v>
      </c>
    </row>
    <row r="22" spans="1:18" x14ac:dyDescent="0.3">
      <c r="A22" s="8" t="s">
        <v>6</v>
      </c>
      <c r="B22" s="7" t="s">
        <v>0</v>
      </c>
      <c r="C22" s="2">
        <v>1</v>
      </c>
      <c r="D22" s="2">
        <v>2</v>
      </c>
      <c r="E22" s="2">
        <v>3</v>
      </c>
      <c r="F22" s="2">
        <v>4</v>
      </c>
      <c r="G22" s="4">
        <v>5</v>
      </c>
      <c r="H22" s="4">
        <v>6</v>
      </c>
      <c r="K22" s="8" t="s">
        <v>6</v>
      </c>
      <c r="L22" s="7" t="s">
        <v>0</v>
      </c>
      <c r="M22" s="2">
        <v>1</v>
      </c>
      <c r="N22" s="2">
        <v>2</v>
      </c>
      <c r="O22" s="2">
        <v>3</v>
      </c>
      <c r="P22" s="2">
        <v>4</v>
      </c>
      <c r="Q22" s="4">
        <v>5</v>
      </c>
      <c r="R22" s="4">
        <v>6</v>
      </c>
    </row>
    <row r="23" spans="1:18" x14ac:dyDescent="0.3">
      <c r="A23" s="34">
        <v>1.325</v>
      </c>
      <c r="B23">
        <v>1</v>
      </c>
      <c r="C23" s="1"/>
      <c r="D23" s="1"/>
      <c r="E23" s="1"/>
      <c r="F23" s="1"/>
      <c r="G23" s="1"/>
      <c r="K23" s="34">
        <v>0.75900000000000001</v>
      </c>
      <c r="L23">
        <v>1</v>
      </c>
      <c r="M23" s="1"/>
      <c r="N23" s="1"/>
      <c r="O23" s="1"/>
      <c r="P23" s="1"/>
      <c r="Q23" s="1"/>
    </row>
    <row r="24" spans="1:18" x14ac:dyDescent="0.3">
      <c r="A24" s="37">
        <v>1.0069999999999999</v>
      </c>
      <c r="B24">
        <v>2</v>
      </c>
      <c r="C24" s="1">
        <f>$A24*C$21*$K$11</f>
        <v>0.7525310999999999</v>
      </c>
      <c r="D24" s="1"/>
      <c r="E24" s="1"/>
      <c r="F24" s="1"/>
      <c r="G24" s="1"/>
      <c r="K24" s="37">
        <v>0.73</v>
      </c>
      <c r="L24">
        <v>2</v>
      </c>
      <c r="M24" s="1">
        <f>$K24*M$21*$F$11</f>
        <v>0.31249547999999994</v>
      </c>
      <c r="N24" s="1"/>
      <c r="O24" s="1"/>
      <c r="P24" s="1"/>
      <c r="Q24" s="1"/>
    </row>
    <row r="25" spans="1:18" x14ac:dyDescent="0.3">
      <c r="A25" s="34">
        <v>1.349</v>
      </c>
      <c r="B25">
        <v>3</v>
      </c>
      <c r="C25" s="1">
        <f>$A25*C$21</f>
        <v>1.7874249999999998</v>
      </c>
      <c r="D25" s="1">
        <f>$A25*D$21*$K$11</f>
        <v>0.76616185199999987</v>
      </c>
      <c r="E25" s="1"/>
      <c r="F25" s="1"/>
      <c r="G25" s="1"/>
      <c r="K25" s="34">
        <v>0.84599999999999997</v>
      </c>
      <c r="L25">
        <v>3</v>
      </c>
      <c r="M25" s="1">
        <f>$K25*M$21</f>
        <v>0.64211399999999996</v>
      </c>
      <c r="N25" s="1">
        <f>$K25*N$21*$F$11</f>
        <v>0.34831511999999998</v>
      </c>
      <c r="O25" s="1"/>
      <c r="P25" s="1"/>
      <c r="Q25" s="1"/>
    </row>
    <row r="26" spans="1:18" x14ac:dyDescent="0.3">
      <c r="A26" s="37">
        <v>1.0640000000000001</v>
      </c>
      <c r="B26">
        <v>4</v>
      </c>
      <c r="C26" s="1">
        <f>$A26*C$21*$K$11</f>
        <v>0.79512719999999992</v>
      </c>
      <c r="D26" s="1">
        <f>$A26*D$21</f>
        <v>1.071448</v>
      </c>
      <c r="E26" s="1">
        <f>$A26*E$21*$K$11</f>
        <v>0.8095295039999999</v>
      </c>
      <c r="F26" s="1"/>
      <c r="G26" s="1"/>
      <c r="K26" s="37">
        <v>0.75900000000000001</v>
      </c>
      <c r="L26">
        <v>4</v>
      </c>
      <c r="M26" s="1">
        <f>$K26*M$21*$F$11</f>
        <v>0.32490968400000003</v>
      </c>
      <c r="N26" s="1">
        <f>$K26*N$21</f>
        <v>0.55406999999999995</v>
      </c>
      <c r="O26" s="1">
        <f>$K26*O$21*$F$11</f>
        <v>0.36215229599999993</v>
      </c>
      <c r="P26" s="1"/>
      <c r="Q26" s="1"/>
    </row>
    <row r="27" spans="1:18" x14ac:dyDescent="0.3">
      <c r="A27" s="34">
        <v>1.0089999999999999</v>
      </c>
      <c r="B27">
        <v>5</v>
      </c>
      <c r="C27" s="1">
        <f>$A27*C$21</f>
        <v>1.3369249999999999</v>
      </c>
      <c r="D27" s="1">
        <f>$A27*D$21*$K$11</f>
        <v>0.57305953199999982</v>
      </c>
      <c r="E27" s="1">
        <f>$A27*E$21</f>
        <v>1.3611409999999999</v>
      </c>
      <c r="F27" s="1">
        <f>$A27*F$21*$K$11</f>
        <v>0.60549686399999991</v>
      </c>
      <c r="G27" s="1"/>
      <c r="K27" s="34">
        <v>0.58799999999999997</v>
      </c>
      <c r="L27">
        <v>5</v>
      </c>
      <c r="M27" s="1">
        <f>$K27*M$21</f>
        <v>0.44629199999999997</v>
      </c>
      <c r="N27" s="1">
        <f>$K27*N$21*$F$11</f>
        <v>0.24209135999999995</v>
      </c>
      <c r="O27" s="1">
        <f>$K27*O$21</f>
        <v>0.49744799999999995</v>
      </c>
      <c r="P27" s="1">
        <f>$K27*P$21*$F$11</f>
        <v>0.25170868799999996</v>
      </c>
      <c r="Q27" s="1"/>
    </row>
    <row r="28" spans="1:18" x14ac:dyDescent="0.3">
      <c r="A28" s="37">
        <v>0.95599999999999996</v>
      </c>
      <c r="B28">
        <v>6</v>
      </c>
      <c r="C28" s="1">
        <f>$A28*C$21*$K$11</f>
        <v>0.71441879999999991</v>
      </c>
      <c r="D28" s="1">
        <f>$A28*D$21</f>
        <v>0.96269199999999988</v>
      </c>
      <c r="E28" s="1">
        <f>$A28*E$21*$K$11</f>
        <v>0.72735921599999998</v>
      </c>
      <c r="F28" s="1">
        <f>$A28*F$21</f>
        <v>1.0171840000000001</v>
      </c>
      <c r="G28" s="1">
        <f>$A28*G$21*$K$11</f>
        <v>0.54403665599999984</v>
      </c>
      <c r="K28" s="37">
        <v>0.625</v>
      </c>
      <c r="L28">
        <v>6</v>
      </c>
      <c r="M28" s="1">
        <f>$K28*M$21*$F$11</f>
        <v>0.26754749999999999</v>
      </c>
      <c r="N28" s="1">
        <f>$K28*N$21</f>
        <v>0.45624999999999999</v>
      </c>
      <c r="O28" s="1">
        <f>$K28*O$21*$F$11</f>
        <v>0.29821499999999995</v>
      </c>
      <c r="P28" s="1">
        <f>$K28*P$21</f>
        <v>0.47437499999999999</v>
      </c>
      <c r="Q28" s="1">
        <f>$K28*Q$21*$F$11</f>
        <v>0.20726999999999998</v>
      </c>
    </row>
    <row r="30" spans="1:18" ht="31.5" customHeight="1" x14ac:dyDescent="0.3">
      <c r="A30" s="51" t="s">
        <v>40</v>
      </c>
      <c r="B30" s="51"/>
      <c r="C30" s="2">
        <v>1</v>
      </c>
      <c r="D30" s="2">
        <v>2</v>
      </c>
      <c r="E30" s="2">
        <v>3</v>
      </c>
      <c r="F30" s="2">
        <v>4</v>
      </c>
      <c r="G30" s="4">
        <v>5</v>
      </c>
      <c r="H30" s="4">
        <v>6</v>
      </c>
      <c r="K30" s="51" t="s">
        <v>105</v>
      </c>
      <c r="L30" s="51"/>
      <c r="M30" s="2">
        <v>1</v>
      </c>
      <c r="N30" s="2">
        <v>2</v>
      </c>
      <c r="O30" s="2">
        <v>3</v>
      </c>
      <c r="P30" s="2">
        <v>4</v>
      </c>
      <c r="Q30" s="4">
        <v>5</v>
      </c>
      <c r="R30" s="4">
        <v>6</v>
      </c>
    </row>
    <row r="31" spans="1:18" x14ac:dyDescent="0.3">
      <c r="B31">
        <v>1</v>
      </c>
      <c r="L31">
        <v>1</v>
      </c>
    </row>
    <row r="32" spans="1:18" x14ac:dyDescent="0.3">
      <c r="B32">
        <v>2</v>
      </c>
      <c r="C32" s="1">
        <f>C15-C24</f>
        <v>-0.17553109999999994</v>
      </c>
      <c r="L32">
        <v>2</v>
      </c>
      <c r="M32" s="1">
        <f>M15-M24</f>
        <v>-7.2495479999999946E-2</v>
      </c>
    </row>
    <row r="33" spans="1:18" x14ac:dyDescent="0.3">
      <c r="B33">
        <v>3</v>
      </c>
      <c r="C33" s="1">
        <f t="shared" ref="C33:D36" si="3">C16-C25</f>
        <v>1.4575000000000227E-2</v>
      </c>
      <c r="D33" s="1">
        <f t="shared" si="3"/>
        <v>-6.9161851999999913E-2</v>
      </c>
      <c r="L33">
        <v>3</v>
      </c>
      <c r="M33" s="1">
        <f>M16-M25</f>
        <v>4.886000000000057E-3</v>
      </c>
      <c r="N33" s="1">
        <f>N16-N25</f>
        <v>-3.1315119999999974E-2</v>
      </c>
    </row>
    <row r="34" spans="1:18" x14ac:dyDescent="0.3">
      <c r="B34">
        <v>4</v>
      </c>
      <c r="C34" s="1">
        <f t="shared" si="3"/>
        <v>-6.1127199999999937E-2</v>
      </c>
      <c r="D34" s="1">
        <f t="shared" si="3"/>
        <v>3.1552000000000024E-2</v>
      </c>
      <c r="E34" s="1">
        <f>E17-E26</f>
        <v>1.4470496000000055E-2</v>
      </c>
      <c r="L34">
        <v>4</v>
      </c>
      <c r="M34" s="1">
        <f>M17-M26</f>
        <v>-2.4909684000000043E-2</v>
      </c>
      <c r="N34" s="1">
        <f>N17-N26</f>
        <v>1.593E-2</v>
      </c>
      <c r="O34" s="1">
        <f>O17-O26</f>
        <v>6.8477040000000655E-3</v>
      </c>
    </row>
    <row r="35" spans="1:18" x14ac:dyDescent="0.3">
      <c r="B35">
        <v>5</v>
      </c>
      <c r="C35" s="1">
        <f t="shared" si="3"/>
        <v>2.1075000000000177E-2</v>
      </c>
      <c r="D35" s="1">
        <f t="shared" si="3"/>
        <v>3.0940468000000165E-2</v>
      </c>
      <c r="E35" s="1">
        <f>E18-E27</f>
        <v>-4.2140999999999984E-2</v>
      </c>
      <c r="F35" s="1">
        <f>F18-F27</f>
        <v>8.9503136000000039E-2</v>
      </c>
      <c r="L35">
        <v>5</v>
      </c>
      <c r="M35" s="1">
        <f>M18-M27</f>
        <v>6.7080000000000473E-3</v>
      </c>
      <c r="N35" s="1">
        <f>N18-N27</f>
        <v>1.2908640000000055E-2</v>
      </c>
      <c r="O35" s="1">
        <f>O18-O27</f>
        <v>-1.5447999999999962E-2</v>
      </c>
      <c r="P35" s="1">
        <f>P18-P27</f>
        <v>3.7291312000000021E-2</v>
      </c>
    </row>
    <row r="36" spans="1:18" x14ac:dyDescent="0.3">
      <c r="B36">
        <v>6</v>
      </c>
      <c r="C36" s="1">
        <f t="shared" si="3"/>
        <v>8.0581200000000131E-2</v>
      </c>
      <c r="D36" s="1">
        <f t="shared" si="3"/>
        <v>2.3080000000000878E-3</v>
      </c>
      <c r="E36" s="1">
        <f>E19-E28</f>
        <v>0.14064078400000002</v>
      </c>
      <c r="F36" s="1">
        <f>F19-F28</f>
        <v>-5.5184000000000122E-2</v>
      </c>
      <c r="G36" s="1">
        <f>G19-G28</f>
        <v>0.2539633440000002</v>
      </c>
      <c r="L36">
        <v>6</v>
      </c>
      <c r="M36" s="1">
        <f>M19-M28</f>
        <v>2.9452499999999993E-2</v>
      </c>
      <c r="N36" s="1">
        <f>N19-N28</f>
        <v>7.5000000000002842E-4</v>
      </c>
      <c r="O36" s="1">
        <f>O19-O28</f>
        <v>5.7785000000000031E-2</v>
      </c>
      <c r="P36" s="1">
        <f>P19-P28</f>
        <v>-2.6374999999999982E-2</v>
      </c>
      <c r="Q36" s="1">
        <f>Q19-Q28</f>
        <v>9.673000000000001E-2</v>
      </c>
    </row>
    <row r="37" spans="1:18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</sheetData>
  <mergeCells count="9">
    <mergeCell ref="A21:B21"/>
    <mergeCell ref="K21:L21"/>
    <mergeCell ref="A30:B30"/>
    <mergeCell ref="K30:L30"/>
    <mergeCell ref="B1:D1"/>
    <mergeCell ref="F1:I1"/>
    <mergeCell ref="K1:N1"/>
    <mergeCell ref="A13:B13"/>
    <mergeCell ref="K13:L1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zoomScale="115" zoomScaleNormal="115" workbookViewId="0">
      <selection activeCell="E9" sqref="E9"/>
    </sheetView>
  </sheetViews>
  <sheetFormatPr defaultColWidth="9" defaultRowHeight="14.4" x14ac:dyDescent="0.3"/>
  <cols>
    <col min="1" max="1" width="33.44140625" style="12" bestFit="1" customWidth="1"/>
    <col min="2" max="2" width="5.6640625" style="4" bestFit="1" customWidth="1"/>
    <col min="3" max="3" width="12.33203125" style="4" customWidth="1"/>
    <col min="4" max="4" width="10.109375" style="31" bestFit="1" customWidth="1"/>
    <col min="5" max="5" width="11.109375" style="31" bestFit="1" customWidth="1"/>
    <col min="6" max="6" width="10.109375" style="4" bestFit="1" customWidth="1"/>
    <col min="7" max="7" width="10.109375" style="2" customWidth="1"/>
    <col min="8" max="8" width="5.88671875" style="32" bestFit="1" customWidth="1"/>
    <col min="9" max="9" width="8.5546875" style="32" bestFit="1" customWidth="1"/>
    <col min="10" max="10" width="8.44140625" style="32" bestFit="1" customWidth="1"/>
    <col min="11" max="11" width="8.88671875" style="32" bestFit="1" customWidth="1"/>
    <col min="12" max="12" width="7.33203125" style="32" bestFit="1" customWidth="1"/>
  </cols>
  <sheetData>
    <row r="1" spans="1:12" ht="21.45" customHeight="1" x14ac:dyDescent="0.3">
      <c r="A1" s="53" t="s">
        <v>47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43.2" x14ac:dyDescent="0.3">
      <c r="A2" s="15" t="s">
        <v>22</v>
      </c>
      <c r="B2" s="26" t="s">
        <v>48</v>
      </c>
      <c r="C2" s="26" t="s">
        <v>59</v>
      </c>
      <c r="D2" s="21" t="s">
        <v>49</v>
      </c>
      <c r="E2" s="21" t="s">
        <v>50</v>
      </c>
      <c r="F2" s="26" t="s">
        <v>51</v>
      </c>
      <c r="G2" s="15" t="s">
        <v>52</v>
      </c>
      <c r="H2" s="27" t="s">
        <v>53</v>
      </c>
      <c r="I2" s="27" t="s">
        <v>54</v>
      </c>
      <c r="J2" s="27" t="s">
        <v>55</v>
      </c>
      <c r="K2" s="27" t="s">
        <v>56</v>
      </c>
      <c r="L2" s="27" t="s">
        <v>57</v>
      </c>
    </row>
    <row r="3" spans="1:12" x14ac:dyDescent="0.3">
      <c r="A3" s="28"/>
      <c r="B3" s="29"/>
      <c r="C3" s="29"/>
      <c r="D3" s="22"/>
      <c r="E3" s="22"/>
      <c r="F3" s="29"/>
      <c r="G3" s="3"/>
      <c r="H3" s="30"/>
      <c r="I3" s="30"/>
      <c r="J3" s="30"/>
      <c r="K3" s="30"/>
      <c r="L3" s="30"/>
    </row>
    <row r="4" spans="1:12" x14ac:dyDescent="0.3">
      <c r="A4" s="12" t="s">
        <v>25</v>
      </c>
      <c r="B4" s="4">
        <v>6</v>
      </c>
      <c r="C4" s="4">
        <v>18</v>
      </c>
      <c r="D4" s="31">
        <v>307.79899999999998</v>
      </c>
      <c r="E4" s="49">
        <v>1.3903000000000001</v>
      </c>
      <c r="F4" s="4">
        <v>9</v>
      </c>
      <c r="G4" s="2" t="s">
        <v>58</v>
      </c>
      <c r="H4" s="32">
        <v>0.73199999999999998</v>
      </c>
      <c r="I4" s="32">
        <v>0.17299999999999999</v>
      </c>
      <c r="J4" s="32">
        <v>0.157</v>
      </c>
      <c r="K4" s="32">
        <v>0.19</v>
      </c>
      <c r="L4" s="32" t="s">
        <v>58</v>
      </c>
    </row>
    <row r="5" spans="1:12" x14ac:dyDescent="0.3">
      <c r="A5" s="12" t="s">
        <v>60</v>
      </c>
      <c r="B5" s="4">
        <v>6</v>
      </c>
      <c r="C5" s="4">
        <v>19</v>
      </c>
      <c r="D5" s="31">
        <v>24.923999999999999</v>
      </c>
      <c r="E5" s="49">
        <v>1.4207000000000001</v>
      </c>
      <c r="F5" s="4">
        <v>8</v>
      </c>
      <c r="G5" s="2" t="s">
        <v>58</v>
      </c>
      <c r="H5" s="32">
        <v>0.98499999999999999</v>
      </c>
      <c r="I5" s="32">
        <v>4.3999999999999997E-2</v>
      </c>
      <c r="J5" s="32">
        <v>2.5000000000000001E-2</v>
      </c>
      <c r="K5" s="32">
        <v>6.4000000000000001E-2</v>
      </c>
      <c r="L5" s="32">
        <v>0.66700000000000004</v>
      </c>
    </row>
    <row r="6" spans="1:12" x14ac:dyDescent="0.3">
      <c r="A6" s="12" t="s">
        <v>63</v>
      </c>
      <c r="B6" s="4">
        <v>6</v>
      </c>
      <c r="C6" s="4">
        <v>17</v>
      </c>
      <c r="D6" s="31">
        <v>52.534999999999997</v>
      </c>
      <c r="E6" s="49">
        <v>1.3391999999999999</v>
      </c>
      <c r="F6" s="4">
        <v>10</v>
      </c>
      <c r="G6" s="2" t="s">
        <v>58</v>
      </c>
      <c r="H6" s="32">
        <v>0.96199999999999997</v>
      </c>
      <c r="I6" s="32">
        <v>6.2E-2</v>
      </c>
      <c r="J6" s="32">
        <v>4.5999999999999999E-2</v>
      </c>
      <c r="K6" s="32">
        <v>7.9000000000000001E-2</v>
      </c>
      <c r="L6" s="32">
        <v>0.10199999999999999</v>
      </c>
    </row>
    <row r="7" spans="1:12" x14ac:dyDescent="0.3">
      <c r="A7" s="12" t="s">
        <v>62</v>
      </c>
      <c r="B7" s="4">
        <v>6</v>
      </c>
      <c r="C7" s="4">
        <v>17</v>
      </c>
      <c r="D7" s="31">
        <v>27.864000000000001</v>
      </c>
      <c r="E7" s="49">
        <v>1.3879999999999999</v>
      </c>
      <c r="F7" s="4">
        <v>10</v>
      </c>
      <c r="G7" s="2" t="s">
        <v>58</v>
      </c>
      <c r="H7" s="32">
        <v>0.98399999999999999</v>
      </c>
      <c r="I7" s="32">
        <v>0.04</v>
      </c>
      <c r="J7" s="32">
        <v>2.3E-2</v>
      </c>
      <c r="K7" s="32">
        <v>5.8000000000000003E-2</v>
      </c>
      <c r="L7" s="32">
        <v>0.79700000000000004</v>
      </c>
    </row>
    <row r="8" spans="1:12" x14ac:dyDescent="0.3">
      <c r="A8" s="12" t="s">
        <v>61</v>
      </c>
      <c r="B8" s="4">
        <v>6</v>
      </c>
      <c r="C8" s="4">
        <v>15</v>
      </c>
      <c r="D8" s="31">
        <v>53.192</v>
      </c>
      <c r="E8" s="49">
        <v>1.4861</v>
      </c>
      <c r="F8" s="4">
        <v>12</v>
      </c>
      <c r="G8" s="2" t="s">
        <v>58</v>
      </c>
      <c r="H8" s="32">
        <v>0.96299999999999997</v>
      </c>
      <c r="I8" s="32">
        <v>5.6000000000000001E-2</v>
      </c>
      <c r="J8" s="32">
        <v>4.1000000000000002E-2</v>
      </c>
      <c r="K8" s="32">
        <v>7.1999999999999995E-2</v>
      </c>
      <c r="L8" s="32">
        <v>0.24399999999999999</v>
      </c>
    </row>
  </sheetData>
  <mergeCells count="1">
    <mergeCell ref="A1:L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"/>
  <sheetViews>
    <sheetView zoomScaleNormal="100" workbookViewId="0">
      <selection activeCell="G48" sqref="G48"/>
    </sheetView>
  </sheetViews>
  <sheetFormatPr defaultRowHeight="14.4" x14ac:dyDescent="0.3"/>
  <cols>
    <col min="1" max="1" width="28.6640625" bestFit="1" customWidth="1"/>
    <col min="2" max="2" width="13.6640625" style="18" customWidth="1"/>
    <col min="3" max="3" width="10" style="14" customWidth="1"/>
    <col min="4" max="4" width="9" customWidth="1"/>
    <col min="5" max="5" width="10.88671875" style="18" customWidth="1"/>
    <col min="6" max="6" width="10.88671875" style="14" customWidth="1"/>
    <col min="7" max="7" width="10.44140625" style="1" customWidth="1"/>
    <col min="8" max="8" width="9" customWidth="1"/>
    <col min="9" max="9" width="9.33203125" customWidth="1"/>
  </cols>
  <sheetData>
    <row r="1" spans="1:11" ht="25.95" customHeight="1" x14ac:dyDescent="0.3">
      <c r="A1" s="54" t="s">
        <v>31</v>
      </c>
      <c r="B1" s="54"/>
      <c r="C1" s="54"/>
      <c r="D1" s="54"/>
      <c r="E1" s="55" t="s">
        <v>32</v>
      </c>
      <c r="F1" s="55"/>
      <c r="G1" s="55"/>
      <c r="H1" s="55"/>
      <c r="I1" s="55"/>
    </row>
    <row r="2" spans="1:11" ht="21.75" customHeight="1" x14ac:dyDescent="0.3">
      <c r="A2" s="57" t="s">
        <v>86</v>
      </c>
      <c r="B2" s="56" t="s">
        <v>64</v>
      </c>
      <c r="C2" s="56"/>
      <c r="D2" s="56"/>
      <c r="E2" s="56"/>
      <c r="F2" s="56"/>
      <c r="G2" s="56"/>
      <c r="H2" s="56"/>
      <c r="I2" s="56"/>
    </row>
    <row r="3" spans="1:11" ht="43.2" x14ac:dyDescent="0.3">
      <c r="A3" s="58"/>
      <c r="B3" s="19" t="s">
        <v>26</v>
      </c>
      <c r="C3" s="16" t="s">
        <v>33</v>
      </c>
      <c r="D3" s="15" t="s">
        <v>35</v>
      </c>
      <c r="E3" s="19" t="s">
        <v>43</v>
      </c>
      <c r="F3" s="16" t="s">
        <v>34</v>
      </c>
      <c r="G3" s="21" t="s">
        <v>84</v>
      </c>
      <c r="H3" s="15" t="s">
        <v>24</v>
      </c>
      <c r="I3" s="16" t="s">
        <v>36</v>
      </c>
    </row>
    <row r="4" spans="1:11" ht="15.75" hidden="1" customHeight="1" x14ac:dyDescent="0.3">
      <c r="A4" s="3"/>
      <c r="B4" s="20"/>
      <c r="C4" s="17"/>
      <c r="D4" s="3"/>
      <c r="F4" s="17"/>
      <c r="G4" s="22"/>
      <c r="H4" s="3"/>
      <c r="I4" s="17"/>
    </row>
    <row r="5" spans="1:11" ht="15.75" hidden="1" customHeight="1" x14ac:dyDescent="0.3">
      <c r="A5" s="28" t="s">
        <v>108</v>
      </c>
      <c r="B5" s="20"/>
      <c r="C5" s="17"/>
      <c r="D5" s="3"/>
      <c r="F5" s="17"/>
      <c r="G5" s="22"/>
      <c r="H5" s="3"/>
      <c r="I5" s="17"/>
    </row>
    <row r="6" spans="1:11" hidden="1" x14ac:dyDescent="0.3">
      <c r="A6" t="s">
        <v>85</v>
      </c>
      <c r="B6" s="18">
        <v>-11536.404</v>
      </c>
      <c r="C6" s="14">
        <v>1.4158999999999999</v>
      </c>
      <c r="D6">
        <v>18</v>
      </c>
      <c r="I6" s="14"/>
    </row>
    <row r="7" spans="1:11" hidden="1" x14ac:dyDescent="0.3">
      <c r="A7" t="s">
        <v>82</v>
      </c>
      <c r="B7" s="18">
        <v>-11322.434999999999</v>
      </c>
      <c r="C7" s="14">
        <v>1.4073</v>
      </c>
      <c r="D7">
        <v>27</v>
      </c>
      <c r="I7" s="14"/>
    </row>
    <row r="8" spans="1:11" hidden="1" x14ac:dyDescent="0.3">
      <c r="A8" s="13" t="s">
        <v>42</v>
      </c>
      <c r="E8" s="18">
        <f>-2*(B6-B7)</f>
        <v>427.93800000000192</v>
      </c>
      <c r="F8" s="14">
        <f>((D6*C6) - (D7*C7)) / (D6-D7)</f>
        <v>1.3901000000000003</v>
      </c>
      <c r="G8" s="1">
        <f>E8/F8</f>
        <v>307.84691748795183</v>
      </c>
      <c r="H8">
        <f>ABS(D7-D6)</f>
        <v>9</v>
      </c>
      <c r="I8" s="14">
        <f>CHIDIST(G8,H8)</f>
        <v>5.6459469581328755E-61</v>
      </c>
      <c r="K8" s="38"/>
    </row>
    <row r="9" spans="1:11" hidden="1" x14ac:dyDescent="0.3">
      <c r="I9" s="14"/>
    </row>
    <row r="10" spans="1:11" hidden="1" x14ac:dyDescent="0.3">
      <c r="A10" t="s">
        <v>83</v>
      </c>
      <c r="B10" s="18">
        <v>-12312.951999999999</v>
      </c>
      <c r="C10" s="14">
        <v>0.97250000000000003</v>
      </c>
      <c r="D10">
        <v>12</v>
      </c>
    </row>
    <row r="11" spans="1:11" hidden="1" x14ac:dyDescent="0.3">
      <c r="A11" t="s">
        <v>41</v>
      </c>
      <c r="B11" s="18">
        <v>-11322.434999999999</v>
      </c>
      <c r="C11" s="14">
        <v>1.4073</v>
      </c>
      <c r="D11">
        <v>27</v>
      </c>
    </row>
    <row r="12" spans="1:11" hidden="1" x14ac:dyDescent="0.3">
      <c r="A12" s="13" t="s">
        <v>42</v>
      </c>
      <c r="E12" s="18">
        <f>-2*(B10-B11)</f>
        <v>1981.0339999999997</v>
      </c>
      <c r="F12" s="14">
        <f>((D10*C10) - (D11*C11)) / (D10-D11)</f>
        <v>1.7551400000000001</v>
      </c>
      <c r="G12" s="1">
        <f>E12/F12</f>
        <v>1128.7042629078019</v>
      </c>
      <c r="H12">
        <f>ABS(D11-D10)</f>
        <v>15</v>
      </c>
      <c r="I12" s="14">
        <f>CHIDIST(G12,H12)</f>
        <v>3.3338709418691664E-231</v>
      </c>
    </row>
    <row r="13" spans="1:11" hidden="1" x14ac:dyDescent="0.3">
      <c r="A13" s="48"/>
      <c r="B13" s="46"/>
      <c r="C13" s="47"/>
      <c r="D13" s="9"/>
      <c r="E13" s="46"/>
      <c r="F13" s="47"/>
      <c r="G13" s="10"/>
      <c r="H13" s="9"/>
      <c r="I13" s="47"/>
    </row>
    <row r="14" spans="1:11" x14ac:dyDescent="0.3">
      <c r="A14" s="12"/>
    </row>
    <row r="15" spans="1:11" ht="15.75" customHeight="1" x14ac:dyDescent="0.3">
      <c r="A15" s="28" t="s">
        <v>107</v>
      </c>
      <c r="B15" s="20"/>
      <c r="C15" s="17"/>
      <c r="D15" s="3"/>
      <c r="F15" s="17"/>
      <c r="G15" s="22"/>
      <c r="H15" s="3"/>
      <c r="I15" s="17"/>
    </row>
    <row r="16" spans="1:11" x14ac:dyDescent="0.3">
      <c r="A16" t="s">
        <v>25</v>
      </c>
      <c r="B16" s="18">
        <v>-11536.404</v>
      </c>
      <c r="C16" s="14">
        <v>1.4157999999999999</v>
      </c>
      <c r="D16">
        <v>18</v>
      </c>
      <c r="I16" s="14"/>
    </row>
    <row r="17" spans="1:9" x14ac:dyDescent="0.3">
      <c r="A17" t="s">
        <v>23</v>
      </c>
      <c r="B17" s="18">
        <v>-11340.14</v>
      </c>
      <c r="C17" s="14">
        <v>1.4016999999999999</v>
      </c>
      <c r="D17">
        <v>19</v>
      </c>
      <c r="I17" s="14"/>
    </row>
    <row r="18" spans="1:9" x14ac:dyDescent="0.3">
      <c r="A18" s="13" t="s">
        <v>42</v>
      </c>
      <c r="E18" s="18">
        <f>-2*(B16-B17)</f>
        <v>392.52800000000207</v>
      </c>
      <c r="F18" s="14">
        <f>((D16*C16) - (D17*C17)) / (D16-D17)</f>
        <v>1.1478999999999999</v>
      </c>
      <c r="G18" s="1">
        <f>E18/F18</f>
        <v>341.95313180590824</v>
      </c>
      <c r="H18">
        <f>ABS(D17-D16)</f>
        <v>1</v>
      </c>
      <c r="I18" s="14">
        <f>CHIDIST(G18,H18)</f>
        <v>2.3961653034361354E-76</v>
      </c>
    </row>
    <row r="20" spans="1:9" x14ac:dyDescent="0.3">
      <c r="A20" t="s">
        <v>23</v>
      </c>
      <c r="B20" s="18">
        <v>-11340.14</v>
      </c>
      <c r="C20" s="14">
        <v>1.4016999999999999</v>
      </c>
      <c r="D20">
        <v>19</v>
      </c>
      <c r="I20" s="14"/>
    </row>
    <row r="21" spans="1:9" x14ac:dyDescent="0.3">
      <c r="A21" t="s">
        <v>41</v>
      </c>
      <c r="B21" s="18">
        <v>-11322.434999999999</v>
      </c>
      <c r="C21" s="14">
        <v>1.4073</v>
      </c>
      <c r="D21">
        <v>27</v>
      </c>
      <c r="I21" s="14"/>
    </row>
    <row r="22" spans="1:9" x14ac:dyDescent="0.3">
      <c r="A22" s="13" t="s">
        <v>42</v>
      </c>
      <c r="E22" s="18">
        <f>-2*(B20-B21)</f>
        <v>35.409999999999854</v>
      </c>
      <c r="F22" s="14">
        <f>((D20*C20) - (D21*C21)) / (D20-D21)</f>
        <v>1.4206000000000003</v>
      </c>
      <c r="G22" s="1">
        <f>E22/F22</f>
        <v>24.926087568632862</v>
      </c>
      <c r="H22">
        <f>ABS(D21-D20)</f>
        <v>8</v>
      </c>
      <c r="I22" s="14">
        <f>CHIDIST(G22,H22)</f>
        <v>1.6000248716557417E-3</v>
      </c>
    </row>
    <row r="23" spans="1:9" x14ac:dyDescent="0.3">
      <c r="A23" s="9"/>
      <c r="B23" s="46"/>
      <c r="C23" s="47"/>
      <c r="D23" s="9"/>
      <c r="E23" s="46"/>
      <c r="F23" s="47"/>
      <c r="G23" s="10"/>
      <c r="H23" s="9"/>
      <c r="I23" s="9"/>
    </row>
    <row r="24" spans="1:9" x14ac:dyDescent="0.3">
      <c r="A24" s="12"/>
    </row>
    <row r="25" spans="1:9" ht="15.75" customHeight="1" x14ac:dyDescent="0.3">
      <c r="A25" s="28" t="s">
        <v>109</v>
      </c>
      <c r="B25" s="20"/>
      <c r="C25" s="17"/>
      <c r="D25" s="3"/>
      <c r="F25" s="17"/>
      <c r="G25" s="22"/>
      <c r="H25" s="3"/>
      <c r="I25" s="17"/>
    </row>
    <row r="26" spans="1:9" x14ac:dyDescent="0.3">
      <c r="A26" s="12" t="s">
        <v>44</v>
      </c>
      <c r="B26" s="18">
        <v>-11357.611999999999</v>
      </c>
      <c r="C26" s="14">
        <v>1.4474</v>
      </c>
      <c r="D26">
        <v>17</v>
      </c>
    </row>
    <row r="27" spans="1:9" x14ac:dyDescent="0.3">
      <c r="A27" t="s">
        <v>23</v>
      </c>
      <c r="B27" s="18">
        <v>-11340.14</v>
      </c>
      <c r="C27" s="14">
        <v>1.4016999999999999</v>
      </c>
      <c r="D27">
        <v>19</v>
      </c>
    </row>
    <row r="28" spans="1:9" x14ac:dyDescent="0.3">
      <c r="A28" s="13" t="s">
        <v>42</v>
      </c>
      <c r="E28" s="18">
        <f>-2*(B26-B27)</f>
        <v>34.943999999999505</v>
      </c>
      <c r="F28" s="14">
        <f>((D26*C26) - (D27*C27)) / (D26-D27)</f>
        <v>1.0132499999999993</v>
      </c>
      <c r="G28" s="1">
        <f>E28/F28</f>
        <v>34.487046632123885</v>
      </c>
      <c r="H28">
        <f>ABS(D27-D26)</f>
        <v>2</v>
      </c>
      <c r="I28" s="14">
        <f>CHIDIST(G28,H28)</f>
        <v>3.2451365451207639E-8</v>
      </c>
    </row>
    <row r="29" spans="1:9" x14ac:dyDescent="0.3">
      <c r="A29" s="12"/>
    </row>
    <row r="30" spans="1:9" x14ac:dyDescent="0.3">
      <c r="A30" s="12" t="s">
        <v>45</v>
      </c>
      <c r="B30" s="18">
        <v>-11341.772999999999</v>
      </c>
      <c r="C30" s="14">
        <v>1.4187000000000001</v>
      </c>
      <c r="D30">
        <v>17</v>
      </c>
    </row>
    <row r="31" spans="1:9" x14ac:dyDescent="0.3">
      <c r="A31" t="s">
        <v>23</v>
      </c>
      <c r="B31" s="18">
        <v>-11340.14</v>
      </c>
      <c r="C31" s="14">
        <v>1.4016999999999999</v>
      </c>
      <c r="D31">
        <v>19</v>
      </c>
    </row>
    <row r="32" spans="1:9" x14ac:dyDescent="0.3">
      <c r="A32" s="13" t="s">
        <v>42</v>
      </c>
      <c r="E32" s="18">
        <f>-2*(B30-B31)</f>
        <v>3.2659999999996217</v>
      </c>
      <c r="F32" s="14">
        <f>((D30*C30) - (D31*C31)) / (D30-D31)</f>
        <v>1.2571999999999992</v>
      </c>
      <c r="G32" s="1">
        <f>E32/F32</f>
        <v>2.5978364619787015</v>
      </c>
      <c r="H32">
        <f>ABS(D31-D30)</f>
        <v>2</v>
      </c>
      <c r="I32" s="14">
        <f>CHIDIST(G32,H32)</f>
        <v>0.27282676900129793</v>
      </c>
    </row>
    <row r="34" spans="1:9" x14ac:dyDescent="0.3">
      <c r="A34" t="s">
        <v>46</v>
      </c>
      <c r="B34" s="18">
        <v>-11361.96</v>
      </c>
      <c r="C34" s="14">
        <v>1.3443000000000001</v>
      </c>
      <c r="D34">
        <v>15</v>
      </c>
    </row>
    <row r="35" spans="1:9" x14ac:dyDescent="0.3">
      <c r="A35" s="12" t="s">
        <v>45</v>
      </c>
      <c r="B35" s="18">
        <v>-11341.772999999999</v>
      </c>
      <c r="C35" s="14">
        <v>1.4187000000000001</v>
      </c>
      <c r="D35">
        <v>17</v>
      </c>
    </row>
    <row r="36" spans="1:9" x14ac:dyDescent="0.3">
      <c r="A36" s="13" t="s">
        <v>42</v>
      </c>
      <c r="E36" s="18">
        <f>-2*(B34-B35)</f>
        <v>40.373999999999796</v>
      </c>
      <c r="F36" s="14">
        <f>((D34*C34) - (D35*C35)) / (D34-D35)</f>
        <v>1.976700000000001</v>
      </c>
      <c r="G36" s="1">
        <f>E36/F36</f>
        <v>20.424950675367924</v>
      </c>
      <c r="H36">
        <f>ABS(D35-D34)</f>
        <v>2</v>
      </c>
      <c r="I36" s="14">
        <f>CHIDIST(G36,H36)</f>
        <v>3.6709486899530172E-5</v>
      </c>
    </row>
  </sheetData>
  <mergeCells count="4">
    <mergeCell ref="A1:D1"/>
    <mergeCell ref="E1:I1"/>
    <mergeCell ref="B2:I2"/>
    <mergeCell ref="A2:A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9"/>
  <sheetViews>
    <sheetView zoomScaleNormal="100" workbookViewId="0">
      <selection activeCell="L35" sqref="L35"/>
    </sheetView>
  </sheetViews>
  <sheetFormatPr defaultRowHeight="14.4" x14ac:dyDescent="0.3"/>
  <cols>
    <col min="1" max="1" width="28.33203125" bestFit="1" customWidth="1"/>
    <col min="2" max="2" width="1.5546875" style="1" customWidth="1"/>
    <col min="3" max="4" width="9.5546875" style="1" customWidth="1"/>
    <col min="5" max="5" width="1.5546875" style="1" customWidth="1"/>
    <col min="6" max="7" width="9.5546875" style="1" customWidth="1"/>
  </cols>
  <sheetData>
    <row r="2" spans="1:7" ht="25.5" customHeight="1" x14ac:dyDescent="0.3">
      <c r="A2" s="60" t="s">
        <v>80</v>
      </c>
      <c r="B2" s="25"/>
      <c r="C2" s="59" t="s">
        <v>65</v>
      </c>
      <c r="D2" s="59"/>
      <c r="E2" s="25"/>
      <c r="F2" s="59" t="s">
        <v>10</v>
      </c>
      <c r="G2" s="59"/>
    </row>
    <row r="3" spans="1:7" s="23" customFormat="1" ht="28.8" x14ac:dyDescent="0.3">
      <c r="A3" s="61"/>
      <c r="B3" s="24"/>
      <c r="C3" s="24" t="s">
        <v>66</v>
      </c>
      <c r="D3" s="24" t="s">
        <v>67</v>
      </c>
      <c r="E3" s="24"/>
      <c r="F3" s="24" t="s">
        <v>66</v>
      </c>
      <c r="G3" s="24" t="s">
        <v>67</v>
      </c>
    </row>
    <row r="4" spans="1:7" x14ac:dyDescent="0.3">
      <c r="A4" t="s">
        <v>68</v>
      </c>
    </row>
    <row r="5" spans="1:7" x14ac:dyDescent="0.3">
      <c r="A5" t="s">
        <v>69</v>
      </c>
      <c r="C5" s="1">
        <v>1.0069999999999999</v>
      </c>
      <c r="D5" s="1">
        <v>5.1999999999999998E-2</v>
      </c>
      <c r="F5" s="1">
        <v>0.73</v>
      </c>
      <c r="G5" s="1">
        <v>3.2000000000000001E-2</v>
      </c>
    </row>
    <row r="6" spans="1:7" x14ac:dyDescent="0.3">
      <c r="A6" t="s">
        <v>70</v>
      </c>
      <c r="C6" s="1">
        <v>1.0640000000000001</v>
      </c>
      <c r="D6" s="1">
        <v>0.05</v>
      </c>
      <c r="F6" s="1">
        <v>0.75900000000000001</v>
      </c>
      <c r="G6" s="1">
        <v>2.9000000000000001E-2</v>
      </c>
    </row>
    <row r="7" spans="1:7" x14ac:dyDescent="0.3">
      <c r="A7" t="s">
        <v>71</v>
      </c>
      <c r="C7" s="1">
        <v>0.95599999999999996</v>
      </c>
      <c r="D7" s="1">
        <v>5.2999999999999999E-2</v>
      </c>
      <c r="F7" s="1">
        <v>0.625</v>
      </c>
      <c r="G7" s="1">
        <v>3.5000000000000003E-2</v>
      </c>
    </row>
    <row r="9" spans="1:7" x14ac:dyDescent="0.3">
      <c r="A9" t="s">
        <v>72</v>
      </c>
    </row>
    <row r="10" spans="1:7" x14ac:dyDescent="0.3">
      <c r="A10" t="s">
        <v>73</v>
      </c>
      <c r="C10" s="1">
        <v>1.325</v>
      </c>
      <c r="D10" s="1">
        <v>4.8000000000000001E-2</v>
      </c>
      <c r="F10" s="1">
        <v>0.75900000000000001</v>
      </c>
      <c r="G10" s="1">
        <v>2.1999999999999999E-2</v>
      </c>
    </row>
    <row r="11" spans="1:7" x14ac:dyDescent="0.3">
      <c r="A11" t="s">
        <v>74</v>
      </c>
      <c r="C11" s="1">
        <v>1.349</v>
      </c>
      <c r="D11" s="1">
        <v>4.3999999999999997E-2</v>
      </c>
      <c r="F11" s="1">
        <v>0.84599999999999997</v>
      </c>
      <c r="G11" s="1">
        <v>2.1000000000000001E-2</v>
      </c>
    </row>
    <row r="12" spans="1:7" x14ac:dyDescent="0.3">
      <c r="A12" t="s">
        <v>75</v>
      </c>
      <c r="C12" s="1">
        <v>1.0089999999999999</v>
      </c>
      <c r="D12" s="1">
        <v>5.5E-2</v>
      </c>
      <c r="F12" s="1">
        <v>0.58799999999999997</v>
      </c>
      <c r="G12" s="1">
        <v>0.03</v>
      </c>
    </row>
    <row r="14" spans="1:7" x14ac:dyDescent="0.3">
      <c r="A14" t="s">
        <v>76</v>
      </c>
      <c r="C14" s="1">
        <v>0.56399999999999995</v>
      </c>
      <c r="D14" s="1">
        <v>4.1000000000000002E-2</v>
      </c>
      <c r="F14" s="1">
        <v>0.56399999999999995</v>
      </c>
      <c r="G14" s="1">
        <v>4.1000000000000002E-2</v>
      </c>
    </row>
    <row r="16" spans="1:7" x14ac:dyDescent="0.3">
      <c r="A16" t="s">
        <v>77</v>
      </c>
    </row>
    <row r="17" spans="1:7" x14ac:dyDescent="0.3">
      <c r="A17" t="s">
        <v>73</v>
      </c>
      <c r="C17" s="1">
        <v>4.5469999999999997</v>
      </c>
      <c r="D17" s="1">
        <v>5.2999999999999999E-2</v>
      </c>
      <c r="F17" s="1">
        <v>2.6040000000000001</v>
      </c>
      <c r="G17" s="1">
        <v>5.7000000000000002E-2</v>
      </c>
    </row>
    <row r="18" spans="1:7" x14ac:dyDescent="0.3">
      <c r="A18" t="s">
        <v>69</v>
      </c>
      <c r="C18" s="1">
        <v>5.2889999999999997</v>
      </c>
      <c r="D18" s="1">
        <v>4.2000000000000003E-2</v>
      </c>
      <c r="F18" s="1">
        <v>3.8340000000000001</v>
      </c>
      <c r="G18" s="1">
        <v>0.111</v>
      </c>
    </row>
    <row r="19" spans="1:7" x14ac:dyDescent="0.3">
      <c r="A19" t="s">
        <v>74</v>
      </c>
      <c r="C19" s="1">
        <v>4.8959999999999999</v>
      </c>
      <c r="D19" s="1">
        <v>4.8000000000000001E-2</v>
      </c>
      <c r="F19" s="1">
        <v>3.07</v>
      </c>
      <c r="G19" s="1">
        <v>7.1999999999999995E-2</v>
      </c>
    </row>
    <row r="20" spans="1:7" x14ac:dyDescent="0.3">
      <c r="A20" t="s">
        <v>70</v>
      </c>
      <c r="C20" s="1">
        <v>5.359</v>
      </c>
      <c r="D20" s="1">
        <v>4.2000000000000003E-2</v>
      </c>
      <c r="F20" s="1">
        <v>3.8210000000000002</v>
      </c>
      <c r="G20" s="1">
        <v>0.111</v>
      </c>
    </row>
    <row r="21" spans="1:7" x14ac:dyDescent="0.3">
      <c r="A21" t="s">
        <v>75</v>
      </c>
      <c r="C21" s="1">
        <v>4.8600000000000003</v>
      </c>
      <c r="D21" s="1">
        <v>5.1999999999999998E-2</v>
      </c>
      <c r="F21" s="1">
        <v>2.8319999999999999</v>
      </c>
      <c r="G21" s="1">
        <v>6.6000000000000003E-2</v>
      </c>
    </row>
    <row r="22" spans="1:7" x14ac:dyDescent="0.3">
      <c r="A22" t="s">
        <v>71</v>
      </c>
      <c r="C22" s="1">
        <v>5.3209999999999997</v>
      </c>
      <c r="D22" s="1">
        <v>4.5999999999999999E-2</v>
      </c>
      <c r="F22" s="1">
        <v>3.4769999999999999</v>
      </c>
      <c r="G22" s="1">
        <v>0.10100000000000001</v>
      </c>
    </row>
    <row r="24" spans="1:7" x14ac:dyDescent="0.3">
      <c r="A24" t="s">
        <v>78</v>
      </c>
    </row>
    <row r="25" spans="1:7" x14ac:dyDescent="0.3">
      <c r="A25" t="s">
        <v>73</v>
      </c>
      <c r="C25" s="1">
        <v>1.294</v>
      </c>
      <c r="D25" s="1">
        <v>0.10299999999999999</v>
      </c>
      <c r="F25" s="1">
        <v>0.42399999999999999</v>
      </c>
      <c r="G25" s="1">
        <v>3.4000000000000002E-2</v>
      </c>
    </row>
    <row r="26" spans="1:7" x14ac:dyDescent="0.3">
      <c r="A26" t="s">
        <v>69</v>
      </c>
      <c r="C26" s="1">
        <v>0.88800000000000001</v>
      </c>
      <c r="D26" s="1">
        <v>9.7000000000000003E-2</v>
      </c>
      <c r="F26" s="1">
        <v>0.46700000000000003</v>
      </c>
      <c r="G26" s="1">
        <v>4.7E-2</v>
      </c>
    </row>
    <row r="27" spans="1:7" x14ac:dyDescent="0.3">
      <c r="A27" t="s">
        <v>74</v>
      </c>
      <c r="C27" s="1">
        <v>0.72399999999999998</v>
      </c>
      <c r="D27" s="1">
        <v>9.1999999999999998E-2</v>
      </c>
      <c r="F27" s="1">
        <v>0.28499999999999998</v>
      </c>
      <c r="G27" s="1">
        <v>3.5999999999999997E-2</v>
      </c>
    </row>
    <row r="28" spans="1:7" x14ac:dyDescent="0.3">
      <c r="A28" t="s">
        <v>70</v>
      </c>
      <c r="C28" s="1">
        <v>0.83499999999999996</v>
      </c>
      <c r="D28" s="1">
        <v>9.2999999999999999E-2</v>
      </c>
      <c r="F28" s="1">
        <v>0.42499999999999999</v>
      </c>
      <c r="G28" s="1">
        <v>4.3999999999999997E-2</v>
      </c>
    </row>
    <row r="29" spans="1:7" x14ac:dyDescent="0.3">
      <c r="A29" t="s">
        <v>75</v>
      </c>
      <c r="C29" s="1">
        <v>1.9259999999999999</v>
      </c>
      <c r="D29" s="1">
        <v>0.11899999999999999</v>
      </c>
      <c r="F29" s="1">
        <v>0.65400000000000003</v>
      </c>
      <c r="G29" s="1">
        <v>3.5000000000000003E-2</v>
      </c>
    </row>
    <row r="30" spans="1:7" x14ac:dyDescent="0.3">
      <c r="A30" t="s">
        <v>71</v>
      </c>
      <c r="C30" s="1">
        <v>1.4279999999999999</v>
      </c>
      <c r="D30" s="1">
        <v>0.13400000000000001</v>
      </c>
      <c r="F30" s="1">
        <v>0.61</v>
      </c>
      <c r="G30" s="1">
        <v>4.2999999999999997E-2</v>
      </c>
    </row>
    <row r="32" spans="1:7" x14ac:dyDescent="0.3">
      <c r="A32" t="s">
        <v>79</v>
      </c>
    </row>
    <row r="33" spans="1:7" x14ac:dyDescent="0.3">
      <c r="A33" t="s">
        <v>73</v>
      </c>
      <c r="F33" s="1">
        <v>0.57599999999999996</v>
      </c>
      <c r="G33" s="1">
        <v>3.4000000000000002E-2</v>
      </c>
    </row>
    <row r="34" spans="1:7" x14ac:dyDescent="0.3">
      <c r="A34" t="s">
        <v>69</v>
      </c>
      <c r="F34" s="1">
        <v>0.53300000000000003</v>
      </c>
      <c r="G34" s="1">
        <v>4.7E-2</v>
      </c>
    </row>
    <row r="35" spans="1:7" x14ac:dyDescent="0.3">
      <c r="A35" t="s">
        <v>74</v>
      </c>
      <c r="F35" s="1">
        <v>0.71499999999999997</v>
      </c>
      <c r="G35" s="1">
        <v>3.5999999999999997E-2</v>
      </c>
    </row>
    <row r="36" spans="1:7" x14ac:dyDescent="0.3">
      <c r="A36" t="s">
        <v>70</v>
      </c>
      <c r="F36" s="1">
        <v>0.57499999999999996</v>
      </c>
      <c r="G36" s="1">
        <v>4.3999999999999997E-2</v>
      </c>
    </row>
    <row r="37" spans="1:7" x14ac:dyDescent="0.3">
      <c r="A37" t="s">
        <v>75</v>
      </c>
      <c r="F37" s="1">
        <v>0.34599999999999997</v>
      </c>
      <c r="G37" s="1">
        <v>3.5000000000000003E-2</v>
      </c>
    </row>
    <row r="38" spans="1:7" x14ac:dyDescent="0.3">
      <c r="A38" t="s">
        <v>71</v>
      </c>
      <c r="F38" s="1">
        <v>0.39</v>
      </c>
      <c r="G38" s="1">
        <v>4.2999999999999997E-2</v>
      </c>
    </row>
    <row r="39" spans="1:7" x14ac:dyDescent="0.3">
      <c r="A39" s="9"/>
      <c r="B39" s="10"/>
      <c r="C39" s="10"/>
      <c r="D39" s="10"/>
      <c r="E39" s="10"/>
      <c r="F39" s="10"/>
      <c r="G39" s="10"/>
    </row>
  </sheetData>
  <mergeCells count="3">
    <mergeCell ref="C2:D2"/>
    <mergeCell ref="F2:G2"/>
    <mergeCell ref="A2:A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5"/>
  <sheetViews>
    <sheetView zoomScale="85" zoomScaleNormal="85" workbookViewId="0">
      <selection activeCell="J11" sqref="J11:J13"/>
    </sheetView>
  </sheetViews>
  <sheetFormatPr defaultRowHeight="14.4" x14ac:dyDescent="0.3"/>
  <cols>
    <col min="1" max="1" width="9.6640625" customWidth="1"/>
    <col min="3" max="3" width="7.88671875" bestFit="1" customWidth="1"/>
    <col min="4" max="4" width="4.33203125" customWidth="1"/>
    <col min="5" max="5" width="9.109375" bestFit="1" customWidth="1"/>
    <col min="6" max="6" width="7.88671875" bestFit="1" customWidth="1"/>
    <col min="7" max="7" width="1.88671875" customWidth="1"/>
    <col min="8" max="8" width="9.109375" bestFit="1" customWidth="1"/>
    <col min="9" max="9" width="7" customWidth="1"/>
    <col min="10" max="11" width="7.109375" customWidth="1"/>
    <col min="12" max="12" width="9.5546875" customWidth="1"/>
    <col min="13" max="19" width="7" customWidth="1"/>
    <col min="20" max="20" width="1.6640625" customWidth="1"/>
  </cols>
  <sheetData>
    <row r="1" spans="1:20" x14ac:dyDescent="0.3">
      <c r="A1" s="5" t="s">
        <v>29</v>
      </c>
    </row>
    <row r="2" spans="1:20" x14ac:dyDescent="0.3">
      <c r="A2" s="5"/>
      <c r="H2" t="s">
        <v>97</v>
      </c>
    </row>
    <row r="3" spans="1:20" x14ac:dyDescent="0.3">
      <c r="A3" s="42" t="s">
        <v>92</v>
      </c>
      <c r="B3" s="43"/>
      <c r="C3" s="43"/>
      <c r="H3" t="s">
        <v>98</v>
      </c>
    </row>
    <row r="4" spans="1:20" x14ac:dyDescent="0.3">
      <c r="A4" s="5" t="s">
        <v>88</v>
      </c>
      <c r="H4" t="s">
        <v>99</v>
      </c>
    </row>
    <row r="5" spans="1:20" x14ac:dyDescent="0.3">
      <c r="A5" s="5" t="s">
        <v>89</v>
      </c>
    </row>
    <row r="6" spans="1:20" x14ac:dyDescent="0.3">
      <c r="A6" s="5" t="s">
        <v>90</v>
      </c>
      <c r="C6" s="41">
        <v>1</v>
      </c>
      <c r="H6" s="5"/>
      <c r="J6" s="1"/>
      <c r="K6" s="1"/>
    </row>
    <row r="7" spans="1:20" x14ac:dyDescent="0.3">
      <c r="A7" s="5" t="s">
        <v>91</v>
      </c>
      <c r="C7" s="41">
        <v>7</v>
      </c>
      <c r="H7" s="5"/>
      <c r="J7" s="1"/>
      <c r="K7" s="1"/>
    </row>
    <row r="8" spans="1:20" x14ac:dyDescent="0.3">
      <c r="A8" s="5"/>
    </row>
    <row r="9" spans="1:20" x14ac:dyDescent="0.3">
      <c r="A9" s="62" t="s">
        <v>30</v>
      </c>
      <c r="B9" s="62"/>
      <c r="C9" s="62"/>
      <c r="E9" s="63" t="s">
        <v>95</v>
      </c>
      <c r="F9" s="63"/>
      <c r="G9" s="45"/>
      <c r="M9" s="62" t="s">
        <v>37</v>
      </c>
      <c r="N9" s="62"/>
      <c r="O9" s="62"/>
      <c r="P9" s="62"/>
      <c r="Q9" s="62"/>
      <c r="R9" s="62"/>
      <c r="S9" s="62"/>
    </row>
    <row r="10" spans="1:20" x14ac:dyDescent="0.3">
      <c r="A10" s="40" t="s">
        <v>0</v>
      </c>
      <c r="B10" s="40" t="s">
        <v>13</v>
      </c>
      <c r="C10" s="40" t="s">
        <v>14</v>
      </c>
      <c r="D10" s="3"/>
      <c r="E10" s="40" t="s">
        <v>13</v>
      </c>
      <c r="F10" s="40" t="s">
        <v>14</v>
      </c>
      <c r="G10" s="3"/>
      <c r="H10" s="40" t="s">
        <v>96</v>
      </c>
      <c r="I10" s="40" t="s">
        <v>93</v>
      </c>
      <c r="J10" s="40" t="s">
        <v>94</v>
      </c>
      <c r="K10" s="3"/>
      <c r="L10" s="40" t="s">
        <v>0</v>
      </c>
      <c r="M10" s="40">
        <v>-3</v>
      </c>
      <c r="N10" s="40">
        <v>-2</v>
      </c>
      <c r="O10" s="40">
        <v>-1</v>
      </c>
      <c r="P10" s="40">
        <v>0</v>
      </c>
      <c r="Q10" s="40">
        <v>1</v>
      </c>
      <c r="R10" s="40">
        <v>2</v>
      </c>
      <c r="S10" s="40">
        <v>3</v>
      </c>
    </row>
    <row r="11" spans="1:20" x14ac:dyDescent="0.3">
      <c r="A11" s="41">
        <v>2</v>
      </c>
      <c r="B11" s="44">
        <v>5.2889999999999997</v>
      </c>
      <c r="C11" s="44">
        <v>1.0069999999999999</v>
      </c>
      <c r="D11" s="1"/>
      <c r="E11" s="1">
        <f>(B11-$C$6)/($C$7-$C$6)</f>
        <v>0.71483333333333332</v>
      </c>
      <c r="F11" s="1">
        <f>C11/($C$7-$C$6)</f>
        <v>0.16783333333333331</v>
      </c>
      <c r="G11" s="1"/>
      <c r="H11" s="1">
        <f>(1-2*E11)/2*F11</f>
        <v>-3.6056194444444439E-2</v>
      </c>
      <c r="I11" s="1">
        <f>-1*E11/F11</f>
        <v>-4.2591857000993052</v>
      </c>
      <c r="J11" s="6">
        <f>(1-E11)/F11</f>
        <v>1.6991062562065544</v>
      </c>
      <c r="K11" s="1"/>
      <c r="L11" s="4">
        <f>A11</f>
        <v>2</v>
      </c>
      <c r="M11" s="1">
        <f t="shared" ref="M11:S13" si="0">$B11 + ($C11*M$10)</f>
        <v>2.2679999999999998</v>
      </c>
      <c r="N11" s="1">
        <f t="shared" si="0"/>
        <v>3.2749999999999999</v>
      </c>
      <c r="O11" s="1">
        <f t="shared" si="0"/>
        <v>4.282</v>
      </c>
      <c r="P11" s="1">
        <f t="shared" si="0"/>
        <v>5.2889999999999997</v>
      </c>
      <c r="Q11" s="1">
        <f t="shared" si="0"/>
        <v>6.2959999999999994</v>
      </c>
      <c r="R11" s="1">
        <f t="shared" si="0"/>
        <v>7.302999999999999</v>
      </c>
      <c r="S11" s="1">
        <f t="shared" si="0"/>
        <v>8.3099999999999987</v>
      </c>
      <c r="T11" s="1"/>
    </row>
    <row r="12" spans="1:20" x14ac:dyDescent="0.3">
      <c r="A12" s="41">
        <v>4</v>
      </c>
      <c r="B12" s="44">
        <v>5.359</v>
      </c>
      <c r="C12" s="44">
        <v>1.0640000000000001</v>
      </c>
      <c r="D12" s="1"/>
      <c r="E12" s="1">
        <f>(B12-$C$6)/($C$7-$C$6)</f>
        <v>0.72650000000000003</v>
      </c>
      <c r="F12" s="1">
        <f>C12/($C$7-$C$6)</f>
        <v>0.17733333333333334</v>
      </c>
      <c r="G12" s="1"/>
      <c r="H12" s="1">
        <f t="shared" ref="H12:H13" si="1">(1-2*E12)/2*F12</f>
        <v>-4.0166000000000007E-2</v>
      </c>
      <c r="I12" s="1">
        <f t="shared" ref="I12:I13" si="2">-1*E12/F12</f>
        <v>-4.0968045112781954</v>
      </c>
      <c r="J12" s="6">
        <f t="shared" ref="J12:J13" si="3">(1-E12)/F12</f>
        <v>1.5422932330827064</v>
      </c>
      <c r="K12" s="1"/>
      <c r="L12" s="4">
        <f>A12</f>
        <v>4</v>
      </c>
      <c r="M12" s="1">
        <f t="shared" si="0"/>
        <v>2.1669999999999998</v>
      </c>
      <c r="N12" s="1">
        <f t="shared" si="0"/>
        <v>3.2309999999999999</v>
      </c>
      <c r="O12" s="1">
        <f t="shared" si="0"/>
        <v>4.2949999999999999</v>
      </c>
      <c r="P12" s="1">
        <f t="shared" si="0"/>
        <v>5.359</v>
      </c>
      <c r="Q12" s="1">
        <f t="shared" si="0"/>
        <v>6.423</v>
      </c>
      <c r="R12" s="1">
        <f t="shared" si="0"/>
        <v>7.4870000000000001</v>
      </c>
      <c r="S12" s="1">
        <f t="shared" si="0"/>
        <v>8.5510000000000002</v>
      </c>
      <c r="T12" s="1"/>
    </row>
    <row r="13" spans="1:20" x14ac:dyDescent="0.3">
      <c r="A13" s="41">
        <v>6</v>
      </c>
      <c r="B13" s="44">
        <v>5.3209999999999997</v>
      </c>
      <c r="C13" s="44">
        <v>0.95599999999999996</v>
      </c>
      <c r="D13" s="1"/>
      <c r="E13" s="1">
        <f>(B13-$C$6)/($C$7-$C$6)</f>
        <v>0.72016666666666662</v>
      </c>
      <c r="F13" s="1">
        <f>C13/($C$7-$C$6)</f>
        <v>0.15933333333333333</v>
      </c>
      <c r="G13" s="1"/>
      <c r="H13" s="1">
        <f t="shared" si="1"/>
        <v>-3.5079888888888883E-2</v>
      </c>
      <c r="I13" s="1">
        <f t="shared" si="2"/>
        <v>-4.5198744769874475</v>
      </c>
      <c r="J13" s="6">
        <f t="shared" si="3"/>
        <v>1.7562761506276154</v>
      </c>
      <c r="K13" s="1"/>
      <c r="L13" s="4">
        <f>A13</f>
        <v>6</v>
      </c>
      <c r="M13" s="1">
        <f t="shared" si="0"/>
        <v>2.4529999999999998</v>
      </c>
      <c r="N13" s="1">
        <f t="shared" si="0"/>
        <v>3.4089999999999998</v>
      </c>
      <c r="O13" s="1">
        <f t="shared" si="0"/>
        <v>4.3650000000000002</v>
      </c>
      <c r="P13" s="1">
        <f t="shared" si="0"/>
        <v>5.3209999999999997</v>
      </c>
      <c r="Q13" s="1">
        <f t="shared" si="0"/>
        <v>6.2769999999999992</v>
      </c>
      <c r="R13" s="1">
        <f t="shared" si="0"/>
        <v>7.2329999999999997</v>
      </c>
      <c r="S13" s="1">
        <f t="shared" si="0"/>
        <v>8.1890000000000001</v>
      </c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100</v>
      </c>
      <c r="M17" s="1">
        <f>$C$6</f>
        <v>1</v>
      </c>
      <c r="N17" s="1">
        <f t="shared" ref="N17:S17" si="4">$C$6</f>
        <v>1</v>
      </c>
      <c r="O17" s="1">
        <f t="shared" si="4"/>
        <v>1</v>
      </c>
      <c r="P17" s="1">
        <f t="shared" si="4"/>
        <v>1</v>
      </c>
      <c r="Q17" s="1">
        <f t="shared" si="4"/>
        <v>1</v>
      </c>
      <c r="R17" s="1">
        <f t="shared" si="4"/>
        <v>1</v>
      </c>
      <c r="S17" s="1">
        <f t="shared" si="4"/>
        <v>1</v>
      </c>
      <c r="T17" s="1"/>
    </row>
    <row r="18" spans="1:20" x14ac:dyDescent="0.3">
      <c r="B18" s="1"/>
      <c r="C18" s="1"/>
      <c r="D18" s="1"/>
      <c r="E18" s="1"/>
      <c r="F18" s="1"/>
      <c r="G18" s="1"/>
      <c r="H18" s="1"/>
      <c r="I18" s="1"/>
      <c r="L18" s="1" t="s">
        <v>101</v>
      </c>
      <c r="M18" s="1">
        <f>$C$7</f>
        <v>7</v>
      </c>
      <c r="N18" s="1">
        <f t="shared" ref="N18:S18" si="5">$C$7</f>
        <v>7</v>
      </c>
      <c r="O18" s="1">
        <f t="shared" si="5"/>
        <v>7</v>
      </c>
      <c r="P18" s="1">
        <f t="shared" si="5"/>
        <v>7</v>
      </c>
      <c r="Q18" s="1">
        <f t="shared" si="5"/>
        <v>7</v>
      </c>
      <c r="R18" s="1">
        <f t="shared" si="5"/>
        <v>7</v>
      </c>
      <c r="S18" s="1">
        <f t="shared" si="5"/>
        <v>7</v>
      </c>
    </row>
    <row r="19" spans="1:20" x14ac:dyDescent="0.3">
      <c r="A19" s="5" t="s">
        <v>88</v>
      </c>
      <c r="H19" s="1"/>
      <c r="I19" s="1"/>
      <c r="M19" s="39"/>
      <c r="N19" s="39"/>
      <c r="O19" s="39"/>
      <c r="P19" s="39"/>
      <c r="Q19" s="39"/>
      <c r="R19" s="39"/>
      <c r="S19" s="39"/>
    </row>
    <row r="20" spans="1:20" x14ac:dyDescent="0.3">
      <c r="A20" s="5" t="s">
        <v>89</v>
      </c>
      <c r="H20" s="1"/>
      <c r="I20" s="1"/>
      <c r="M20" s="39"/>
      <c r="N20" s="39"/>
      <c r="O20" s="39"/>
      <c r="P20" s="39"/>
      <c r="Q20" s="39"/>
      <c r="R20" s="39"/>
      <c r="S20" s="39"/>
    </row>
    <row r="21" spans="1:20" x14ac:dyDescent="0.3">
      <c r="A21" s="5" t="s">
        <v>90</v>
      </c>
      <c r="C21" s="41">
        <v>1</v>
      </c>
      <c r="H21" s="5"/>
      <c r="I21" s="1"/>
      <c r="J21" s="1"/>
      <c r="K21" s="1"/>
      <c r="M21" s="39"/>
      <c r="N21" s="39"/>
      <c r="O21" s="39"/>
      <c r="P21" s="39"/>
      <c r="Q21" s="39"/>
      <c r="R21" s="39"/>
      <c r="S21" s="39"/>
    </row>
    <row r="22" spans="1:20" x14ac:dyDescent="0.3">
      <c r="A22" s="5" t="s">
        <v>91</v>
      </c>
      <c r="C22" s="41">
        <v>7</v>
      </c>
      <c r="H22" s="5"/>
      <c r="I22" s="1"/>
      <c r="J22" s="1"/>
      <c r="K22" s="1"/>
      <c r="M22" s="39"/>
      <c r="N22" s="39"/>
      <c r="O22" s="39"/>
      <c r="P22" s="39"/>
      <c r="Q22" s="39"/>
      <c r="R22" s="39"/>
      <c r="S22" s="39"/>
    </row>
    <row r="23" spans="1:20" x14ac:dyDescent="0.3">
      <c r="B23" s="1"/>
      <c r="C23" s="1"/>
      <c r="D23" s="1"/>
      <c r="E23" s="1"/>
      <c r="F23" s="1"/>
      <c r="G23" s="1"/>
      <c r="H23" s="1"/>
      <c r="I23" s="1"/>
    </row>
    <row r="24" spans="1:20" x14ac:dyDescent="0.3">
      <c r="A24" s="62" t="s">
        <v>102</v>
      </c>
      <c r="B24" s="62"/>
      <c r="C24" s="62"/>
      <c r="E24" s="63" t="s">
        <v>95</v>
      </c>
      <c r="F24" s="63"/>
      <c r="G24" s="45"/>
      <c r="M24" s="62" t="s">
        <v>37</v>
      </c>
      <c r="N24" s="62"/>
      <c r="O24" s="62"/>
      <c r="P24" s="62"/>
      <c r="Q24" s="62"/>
      <c r="R24" s="62"/>
      <c r="S24" s="62"/>
    </row>
    <row r="25" spans="1:20" x14ac:dyDescent="0.3">
      <c r="A25" s="40" t="s">
        <v>0</v>
      </c>
      <c r="B25" s="40" t="s">
        <v>13</v>
      </c>
      <c r="C25" s="40" t="s">
        <v>14</v>
      </c>
      <c r="D25" s="3"/>
      <c r="E25" s="40" t="s">
        <v>13</v>
      </c>
      <c r="F25" s="40" t="s">
        <v>14</v>
      </c>
      <c r="G25" s="3"/>
      <c r="H25" s="40" t="s">
        <v>96</v>
      </c>
      <c r="I25" s="40" t="s">
        <v>93</v>
      </c>
      <c r="J25" s="40" t="s">
        <v>94</v>
      </c>
      <c r="K25" s="3"/>
      <c r="L25" s="40" t="s">
        <v>0</v>
      </c>
      <c r="M25" s="40">
        <v>-3</v>
      </c>
      <c r="N25" s="40">
        <v>-2</v>
      </c>
      <c r="O25" s="40">
        <v>-1</v>
      </c>
      <c r="P25" s="40">
        <v>0</v>
      </c>
      <c r="Q25" s="40">
        <v>1</v>
      </c>
      <c r="R25" s="40">
        <v>2</v>
      </c>
      <c r="S25" s="40">
        <v>3</v>
      </c>
    </row>
    <row r="26" spans="1:20" x14ac:dyDescent="0.3">
      <c r="A26" s="41" t="s">
        <v>19</v>
      </c>
      <c r="B26" s="44">
        <v>4.5469999999999997</v>
      </c>
      <c r="C26" s="44">
        <v>1.325</v>
      </c>
      <c r="D26" s="1"/>
      <c r="E26" s="1">
        <f>(B26-$C$21)/($C$22-$C$6)</f>
        <v>0.59116666666666662</v>
      </c>
      <c r="F26" s="1">
        <f>C26/($C$22-$C$21)</f>
        <v>0.22083333333333333</v>
      </c>
      <c r="G26" s="1"/>
      <c r="H26" s="1">
        <f>(1-2*E26)/2*F26</f>
        <v>-2.0132638888888877E-2</v>
      </c>
      <c r="I26" s="1">
        <f>-1*E26/F26</f>
        <v>-2.6769811320754715</v>
      </c>
      <c r="J26" s="6">
        <f>(1-E26)/F26</f>
        <v>1.8513207547169814</v>
      </c>
      <c r="K26" s="1"/>
      <c r="L26" s="31" t="str">
        <f>A26</f>
        <v>R1</v>
      </c>
      <c r="M26" s="1">
        <f t="shared" ref="M26:S28" si="6">$B26 + ($C26*M$10)</f>
        <v>0.57200000000000006</v>
      </c>
      <c r="N26" s="1">
        <f t="shared" si="6"/>
        <v>1.8969999999999998</v>
      </c>
      <c r="O26" s="1">
        <f t="shared" si="6"/>
        <v>3.2219999999999995</v>
      </c>
      <c r="P26" s="1">
        <f t="shared" si="6"/>
        <v>4.5469999999999997</v>
      </c>
      <c r="Q26" s="1">
        <f t="shared" si="6"/>
        <v>5.8719999999999999</v>
      </c>
      <c r="R26" s="1">
        <f t="shared" si="6"/>
        <v>7.1969999999999992</v>
      </c>
      <c r="S26" s="1">
        <f t="shared" si="6"/>
        <v>8.5219999999999985</v>
      </c>
    </row>
    <row r="27" spans="1:20" x14ac:dyDescent="0.3">
      <c r="A27" s="41" t="s">
        <v>20</v>
      </c>
      <c r="B27" s="44">
        <v>4.8959999999999999</v>
      </c>
      <c r="C27" s="44">
        <v>1.349</v>
      </c>
      <c r="D27" s="1"/>
      <c r="E27" s="1">
        <f>(B27-$C$21)/($C$22-$C$6)</f>
        <v>0.64933333333333332</v>
      </c>
      <c r="F27" s="1">
        <f>C27/($C$22-$C$21)</f>
        <v>0.22483333333333333</v>
      </c>
      <c r="G27" s="1"/>
      <c r="H27" s="1">
        <f>(1-2*E27)/2*F27</f>
        <v>-3.3575111111111104E-2</v>
      </c>
      <c r="I27" s="1">
        <f t="shared" ref="I27:I28" si="7">-1*E27/F27</f>
        <v>-2.8880652335063011</v>
      </c>
      <c r="J27" s="6">
        <f t="shared" ref="J27:J28" si="8">(1-E27)/F27</f>
        <v>1.5596738324684953</v>
      </c>
      <c r="K27" s="1"/>
      <c r="L27" s="31" t="str">
        <f>A27</f>
        <v>R3</v>
      </c>
      <c r="M27" s="1">
        <f t="shared" si="6"/>
        <v>0.8490000000000002</v>
      </c>
      <c r="N27" s="1">
        <f t="shared" si="6"/>
        <v>2.198</v>
      </c>
      <c r="O27" s="1">
        <f t="shared" si="6"/>
        <v>3.5469999999999997</v>
      </c>
      <c r="P27" s="1">
        <f t="shared" si="6"/>
        <v>4.8959999999999999</v>
      </c>
      <c r="Q27" s="1">
        <f t="shared" si="6"/>
        <v>6.2450000000000001</v>
      </c>
      <c r="R27" s="1">
        <f t="shared" si="6"/>
        <v>7.5939999999999994</v>
      </c>
      <c r="S27" s="1">
        <f t="shared" si="6"/>
        <v>8.9429999999999996</v>
      </c>
    </row>
    <row r="28" spans="1:20" x14ac:dyDescent="0.3">
      <c r="A28" s="41" t="s">
        <v>21</v>
      </c>
      <c r="B28" s="44">
        <v>4.8600000000000003</v>
      </c>
      <c r="C28" s="44">
        <v>1.0089999999999999</v>
      </c>
      <c r="D28" s="1"/>
      <c r="E28" s="1">
        <f>(B28-$C$21)/($C$22-$C$6)</f>
        <v>0.64333333333333342</v>
      </c>
      <c r="F28" s="1">
        <f>C28/($C$22-$C$21)</f>
        <v>0.16816666666666666</v>
      </c>
      <c r="G28" s="1"/>
      <c r="H28" s="1">
        <f t="shared" ref="H28" si="9">(1-2*E28)/2*F28</f>
        <v>-2.4103888888888904E-2</v>
      </c>
      <c r="I28" s="1">
        <f t="shared" si="7"/>
        <v>-3.8255698711595647</v>
      </c>
      <c r="J28" s="6">
        <f t="shared" si="8"/>
        <v>2.1209117938553019</v>
      </c>
      <c r="K28" s="1"/>
      <c r="L28" s="31" t="str">
        <f>A28</f>
        <v>R5</v>
      </c>
      <c r="M28" s="1">
        <f t="shared" si="6"/>
        <v>1.8330000000000006</v>
      </c>
      <c r="N28" s="1">
        <f t="shared" si="6"/>
        <v>2.8420000000000005</v>
      </c>
      <c r="O28" s="1">
        <f t="shared" si="6"/>
        <v>3.8510000000000004</v>
      </c>
      <c r="P28" s="1">
        <f t="shared" si="6"/>
        <v>4.8600000000000003</v>
      </c>
      <c r="Q28" s="1">
        <f t="shared" si="6"/>
        <v>5.8689999999999998</v>
      </c>
      <c r="R28" s="1">
        <f t="shared" si="6"/>
        <v>6.8780000000000001</v>
      </c>
      <c r="S28" s="1">
        <f t="shared" si="6"/>
        <v>7.8870000000000005</v>
      </c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0" x14ac:dyDescent="0.3">
      <c r="A31" s="1"/>
      <c r="B31" s="1"/>
      <c r="C31" s="1"/>
      <c r="E31" s="1"/>
      <c r="F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</row>
    <row r="32" spans="1:20" x14ac:dyDescent="0.3">
      <c r="A32" s="11"/>
      <c r="B32" s="1"/>
      <c r="C32" s="1"/>
      <c r="L32" s="1" t="s">
        <v>100</v>
      </c>
      <c r="M32" s="1">
        <f>$C$6</f>
        <v>1</v>
      </c>
      <c r="N32" s="1">
        <f t="shared" ref="N32:S32" si="10">$C$6</f>
        <v>1</v>
      </c>
      <c r="O32" s="1">
        <f t="shared" si="10"/>
        <v>1</v>
      </c>
      <c r="P32" s="1">
        <f t="shared" si="10"/>
        <v>1</v>
      </c>
      <c r="Q32" s="1">
        <f t="shared" si="10"/>
        <v>1</v>
      </c>
      <c r="R32" s="1">
        <f t="shared" si="10"/>
        <v>1</v>
      </c>
      <c r="S32" s="1">
        <f t="shared" si="10"/>
        <v>1</v>
      </c>
    </row>
    <row r="33" spans="1:19" x14ac:dyDescent="0.3">
      <c r="A33" s="11"/>
      <c r="B33" s="1"/>
      <c r="C33" s="1"/>
      <c r="L33" s="1" t="s">
        <v>101</v>
      </c>
      <c r="M33" s="1">
        <f>$C$7</f>
        <v>7</v>
      </c>
      <c r="N33" s="1">
        <f t="shared" ref="N33:S33" si="11">$C$7</f>
        <v>7</v>
      </c>
      <c r="O33" s="1">
        <f t="shared" si="11"/>
        <v>7</v>
      </c>
      <c r="P33" s="1">
        <f t="shared" si="11"/>
        <v>7</v>
      </c>
      <c r="Q33" s="1">
        <f t="shared" si="11"/>
        <v>7</v>
      </c>
      <c r="R33" s="1">
        <f t="shared" si="11"/>
        <v>7</v>
      </c>
      <c r="S33" s="1">
        <f t="shared" si="11"/>
        <v>7</v>
      </c>
    </row>
    <row r="34" spans="1:19" x14ac:dyDescent="0.3">
      <c r="A34" s="11"/>
      <c r="B34" s="1"/>
      <c r="C34" s="1"/>
    </row>
    <row r="35" spans="1:19" x14ac:dyDescent="0.3">
      <c r="A35" s="5" t="s">
        <v>116</v>
      </c>
      <c r="M35" s="5" t="s">
        <v>117</v>
      </c>
    </row>
  </sheetData>
  <mergeCells count="6">
    <mergeCell ref="A9:C9"/>
    <mergeCell ref="E9:F9"/>
    <mergeCell ref="M9:S9"/>
    <mergeCell ref="A24:C24"/>
    <mergeCell ref="E24:F24"/>
    <mergeCell ref="M24:S24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workbookViewId="0">
      <selection activeCell="Q53" sqref="Q53"/>
    </sheetView>
  </sheetViews>
  <sheetFormatPr defaultRowHeight="14.4" x14ac:dyDescent="0.3"/>
  <cols>
    <col min="4" max="4" width="8.88671875" bestFit="1" customWidth="1"/>
    <col min="5" max="5" width="2.109375" customWidth="1"/>
  </cols>
  <sheetData>
    <row r="1" spans="1:9" x14ac:dyDescent="0.3">
      <c r="A1" s="62" t="s">
        <v>87</v>
      </c>
      <c r="B1" s="62"/>
      <c r="C1" s="62"/>
      <c r="D1" s="62"/>
      <c r="E1" s="62"/>
      <c r="F1" s="62"/>
      <c r="G1" s="62"/>
      <c r="H1" s="62"/>
      <c r="I1" s="62"/>
    </row>
    <row r="2" spans="1:9" x14ac:dyDescent="0.3">
      <c r="A2" s="50" t="s">
        <v>28</v>
      </c>
      <c r="B2" s="50"/>
      <c r="C2" s="50"/>
      <c r="D2" s="50"/>
      <c r="E2" s="50"/>
      <c r="F2" s="50"/>
      <c r="G2" s="50"/>
      <c r="H2" s="50"/>
      <c r="I2" s="50"/>
    </row>
    <row r="3" spans="1:9" x14ac:dyDescent="0.3">
      <c r="A3" s="5"/>
    </row>
    <row r="4" spans="1:9" x14ac:dyDescent="0.3">
      <c r="B4" s="50" t="s">
        <v>65</v>
      </c>
      <c r="C4" s="50"/>
      <c r="D4" s="50"/>
      <c r="G4" s="50" t="s">
        <v>65</v>
      </c>
      <c r="H4" s="50"/>
      <c r="I4" s="50"/>
    </row>
    <row r="5" spans="1:9" x14ac:dyDescent="0.3">
      <c r="A5" s="3" t="s">
        <v>0</v>
      </c>
      <c r="B5" s="3" t="s">
        <v>14</v>
      </c>
      <c r="C5" s="3" t="s">
        <v>8</v>
      </c>
      <c r="D5" s="3" t="s">
        <v>27</v>
      </c>
      <c r="F5" s="3" t="s">
        <v>0</v>
      </c>
      <c r="G5" s="3" t="s">
        <v>14</v>
      </c>
      <c r="H5" s="3" t="s">
        <v>8</v>
      </c>
      <c r="I5" s="3" t="s">
        <v>27</v>
      </c>
    </row>
    <row r="6" spans="1:9" x14ac:dyDescent="0.3">
      <c r="D6" s="1"/>
      <c r="F6" s="11" t="s">
        <v>19</v>
      </c>
      <c r="G6" s="1">
        <v>1.325</v>
      </c>
      <c r="H6" s="1">
        <v>1.294</v>
      </c>
      <c r="I6" s="1"/>
    </row>
    <row r="7" spans="1:9" x14ac:dyDescent="0.3">
      <c r="A7" s="11">
        <v>2</v>
      </c>
      <c r="B7" s="1">
        <v>1.0069999999999999</v>
      </c>
      <c r="C7" s="1">
        <v>0.88800000000000001</v>
      </c>
      <c r="D7" s="1"/>
      <c r="F7" s="11"/>
      <c r="G7" s="1"/>
      <c r="H7" s="1"/>
      <c r="I7" s="1"/>
    </row>
    <row r="8" spans="1:9" x14ac:dyDescent="0.3">
      <c r="D8" s="1"/>
      <c r="F8" s="11" t="s">
        <v>20</v>
      </c>
      <c r="G8" s="1">
        <v>1.349</v>
      </c>
      <c r="H8" s="1">
        <v>0.72399999999999998</v>
      </c>
      <c r="I8" s="1"/>
    </row>
    <row r="9" spans="1:9" x14ac:dyDescent="0.3">
      <c r="A9" s="11">
        <v>4</v>
      </c>
      <c r="B9" s="1">
        <v>1.0640000000000001</v>
      </c>
      <c r="C9" s="1">
        <v>0.83499999999999996</v>
      </c>
      <c r="D9" s="1"/>
      <c r="I9" s="1"/>
    </row>
    <row r="10" spans="1:9" x14ac:dyDescent="0.3">
      <c r="A10" s="11"/>
      <c r="B10" s="1"/>
      <c r="C10" s="1"/>
      <c r="D10" s="1"/>
      <c r="F10" s="11" t="s">
        <v>21</v>
      </c>
      <c r="G10" s="1">
        <v>1.0089999999999999</v>
      </c>
      <c r="H10" s="1">
        <v>1.9259999999999999</v>
      </c>
      <c r="I10" s="1"/>
    </row>
    <row r="11" spans="1:9" x14ac:dyDescent="0.3">
      <c r="A11" s="11">
        <v>6</v>
      </c>
      <c r="B11" s="1">
        <v>0.95599999999999996</v>
      </c>
      <c r="C11" s="1">
        <v>1.4279999999999999</v>
      </c>
      <c r="D11" s="1"/>
    </row>
    <row r="12" spans="1:9" x14ac:dyDescent="0.3">
      <c r="A12" s="11"/>
      <c r="F12" s="11"/>
    </row>
    <row r="13" spans="1:9" x14ac:dyDescent="0.3">
      <c r="A13" s="5" t="s">
        <v>12</v>
      </c>
      <c r="B13" s="1">
        <f>SUM(B6:B11)</f>
        <v>3.0269999999999997</v>
      </c>
      <c r="C13" s="1">
        <f>SUM(C6:C11)</f>
        <v>3.1509999999999998</v>
      </c>
      <c r="D13" s="1">
        <f>SUM(D6:D11)</f>
        <v>0</v>
      </c>
      <c r="F13" s="5" t="s">
        <v>12</v>
      </c>
      <c r="G13" s="1">
        <f>SUM(G6:G11)</f>
        <v>3.6829999999999998</v>
      </c>
      <c r="H13" s="1">
        <f>SUM(H6:H11)</f>
        <v>3.944</v>
      </c>
      <c r="I13" s="1">
        <f>SUM(I6:I11)</f>
        <v>0</v>
      </c>
    </row>
    <row r="14" spans="1:9" x14ac:dyDescent="0.3">
      <c r="A14" s="5" t="s">
        <v>11</v>
      </c>
      <c r="B14" s="1">
        <f>(B13*B13) / ((B13*B13) + C13 + 2*D13)</f>
        <v>0.74410676083581184</v>
      </c>
      <c r="D14" s="1"/>
      <c r="F14" s="5" t="s">
        <v>11</v>
      </c>
      <c r="G14" s="1">
        <f>(G13*G13) / ((G13*G13) + H13 + 2*I13)</f>
        <v>0.77473784288295811</v>
      </c>
      <c r="I14" s="1"/>
    </row>
    <row r="16" spans="1:9" x14ac:dyDescent="0.3">
      <c r="A16" s="5" t="s">
        <v>110</v>
      </c>
      <c r="B16" s="5"/>
      <c r="C16" s="5"/>
      <c r="D16" s="5"/>
      <c r="F16" s="5" t="s">
        <v>110</v>
      </c>
      <c r="G16" s="5"/>
      <c r="H16" s="5"/>
      <c r="I16" s="5"/>
    </row>
    <row r="17" spans="1:9" x14ac:dyDescent="0.3">
      <c r="A17" s="5"/>
      <c r="B17" s="5" t="s">
        <v>111</v>
      </c>
      <c r="C17" s="5" t="s">
        <v>112</v>
      </c>
      <c r="D17" s="5" t="s">
        <v>113</v>
      </c>
      <c r="F17" s="5"/>
      <c r="G17" s="5" t="s">
        <v>111</v>
      </c>
      <c r="H17" s="5" t="s">
        <v>112</v>
      </c>
      <c r="I17" s="5" t="s">
        <v>113</v>
      </c>
    </row>
    <row r="18" spans="1:9" x14ac:dyDescent="0.3">
      <c r="A18" t="s">
        <v>114</v>
      </c>
      <c r="B18">
        <v>1</v>
      </c>
      <c r="C18">
        <v>0.47199999999999998</v>
      </c>
      <c r="D18" s="1">
        <f>B18/(B18+C18^2)</f>
        <v>0.81780592484036441</v>
      </c>
      <c r="F18" t="s">
        <v>115</v>
      </c>
      <c r="G18">
        <v>1</v>
      </c>
      <c r="H18">
        <v>0.41799999999999998</v>
      </c>
      <c r="I18" s="1">
        <f>G18/(G18+H18^2)</f>
        <v>0.85126378621701793</v>
      </c>
    </row>
  </sheetData>
  <mergeCells count="4">
    <mergeCell ref="B4:D4"/>
    <mergeCell ref="G4:I4"/>
    <mergeCell ref="A1:I1"/>
    <mergeCell ref="A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Single-Factor Model</vt:lpstr>
      <vt:lpstr>Two-Factor Model</vt:lpstr>
      <vt:lpstr>Model Fit Table 1</vt:lpstr>
      <vt:lpstr>LRTs Table 2</vt:lpstr>
      <vt:lpstr>Results Table 3</vt:lpstr>
      <vt:lpstr>Factor Model Predictions</vt:lpstr>
      <vt:lpstr>Reliability</vt:lpstr>
    </vt:vector>
  </TitlesOfParts>
  <Company>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cp:lastPrinted>2011-08-28T22:58:48Z</cp:lastPrinted>
  <dcterms:created xsi:type="dcterms:W3CDTF">2008-09-24T02:55:16Z</dcterms:created>
  <dcterms:modified xsi:type="dcterms:W3CDTF">2024-02-02T19:56:38Z</dcterms:modified>
</cp:coreProperties>
</file>