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t\UO_Bootcamp\Canvas_Mod1\Projects\M1_challange\"/>
    </mc:Choice>
  </mc:AlternateContent>
  <xr:revisionPtr revIDLastSave="0" documentId="13_ncr:1_{50FA7EDF-4988-4FCD-A26B-0F2D61423869}" xr6:coauthVersionLast="47" xr6:coauthVersionMax="47" xr10:uidLastSave="{00000000-0000-0000-0000-000000000000}"/>
  <bookViews>
    <workbookView xWindow="-108" yWindow="-108" windowWidth="23256" windowHeight="13176" tabRatio="836" xr2:uid="{00000000-000D-0000-FFFF-FFFF00000000}"/>
  </bookViews>
  <sheets>
    <sheet name="Kickstarter" sheetId="1" r:id="rId1"/>
    <sheet name="Theater Outcomes by Launch Date" sheetId="16" r:id="rId2"/>
    <sheet name="Outcomes by Launch Date Line" sheetId="17" r:id="rId3"/>
    <sheet name="Outcomes Based on Goals" sheetId="18" r:id="rId4"/>
  </sheets>
  <definedNames>
    <definedName name="_xlnm._FilterDatabase" localSheetId="0" hidden="1">Kickstarter!$A$1:$V$4115</definedName>
    <definedName name="_xlnm.Criteria" localSheetId="0">Kickstarter!$G$4106</definedName>
  </definedNames>
  <calcPr calcId="191029"/>
  <pivotCaches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4104" i="1"/>
  <c r="D410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5" i="1"/>
  <c r="H4106" i="1"/>
  <c r="H4107" i="1"/>
  <c r="H4108" i="1"/>
  <c r="H4109" i="1"/>
  <c r="H4110" i="1"/>
  <c r="H4111" i="1"/>
  <c r="H4112" i="1"/>
  <c r="H4113" i="1"/>
  <c r="H4114" i="1"/>
  <c r="H4115" i="1"/>
  <c r="H2" i="1"/>
  <c r="D1014" i="1"/>
  <c r="D1973" i="1"/>
  <c r="D2078" i="1"/>
  <c r="D1950" i="1"/>
  <c r="D2015" i="1"/>
  <c r="D1480" i="1"/>
  <c r="D1980" i="1"/>
  <c r="D1975" i="1"/>
  <c r="D2066" i="1"/>
  <c r="D1517" i="1"/>
  <c r="D2013" i="1"/>
  <c r="D2072" i="1"/>
  <c r="D1956" i="1"/>
  <c r="D1947" i="1"/>
  <c r="D2645" i="1"/>
  <c r="D1943" i="1"/>
  <c r="D1946" i="1"/>
  <c r="D2613" i="1"/>
  <c r="D2036" i="1"/>
  <c r="D644" i="1"/>
  <c r="D2199" i="1"/>
  <c r="D2252" i="1"/>
  <c r="D1966" i="1"/>
  <c r="D1981" i="1"/>
  <c r="D2003" i="1"/>
  <c r="D1968" i="1"/>
  <c r="D1919" i="1"/>
  <c r="D2189" i="1"/>
  <c r="D1979" i="1"/>
  <c r="D2227" i="1"/>
  <c r="D2021" i="1"/>
  <c r="D2329" i="1"/>
  <c r="D2272" i="1"/>
  <c r="D1982" i="1"/>
  <c r="D2054" i="1"/>
  <c r="D1958" i="1"/>
  <c r="D373" i="1"/>
  <c r="D1945" i="1"/>
  <c r="D2041" i="1"/>
  <c r="D2985" i="1"/>
  <c r="D328" i="1"/>
  <c r="D2037" i="1"/>
  <c r="D2077" i="1"/>
  <c r="D1957" i="1"/>
  <c r="D2025" i="1"/>
  <c r="D2027" i="1"/>
  <c r="D2715" i="1"/>
  <c r="D2075" i="1"/>
  <c r="D2011" i="1"/>
  <c r="D206" i="1"/>
  <c r="D1007" i="1"/>
  <c r="D271" i="1"/>
  <c r="D1970" i="1"/>
  <c r="D300" i="1"/>
  <c r="D1467" i="1"/>
  <c r="D2244" i="1"/>
  <c r="D2194" i="1"/>
  <c r="D2050" i="1"/>
  <c r="D2024" i="1"/>
  <c r="D2008" i="1"/>
  <c r="D391" i="1"/>
  <c r="D2029" i="1"/>
  <c r="D2006" i="1"/>
  <c r="D282" i="1"/>
  <c r="D1971" i="1"/>
  <c r="D691" i="1"/>
  <c r="D2064" i="1"/>
  <c r="D334" i="1"/>
  <c r="D3036" i="1"/>
  <c r="D1963" i="1"/>
  <c r="D2626" i="1"/>
  <c r="D2004" i="1"/>
  <c r="D2607" i="1"/>
  <c r="D701" i="1"/>
  <c r="D2611" i="1"/>
  <c r="D1953" i="1"/>
  <c r="D655" i="1"/>
  <c r="D2247" i="1"/>
  <c r="D2728" i="1"/>
  <c r="D2338" i="1"/>
  <c r="D2049" i="1"/>
  <c r="D3840" i="1"/>
  <c r="D1960" i="1"/>
  <c r="D3559" i="1"/>
  <c r="D261" i="1"/>
  <c r="D980" i="1"/>
  <c r="D1952" i="1"/>
  <c r="D2012" i="1"/>
  <c r="D2622" i="1"/>
  <c r="D2187" i="1"/>
  <c r="D2712" i="1"/>
  <c r="D2018" i="1"/>
  <c r="D1503" i="1"/>
  <c r="D250" i="1"/>
  <c r="D3125" i="1"/>
  <c r="D1338" i="1"/>
  <c r="D1962" i="1"/>
  <c r="D389" i="1"/>
  <c r="D1313" i="1"/>
  <c r="D2067" i="1"/>
  <c r="D2312" i="1"/>
  <c r="D2074" i="1"/>
  <c r="D330" i="1"/>
  <c r="D1027" i="1"/>
  <c r="D2058" i="1"/>
  <c r="D294" i="1"/>
  <c r="D2269" i="1"/>
  <c r="D2034" i="1"/>
  <c r="D1976" i="1"/>
  <c r="D646" i="1"/>
  <c r="D2032" i="1"/>
  <c r="D1969" i="1"/>
  <c r="D2739" i="1"/>
  <c r="D2341" i="1"/>
  <c r="D1308" i="1"/>
  <c r="D279" i="1"/>
  <c r="D1954" i="1"/>
  <c r="D2195" i="1"/>
  <c r="D297" i="1"/>
  <c r="D2020" i="1"/>
  <c r="D1683" i="1"/>
  <c r="D1535" i="1"/>
  <c r="D1750" i="1"/>
  <c r="D2071" i="1"/>
  <c r="D2239" i="1"/>
  <c r="D355" i="1"/>
  <c r="D1524" i="1"/>
  <c r="D2998" i="1"/>
  <c r="D2033" i="1"/>
  <c r="D2051" i="1"/>
  <c r="D1252" i="1"/>
  <c r="D1482" i="1"/>
  <c r="D2727" i="1"/>
  <c r="D2079" i="1"/>
  <c r="D260" i="1"/>
  <c r="D1019" i="1"/>
  <c r="D2273" i="1"/>
  <c r="D1972" i="1"/>
  <c r="D2073" i="1"/>
  <c r="D3168" i="1"/>
  <c r="D395" i="1"/>
  <c r="D344" i="1"/>
  <c r="D6" i="1"/>
  <c r="D737" i="1"/>
  <c r="D2735" i="1"/>
  <c r="D2196" i="1"/>
  <c r="D709" i="1"/>
  <c r="D2200" i="1"/>
  <c r="D1951" i="1"/>
  <c r="D3029" i="1"/>
  <c r="D327" i="1"/>
  <c r="D403" i="1"/>
  <c r="D290" i="1"/>
  <c r="D360" i="1"/>
  <c r="D3000" i="1"/>
  <c r="D3693" i="1"/>
  <c r="D1345" i="1"/>
  <c r="D1212" i="1"/>
  <c r="D2711" i="1"/>
  <c r="D2310" i="1"/>
  <c r="D1959" i="1"/>
  <c r="D335" i="1"/>
  <c r="D1366" i="1"/>
  <c r="D1204" i="1"/>
  <c r="D14" i="1"/>
  <c r="D2729" i="1"/>
  <c r="D2062" i="1"/>
  <c r="D2118" i="1"/>
  <c r="D1471" i="1"/>
  <c r="D643" i="1"/>
  <c r="D2052" i="1"/>
  <c r="D1532" i="1"/>
  <c r="D1078" i="1"/>
  <c r="D2710" i="1"/>
  <c r="D2927" i="1"/>
  <c r="D1469" i="1"/>
  <c r="D2732" i="1"/>
  <c r="D284" i="1"/>
  <c r="D3006" i="1"/>
  <c r="D2271" i="1"/>
  <c r="D2035" i="1"/>
  <c r="D349" i="1"/>
  <c r="D650" i="1"/>
  <c r="D342" i="1"/>
  <c r="D353" i="1"/>
  <c r="D2061" i="1"/>
  <c r="D671" i="1"/>
  <c r="D333" i="1"/>
  <c r="D2342" i="1"/>
  <c r="D2648" i="1"/>
  <c r="D3068" i="1"/>
  <c r="D286" i="1"/>
  <c r="D2705" i="1"/>
  <c r="D243" i="1"/>
  <c r="D2944" i="1"/>
  <c r="D357" i="1"/>
  <c r="D280" i="1"/>
  <c r="D2445" i="1"/>
  <c r="D1317" i="1"/>
  <c r="D39" i="1"/>
  <c r="D1196" i="1"/>
  <c r="D3650" i="1"/>
  <c r="D2047" i="1"/>
  <c r="D963" i="1"/>
  <c r="D1523" i="1"/>
  <c r="D3549" i="1"/>
  <c r="D2056" i="1"/>
  <c r="D1478" i="1"/>
  <c r="D2282" i="1"/>
  <c r="D2038" i="1"/>
  <c r="D1217" i="1"/>
  <c r="D2708" i="1"/>
  <c r="D1198" i="1"/>
  <c r="D2604" i="1"/>
  <c r="D363" i="1"/>
  <c r="D1276" i="1"/>
  <c r="D368" i="1"/>
  <c r="D26" i="1"/>
  <c r="D1199" i="1"/>
  <c r="D259" i="1"/>
  <c r="D2007" i="1"/>
  <c r="D406" i="1"/>
  <c r="D323" i="1"/>
  <c r="D2332" i="1"/>
  <c r="D332" i="1"/>
  <c r="D1258" i="1"/>
  <c r="D695" i="1"/>
  <c r="D2991" i="1"/>
  <c r="D2456" i="1"/>
  <c r="D3239" i="1"/>
  <c r="D1000" i="1"/>
  <c r="D3217" i="1"/>
  <c r="D2192" i="1"/>
  <c r="D1474" i="1"/>
  <c r="D2180" i="1"/>
  <c r="D346" i="1"/>
  <c r="D1371" i="1"/>
  <c r="D1955" i="1"/>
  <c r="D713" i="1"/>
  <c r="D2040" i="1"/>
  <c r="D1912" i="1"/>
  <c r="D1977" i="1"/>
  <c r="D1479" i="1"/>
  <c r="D2028" i="1"/>
  <c r="D1473" i="1"/>
  <c r="D724" i="1"/>
  <c r="D3031" i="1"/>
  <c r="D856" i="1"/>
  <c r="D41" i="1"/>
  <c r="D2609" i="1"/>
  <c r="D2612" i="1"/>
  <c r="D656" i="1"/>
  <c r="D287" i="1"/>
  <c r="D2241" i="1"/>
  <c r="D20" i="1"/>
  <c r="D3284" i="1"/>
  <c r="D2717" i="1"/>
  <c r="D3038" i="1"/>
  <c r="D252" i="1"/>
  <c r="D2300" i="1"/>
  <c r="D273" i="1"/>
  <c r="D1536" i="1"/>
  <c r="D2733" i="1"/>
  <c r="D2019" i="1"/>
  <c r="D1114" i="1"/>
  <c r="D3427" i="1"/>
  <c r="D45" i="1"/>
  <c r="D1520" i="1"/>
  <c r="D985" i="1"/>
  <c r="D2461" i="1"/>
  <c r="D3226" i="1"/>
  <c r="D345" i="1"/>
  <c r="D372" i="1"/>
  <c r="D1255" i="1"/>
  <c r="D2059" i="1"/>
  <c r="D413" i="1"/>
  <c r="D2233" i="1"/>
  <c r="D2730" i="1"/>
  <c r="D319" i="1"/>
  <c r="D2444" i="1"/>
  <c r="D660" i="1"/>
  <c r="D152" i="1"/>
  <c r="D2039" i="1"/>
  <c r="D1538" i="1"/>
  <c r="D2719" i="1"/>
  <c r="D3011" i="1"/>
  <c r="D298" i="1"/>
  <c r="D2722" i="1"/>
  <c r="D265" i="1"/>
  <c r="D338" i="1"/>
  <c r="D2716" i="1"/>
  <c r="D981" i="1"/>
  <c r="D2081" i="1"/>
  <c r="D2270" i="1"/>
  <c r="D352" i="1"/>
  <c r="D2618" i="1"/>
  <c r="D34" i="1"/>
  <c r="D2186" i="1"/>
  <c r="D1477" i="1"/>
  <c r="D3016" i="1"/>
  <c r="D2204" i="1"/>
  <c r="D2709" i="1"/>
  <c r="D256" i="1"/>
  <c r="D218" i="1"/>
  <c r="D1528" i="1"/>
  <c r="D2989" i="1"/>
  <c r="D3213" i="1"/>
  <c r="D1541" i="1"/>
  <c r="D3037" i="1"/>
  <c r="D1219" i="1"/>
  <c r="D324" i="1"/>
  <c r="D281" i="1"/>
  <c r="D1516" i="1"/>
  <c r="D2334" i="1"/>
  <c r="D387" i="1"/>
  <c r="D2331" i="1"/>
  <c r="D645" i="1"/>
  <c r="D289" i="1"/>
  <c r="D732" i="1"/>
  <c r="D295" i="1"/>
  <c r="D672" i="1"/>
  <c r="D2070" i="1"/>
  <c r="D2080" i="1"/>
  <c r="D1659" i="1"/>
  <c r="D383" i="1"/>
  <c r="D359" i="1"/>
  <c r="D1221" i="1"/>
  <c r="D2926" i="1"/>
  <c r="D2495" i="1"/>
  <c r="D962" i="1"/>
  <c r="D245" i="1"/>
  <c r="D1260" i="1"/>
  <c r="D2337" i="1"/>
  <c r="D2330" i="1"/>
  <c r="D302" i="1"/>
  <c r="D3252" i="1"/>
  <c r="D361" i="1"/>
  <c r="D317" i="1"/>
  <c r="D1097" i="1"/>
  <c r="D653" i="1"/>
  <c r="D2986" i="1"/>
  <c r="D2234" i="1"/>
  <c r="D1339" i="1"/>
  <c r="D517" i="1"/>
  <c r="D2254" i="1"/>
  <c r="D309" i="1"/>
  <c r="D3261" i="1"/>
  <c r="D1277" i="1"/>
  <c r="D2226" i="1"/>
  <c r="D1519" i="1"/>
  <c r="D1534" i="1"/>
  <c r="D1965" i="1"/>
  <c r="D686" i="1"/>
  <c r="D1026" i="1"/>
  <c r="D2459" i="1"/>
  <c r="D3149" i="1"/>
  <c r="D2026" i="1"/>
  <c r="D3019" i="1"/>
  <c r="D1525" i="1"/>
  <c r="D1186" i="1"/>
  <c r="D3003" i="1"/>
  <c r="D2633" i="1"/>
  <c r="D2190" i="1"/>
  <c r="D2736" i="1"/>
  <c r="D420" i="1"/>
  <c r="D386" i="1"/>
  <c r="D1269" i="1"/>
  <c r="D29" i="1"/>
  <c r="D1504" i="1"/>
  <c r="D1748" i="1"/>
  <c r="D1225" i="1"/>
  <c r="D2676" i="1"/>
  <c r="D2188" i="1"/>
  <c r="D1299" i="1"/>
  <c r="D3247" i="1"/>
  <c r="D2170" i="1"/>
  <c r="D2623" i="1"/>
  <c r="D1195" i="1"/>
  <c r="D3041" i="1"/>
  <c r="D2093" i="1"/>
  <c r="D277" i="1"/>
  <c r="D1511" i="1"/>
  <c r="D1539" i="1"/>
  <c r="D3231" i="1"/>
  <c r="D263" i="1"/>
  <c r="D311" i="1"/>
  <c r="D1908" i="1"/>
  <c r="D401" i="1"/>
  <c r="D2664" i="1"/>
  <c r="D322" i="1"/>
  <c r="D1021" i="1"/>
  <c r="D1777" i="1"/>
  <c r="D2159" i="1"/>
  <c r="D2665" i="1"/>
  <c r="D2606" i="1"/>
  <c r="D313" i="1"/>
  <c r="D2537" i="1"/>
  <c r="D1848" i="1"/>
  <c r="D2225" i="1"/>
  <c r="D285" i="1"/>
  <c r="D1006" i="1"/>
  <c r="D1510" i="1"/>
  <c r="D2229" i="1"/>
  <c r="D1271" i="1"/>
  <c r="D1218" i="1"/>
  <c r="D3255" i="1"/>
  <c r="D2540" i="1"/>
  <c r="D1353" i="1"/>
  <c r="D23" i="1"/>
  <c r="D299" i="1"/>
  <c r="D393" i="1"/>
  <c r="D3238" i="1"/>
  <c r="D727" i="1"/>
  <c r="D1830" i="1"/>
  <c r="D61" i="1"/>
  <c r="D3221" i="1"/>
  <c r="D2237" i="1"/>
  <c r="D44" i="1"/>
  <c r="D1002" i="1"/>
  <c r="D2160" i="1"/>
  <c r="D954" i="1"/>
  <c r="D1514" i="1"/>
  <c r="D2228" i="1"/>
  <c r="D682" i="1"/>
  <c r="D961" i="1"/>
  <c r="D2249" i="1"/>
  <c r="D1964" i="1"/>
  <c r="D953" i="1"/>
  <c r="D1531" i="1"/>
  <c r="D416" i="1"/>
  <c r="D659" i="1"/>
  <c r="D2246" i="1"/>
  <c r="D2261" i="1"/>
  <c r="D394" i="1"/>
  <c r="D2720" i="1"/>
  <c r="D1522" i="1"/>
  <c r="D1284" i="1"/>
  <c r="D1518" i="1"/>
  <c r="D2307" i="1"/>
  <c r="D3021" i="1"/>
  <c r="D2666" i="1"/>
  <c r="D258" i="1"/>
  <c r="D1506" i="1"/>
  <c r="D2610" i="1"/>
  <c r="D301" i="1"/>
  <c r="D347" i="1"/>
  <c r="D315" i="1"/>
  <c r="D2635" i="1"/>
  <c r="D1542" i="1"/>
  <c r="D1343" i="1"/>
  <c r="D995" i="1"/>
  <c r="D1854" i="1"/>
  <c r="D823" i="1"/>
  <c r="D3189" i="1"/>
  <c r="D381" i="1"/>
  <c r="D1209" i="1"/>
  <c r="D1940" i="1"/>
  <c r="D1892" i="1"/>
  <c r="D2043" i="1"/>
  <c r="D1468" i="1"/>
  <c r="D2614" i="1"/>
  <c r="D2110" i="1"/>
  <c r="D2658" i="1"/>
  <c r="D318" i="1"/>
  <c r="D348" i="1"/>
  <c r="D957" i="1"/>
  <c r="D1974" i="1"/>
  <c r="D2725" i="1"/>
  <c r="D1205" i="1"/>
  <c r="D1282" i="1"/>
  <c r="D1507" i="1"/>
  <c r="D340" i="1"/>
  <c r="D3045" i="1"/>
  <c r="D3404" i="1"/>
  <c r="D288" i="1"/>
  <c r="D3130" i="1"/>
  <c r="D2046" i="1"/>
  <c r="D1259" i="1"/>
  <c r="D1755" i="1"/>
  <c r="D1512" i="1"/>
  <c r="D242" i="1"/>
  <c r="D398" i="1"/>
  <c r="D2198" i="1"/>
  <c r="D2668" i="1"/>
  <c r="D1279" i="1"/>
  <c r="D2259" i="1"/>
  <c r="D1306" i="1"/>
  <c r="D2620" i="1"/>
  <c r="D2997" i="1"/>
  <c r="D2184" i="1"/>
  <c r="D291" i="1"/>
  <c r="D3276" i="1"/>
  <c r="D536" i="1"/>
  <c r="D3015" i="1"/>
  <c r="D3306" i="1"/>
  <c r="D1961" i="1"/>
  <c r="D1513" i="1"/>
  <c r="D797" i="1"/>
  <c r="D2318" i="1"/>
  <c r="D3781" i="1"/>
  <c r="D367" i="1"/>
  <c r="D1633" i="1"/>
  <c r="D1222" i="1"/>
  <c r="D3413" i="1"/>
  <c r="D1210" i="1"/>
  <c r="D1220" i="1"/>
  <c r="D3237" i="1"/>
  <c r="D3274" i="1"/>
  <c r="D303" i="1"/>
  <c r="D700" i="1"/>
  <c r="D1295" i="1"/>
  <c r="D3340" i="1"/>
  <c r="D1856" i="1"/>
  <c r="D3269" i="1"/>
  <c r="D59" i="1"/>
  <c r="D1794" i="1"/>
  <c r="D248" i="1"/>
  <c r="D3288" i="1"/>
  <c r="D2452" i="1"/>
  <c r="D1832" i="1"/>
  <c r="D1463" i="1"/>
  <c r="D2340" i="1"/>
  <c r="D3222" i="1"/>
  <c r="D540" i="1"/>
  <c r="D834" i="1"/>
  <c r="D3048" i="1"/>
  <c r="D2238" i="1"/>
  <c r="D244" i="1"/>
  <c r="D3" i="1"/>
  <c r="D690" i="1"/>
  <c r="D1609" i="1"/>
  <c r="D3165" i="1"/>
  <c r="D792" i="1"/>
  <c r="D1336" i="1"/>
  <c r="D2139" i="1"/>
  <c r="D2734" i="1"/>
  <c r="D320" i="1"/>
  <c r="D53" i="1"/>
  <c r="D2023" i="1"/>
  <c r="D971" i="1"/>
  <c r="D1270" i="1"/>
  <c r="D1281" i="1"/>
  <c r="D1978" i="1"/>
  <c r="D1772" i="1"/>
  <c r="D379" i="1"/>
  <c r="D2231" i="1"/>
  <c r="D547" i="1"/>
  <c r="D2523" i="1"/>
  <c r="D1354" i="1"/>
  <c r="D2274" i="1"/>
  <c r="D2242" i="1"/>
  <c r="D1197" i="1"/>
  <c r="D1857" i="1"/>
  <c r="D415" i="1"/>
  <c r="D1206" i="1"/>
  <c r="D1256" i="1"/>
  <c r="D1009" i="1"/>
  <c r="D743" i="1"/>
  <c r="D2339" i="1"/>
  <c r="D2201" i="1"/>
  <c r="D1187" i="1"/>
  <c r="D3256" i="1"/>
  <c r="D3046" i="1"/>
  <c r="D1967" i="1"/>
  <c r="D1207" i="1"/>
  <c r="D370" i="1"/>
  <c r="D269" i="1"/>
  <c r="D399" i="1"/>
  <c r="D1311" i="1"/>
  <c r="D82" i="1"/>
  <c r="D615" i="1"/>
  <c r="D3258" i="1"/>
  <c r="D755" i="1"/>
  <c r="D2805" i="1"/>
  <c r="D679" i="1"/>
  <c r="D3007" i="1"/>
  <c r="D3244" i="1"/>
  <c r="D310" i="1"/>
  <c r="D2724" i="1"/>
  <c r="D3264" i="1"/>
  <c r="D827" i="1"/>
  <c r="D4024" i="1"/>
  <c r="D1315" i="1"/>
  <c r="D1403" i="1"/>
  <c r="D1751" i="1"/>
  <c r="D1845" i="1"/>
  <c r="D2044" i="1"/>
  <c r="D3679" i="1"/>
  <c r="D534" i="1"/>
  <c r="D3026" i="1"/>
  <c r="D3216" i="1"/>
  <c r="D3220" i="1"/>
  <c r="D1765" i="1"/>
  <c r="D3470" i="1"/>
  <c r="D362" i="1"/>
  <c r="D2987" i="1"/>
  <c r="D2048" i="1"/>
  <c r="D2608" i="1"/>
  <c r="D3250" i="1"/>
  <c r="D30" i="1"/>
  <c r="D842" i="1"/>
  <c r="D18" i="1"/>
  <c r="D351" i="1"/>
  <c r="D1515" i="1"/>
  <c r="D51" i="1"/>
  <c r="D527" i="1"/>
  <c r="D364" i="1"/>
  <c r="D2718" i="1"/>
  <c r="D2279" i="1"/>
  <c r="D219" i="1"/>
  <c r="D1782" i="1"/>
  <c r="D3483" i="1"/>
  <c r="D673" i="1"/>
  <c r="D1836" i="1"/>
  <c r="D657" i="1"/>
  <c r="D3318" i="1"/>
  <c r="D2014" i="1"/>
  <c r="D2230" i="1"/>
  <c r="D1030" i="1"/>
  <c r="D1001" i="1"/>
  <c r="D354" i="1"/>
  <c r="D1627" i="1"/>
  <c r="D2" i="1"/>
  <c r="D54" i="1"/>
  <c r="D1810" i="1"/>
  <c r="D2009" i="1"/>
  <c r="D2333" i="1"/>
  <c r="D2453" i="1"/>
  <c r="D3714" i="1"/>
  <c r="D2637" i="1"/>
  <c r="D1272" i="1"/>
  <c r="D1319" i="1"/>
  <c r="D3391" i="1"/>
  <c r="D3092" i="1"/>
  <c r="D2253" i="1"/>
  <c r="D1399" i="1"/>
  <c r="D2105" i="1"/>
  <c r="D2968" i="1"/>
  <c r="D1401" i="1"/>
  <c r="D738" i="1"/>
  <c r="D3211" i="1"/>
  <c r="D2257" i="1"/>
  <c r="D251" i="1"/>
  <c r="D1948" i="1"/>
  <c r="D402" i="1"/>
  <c r="D3081" i="1"/>
  <c r="D1224" i="1"/>
  <c r="D1031" i="1"/>
  <c r="D1381" i="1"/>
  <c r="D3248" i="1"/>
  <c r="D71" i="1"/>
  <c r="D57" i="1"/>
  <c r="D1941" i="1"/>
  <c r="D2795" i="1"/>
  <c r="D3622" i="1"/>
  <c r="D2675" i="1"/>
  <c r="D2723" i="1"/>
  <c r="D1646" i="1"/>
  <c r="D1797" i="1"/>
  <c r="D2202" i="1"/>
  <c r="D674" i="1"/>
  <c r="D397" i="1"/>
  <c r="D2266" i="1"/>
  <c r="D2451" i="1"/>
  <c r="D3895" i="1"/>
  <c r="D1033" i="1"/>
  <c r="D2616" i="1"/>
  <c r="D2232" i="1"/>
  <c r="D2965" i="1"/>
  <c r="D2449" i="1"/>
  <c r="D658" i="1"/>
  <c r="D736" i="1"/>
  <c r="D262" i="1"/>
  <c r="D1632" i="1"/>
  <c r="D2820" i="1"/>
  <c r="D751" i="1"/>
  <c r="D1893" i="1"/>
  <c r="D3436" i="1"/>
  <c r="D1023" i="1"/>
  <c r="D331" i="1"/>
  <c r="D419" i="1"/>
  <c r="D1375" i="1"/>
  <c r="D3509" i="1"/>
  <c r="D2298" i="1"/>
  <c r="D2053" i="1"/>
  <c r="D1618" i="1"/>
  <c r="D5" i="1"/>
  <c r="D2999" i="1"/>
  <c r="D1935" i="1"/>
  <c r="D3465" i="1"/>
  <c r="D369" i="1"/>
  <c r="D350" i="1"/>
  <c r="D3175" i="1"/>
  <c r="D3360" i="1"/>
  <c r="D60" i="1"/>
  <c r="D1753" i="1"/>
  <c r="D3768" i="1"/>
  <c r="D1395" i="1"/>
  <c r="D3716" i="1"/>
  <c r="D1619" i="1"/>
  <c r="D1351" i="1"/>
  <c r="D2480" i="1"/>
  <c r="D2474" i="1"/>
  <c r="D3300" i="1"/>
  <c r="D3526" i="1"/>
  <c r="D798" i="1"/>
  <c r="D3577" i="1"/>
  <c r="D336" i="1"/>
  <c r="D3423" i="1"/>
  <c r="D56" i="1"/>
  <c r="D2932" i="1"/>
  <c r="D3024" i="1"/>
  <c r="D529" i="1"/>
  <c r="D1676" i="1"/>
  <c r="D1752" i="1"/>
  <c r="D1280" i="1"/>
  <c r="D3155" i="1"/>
  <c r="D3457" i="1"/>
  <c r="D304" i="1"/>
  <c r="D2057" i="1"/>
  <c r="D1693" i="1"/>
  <c r="D3402" i="1"/>
  <c r="D3408" i="1"/>
  <c r="D2813" i="1"/>
  <c r="D3290" i="1"/>
  <c r="D2541" i="1"/>
  <c r="D1838" i="1"/>
  <c r="D723" i="1"/>
  <c r="D1635" i="1"/>
  <c r="D2992" i="1"/>
  <c r="D1139" i="1"/>
  <c r="D2738" i="1"/>
  <c r="D3243" i="1"/>
  <c r="D307" i="1"/>
  <c r="D1470" i="1"/>
  <c r="D1191" i="1"/>
  <c r="D1268" i="1"/>
  <c r="D2830" i="1"/>
  <c r="D3435" i="1"/>
  <c r="D741" i="1"/>
  <c r="D1368" i="1"/>
  <c r="D1785" i="1"/>
  <c r="D1802" i="1"/>
  <c r="D1749" i="1"/>
  <c r="D3157" i="1"/>
  <c r="D1819" i="1"/>
  <c r="D1756" i="1"/>
  <c r="D400" i="1"/>
  <c r="D2313" i="1"/>
  <c r="D1378" i="1"/>
  <c r="D1521" i="1"/>
  <c r="D2245" i="1"/>
  <c r="D1897" i="1"/>
  <c r="D254" i="1"/>
  <c r="D2092" i="1"/>
  <c r="D3043" i="1"/>
  <c r="D1852" i="1"/>
  <c r="D1617" i="1"/>
  <c r="D3362" i="1"/>
  <c r="D1200" i="1"/>
  <c r="D1189" i="1"/>
  <c r="D9" i="1"/>
  <c r="D365" i="1"/>
  <c r="D2031" i="1"/>
  <c r="D2255" i="1"/>
  <c r="D314" i="1"/>
  <c r="D710" i="1"/>
  <c r="D1387" i="1"/>
  <c r="D681" i="1"/>
  <c r="D221" i="1"/>
  <c r="D2185" i="1"/>
  <c r="D2315" i="1"/>
  <c r="D2993" i="1"/>
  <c r="D48" i="1"/>
  <c r="D2975" i="1"/>
  <c r="D1938" i="1"/>
  <c r="D337" i="1"/>
  <c r="D1686" i="1"/>
  <c r="D3633" i="1"/>
  <c r="D3018" i="1"/>
  <c r="D1655" i="1"/>
  <c r="D3304" i="1"/>
  <c r="D2265" i="1"/>
  <c r="D2447" i="1"/>
  <c r="D326" i="1"/>
  <c r="D1015" i="1"/>
  <c r="D3008" i="1"/>
  <c r="D2692" i="1"/>
  <c r="D58" i="1"/>
  <c r="D2462" i="1"/>
  <c r="D257" i="1"/>
  <c r="D1045" i="1"/>
  <c r="D3778" i="1"/>
  <c r="D38" i="1"/>
  <c r="D8" i="1"/>
  <c r="D3066" i="1"/>
  <c r="D1530" i="1"/>
  <c r="D796" i="1"/>
  <c r="D3030" i="1"/>
  <c r="D2448" i="1"/>
  <c r="D808" i="1"/>
  <c r="D1384" i="1"/>
  <c r="D3341" i="1"/>
  <c r="D3050" i="1"/>
  <c r="D487" i="1"/>
  <c r="D1944" i="1"/>
  <c r="D2235" i="1"/>
  <c r="D2535" i="1"/>
  <c r="D1762" i="1"/>
  <c r="D2598" i="1"/>
  <c r="D3171" i="1"/>
  <c r="D2941" i="1"/>
  <c r="D3245" i="1"/>
  <c r="D2799" i="1"/>
  <c r="D1664" i="1"/>
  <c r="D1670" i="1"/>
  <c r="D3588" i="1"/>
  <c r="D1807" i="1"/>
  <c r="D1436" i="1"/>
  <c r="D2262" i="1"/>
  <c r="D2931" i="1"/>
  <c r="D1466" i="1"/>
  <c r="D1264" i="1"/>
  <c r="D2017" i="1"/>
  <c r="D3271" i="1"/>
  <c r="D3664" i="1"/>
  <c r="D3328" i="1"/>
  <c r="D2223" i="1"/>
  <c r="D2501" i="1"/>
  <c r="D1663" i="1"/>
  <c r="D1628" i="1"/>
  <c r="D2443" i="1"/>
  <c r="D3379" i="1"/>
  <c r="D1608" i="1"/>
  <c r="D1066" i="1"/>
  <c r="D2129" i="1"/>
  <c r="D2122" i="1"/>
  <c r="D2243" i="1"/>
  <c r="D818" i="1"/>
  <c r="D1829" i="1"/>
  <c r="D421" i="1"/>
  <c r="D2527" i="1"/>
  <c r="D845" i="1"/>
  <c r="D2977" i="1"/>
  <c r="D1188" i="1"/>
  <c r="D3378" i="1"/>
  <c r="D375" i="1"/>
  <c r="D1747" i="1"/>
  <c r="D3767" i="1"/>
  <c r="D1660" i="1"/>
  <c r="D730" i="1"/>
  <c r="D3109" i="1"/>
  <c r="D3156" i="1"/>
  <c r="D3268" i="1"/>
  <c r="D306" i="1"/>
  <c r="D1332" i="1"/>
  <c r="D3365" i="1"/>
  <c r="D376" i="1"/>
  <c r="D896" i="1"/>
  <c r="D2731" i="1"/>
  <c r="D3536" i="1"/>
  <c r="D2263" i="1"/>
  <c r="D1307" i="1"/>
  <c r="D793" i="1"/>
  <c r="D2463" i="1"/>
  <c r="D482" i="1"/>
  <c r="D1283" i="1"/>
  <c r="D1029" i="1"/>
  <c r="D366" i="1"/>
  <c r="D358" i="1"/>
  <c r="D109" i="1"/>
  <c r="D3295" i="1"/>
  <c r="D104" i="1"/>
  <c r="D134" i="1"/>
  <c r="D1273" i="1"/>
  <c r="D2526" i="1"/>
  <c r="D3173" i="1"/>
  <c r="D3004" i="1"/>
  <c r="D2615" i="1"/>
  <c r="D1363" i="1"/>
  <c r="D3027" i="1"/>
  <c r="D3146" i="1"/>
  <c r="D485" i="1"/>
  <c r="D67" i="1"/>
  <c r="D1658" i="1"/>
  <c r="D1367" i="1"/>
  <c r="D2250" i="1"/>
  <c r="D2859" i="1"/>
  <c r="D1373" i="1"/>
  <c r="D2042" i="1"/>
  <c r="D1767" i="1"/>
  <c r="D63" i="1"/>
  <c r="D2087" i="1"/>
  <c r="D2740" i="1"/>
  <c r="D726" i="1"/>
  <c r="D3260" i="1"/>
  <c r="D1079" i="1"/>
  <c r="D2115" i="1"/>
  <c r="D2737" i="1"/>
  <c r="D2726" i="1"/>
  <c r="D2296" i="1"/>
  <c r="D2714" i="1"/>
  <c r="D3614" i="1"/>
  <c r="D1348" i="1"/>
  <c r="D836" i="1"/>
  <c r="D1540" i="1"/>
  <c r="D3073" i="1"/>
  <c r="D3230" i="1"/>
  <c r="D371" i="1"/>
  <c r="D2786" i="1"/>
  <c r="D788" i="1"/>
  <c r="D3184" i="1"/>
  <c r="D2305" i="1"/>
  <c r="D115" i="1"/>
  <c r="D3022" i="1"/>
  <c r="D1624" i="1"/>
  <c r="D3529" i="1"/>
  <c r="D2045" i="1"/>
  <c r="D749" i="1"/>
  <c r="D1028" i="1"/>
  <c r="D515" i="1"/>
  <c r="D974" i="1"/>
  <c r="D91" i="1"/>
  <c r="D2214" i="1"/>
  <c r="D1377" i="1"/>
  <c r="D1032" i="1"/>
  <c r="D3191" i="1"/>
  <c r="D1799" i="1"/>
  <c r="D1390" i="1"/>
  <c r="D249" i="1"/>
  <c r="D1679" i="1"/>
  <c r="D444" i="1"/>
  <c r="D3064" i="1"/>
  <c r="D2303" i="1"/>
  <c r="D946" i="1"/>
  <c r="D3788" i="1"/>
  <c r="D325" i="1"/>
  <c r="D1215" i="1"/>
  <c r="D3111" i="1"/>
  <c r="D283" i="1"/>
  <c r="D3281" i="1"/>
  <c r="D989" i="1"/>
  <c r="D2549" i="1"/>
  <c r="D1011" i="1"/>
  <c r="D2552" i="1"/>
  <c r="D473" i="1"/>
  <c r="D2721" i="1"/>
  <c r="D1746" i="1"/>
  <c r="D956" i="1"/>
  <c r="D1899" i="1"/>
  <c r="D3312" i="1"/>
  <c r="D1036" i="1"/>
  <c r="D2532" i="1"/>
  <c r="D341" i="1"/>
  <c r="D1398" i="1"/>
  <c r="D2311" i="1"/>
  <c r="D88" i="1"/>
  <c r="D2631" i="1"/>
  <c r="D1090" i="1"/>
  <c r="D1568" i="1"/>
  <c r="D2286" i="1"/>
  <c r="D1211" i="1"/>
  <c r="D2972" i="1"/>
  <c r="D390" i="1"/>
  <c r="D2870" i="1"/>
  <c r="D2178" i="1"/>
  <c r="D733" i="1"/>
  <c r="D2809" i="1"/>
  <c r="D3104" i="1"/>
  <c r="D2531" i="1"/>
  <c r="D276" i="1"/>
  <c r="D1645" i="1"/>
  <c r="D1631" i="1"/>
  <c r="D1358" i="1"/>
  <c r="D3426" i="1"/>
  <c r="D1526" i="1"/>
  <c r="D3241" i="1"/>
  <c r="D852" i="1"/>
  <c r="D1936" i="1"/>
  <c r="D3576" i="1"/>
  <c r="D1203" i="1"/>
  <c r="D4035" i="1"/>
  <c r="D1320" i="1"/>
  <c r="D739" i="1"/>
  <c r="D703" i="1"/>
  <c r="D2550" i="1"/>
  <c r="D1253" i="1"/>
  <c r="D835" i="1"/>
  <c r="D3344" i="1"/>
  <c r="D410" i="1"/>
  <c r="D804" i="1"/>
  <c r="D3283" i="1"/>
  <c r="D2094" i="1"/>
  <c r="D1257" i="1"/>
  <c r="D2699" i="1"/>
  <c r="D1623" i="1"/>
  <c r="D16" i="1"/>
  <c r="D2320" i="1"/>
  <c r="D2306" i="1"/>
  <c r="D1607" i="1"/>
  <c r="D1860" i="1"/>
  <c r="D2191" i="1"/>
  <c r="D525" i="1"/>
  <c r="D1202" i="1"/>
  <c r="D3752" i="1"/>
  <c r="D1745" i="1"/>
  <c r="D13" i="1"/>
  <c r="D2100" i="1"/>
  <c r="D847" i="1"/>
  <c r="D1323" i="1"/>
  <c r="D3215" i="1"/>
  <c r="D293" i="1"/>
  <c r="D3386" i="1"/>
  <c r="D2498" i="1"/>
  <c r="D2824" i="1"/>
  <c r="D3334" i="1"/>
  <c r="D47" i="1"/>
  <c r="D264" i="1"/>
  <c r="D1350" i="1"/>
  <c r="D3235" i="1"/>
  <c r="D2065" i="1"/>
  <c r="D266" i="1"/>
  <c r="D2251" i="1"/>
  <c r="D278" i="1"/>
  <c r="D1816" i="1"/>
  <c r="D2655" i="1"/>
  <c r="D1182" i="1"/>
  <c r="D1034" i="1"/>
  <c r="D3091" i="1"/>
  <c r="D3555" i="1"/>
  <c r="D2801" i="1"/>
  <c r="D841" i="1"/>
  <c r="D846" i="1"/>
  <c r="D3657" i="1"/>
  <c r="D1759" i="1"/>
  <c r="D3251" i="1"/>
  <c r="D1309" i="1"/>
  <c r="D3458" i="1"/>
  <c r="D1369" i="1"/>
  <c r="D3160" i="1"/>
  <c r="D2969" i="1"/>
  <c r="D924" i="1"/>
  <c r="D3363" i="1"/>
  <c r="D3556" i="1"/>
  <c r="D1346" i="1"/>
  <c r="D2814" i="1"/>
  <c r="D382" i="1"/>
  <c r="D1758" i="1"/>
  <c r="D120" i="1"/>
  <c r="D2166" i="1"/>
  <c r="D3491" i="1"/>
  <c r="D321" i="1"/>
  <c r="D3544" i="1"/>
  <c r="D2659" i="1"/>
  <c r="D1934" i="1"/>
  <c r="D3287" i="1"/>
  <c r="D3158" i="1"/>
  <c r="D15" i="1"/>
  <c r="D754" i="1"/>
  <c r="D828" i="1"/>
  <c r="D647" i="1"/>
  <c r="D270" i="1"/>
  <c r="D2409" i="1"/>
  <c r="D267" i="1"/>
  <c r="D1647" i="1"/>
  <c r="D1370" i="1"/>
  <c r="D2197" i="1"/>
  <c r="D3700" i="1"/>
  <c r="D3350" i="1"/>
  <c r="D3774" i="1"/>
  <c r="D2460" i="1"/>
  <c r="D2275" i="1"/>
  <c r="D3299" i="1"/>
  <c r="D3824" i="1"/>
  <c r="D806" i="1"/>
  <c r="D2240" i="1"/>
  <c r="D2963" i="1"/>
  <c r="D3177" i="1"/>
  <c r="D725" i="1"/>
  <c r="D1389" i="1"/>
  <c r="D3262" i="1"/>
  <c r="D329" i="1"/>
  <c r="D1806" i="1"/>
  <c r="D729" i="1"/>
  <c r="D1612" i="1"/>
  <c r="D2322" i="1"/>
  <c r="D1433" i="1"/>
  <c r="D3279" i="1"/>
  <c r="D1784" i="1"/>
  <c r="D2280" i="1"/>
  <c r="D3775" i="1"/>
  <c r="D113" i="1"/>
  <c r="D2289" i="1"/>
  <c r="D2063" i="1"/>
  <c r="D1805" i="1"/>
  <c r="D275" i="1"/>
  <c r="D49" i="1"/>
  <c r="D3799" i="1"/>
  <c r="D3354" i="1"/>
  <c r="D3336" i="1"/>
  <c r="D35" i="1"/>
  <c r="D2182" i="1"/>
  <c r="D3485" i="1"/>
  <c r="D1383" i="1"/>
  <c r="D3497" i="1"/>
  <c r="D2175" i="1"/>
  <c r="D1761" i="1"/>
  <c r="D3113" i="1"/>
  <c r="D274" i="1"/>
  <c r="D1887" i="1"/>
  <c r="D3047" i="1"/>
  <c r="D1274" i="1"/>
  <c r="D1537" i="1"/>
  <c r="D3438" i="1"/>
  <c r="D3658" i="1"/>
  <c r="D3687" i="1"/>
  <c r="D3827" i="1"/>
  <c r="D405" i="1"/>
  <c r="D3442" i="1"/>
  <c r="D94" i="1"/>
  <c r="D396" i="1"/>
  <c r="D3278" i="1"/>
  <c r="D3148" i="1"/>
  <c r="D2821" i="1"/>
  <c r="D1649" i="1"/>
  <c r="D2116" i="1"/>
  <c r="D2787" i="1"/>
  <c r="D2653" i="1"/>
  <c r="D523" i="1"/>
  <c r="D3333" i="1"/>
  <c r="D731" i="1"/>
  <c r="D1251" i="1"/>
  <c r="D3023" i="1"/>
  <c r="D3219" i="1"/>
  <c r="D1702" i="1"/>
  <c r="D1352" i="1"/>
  <c r="D114" i="1"/>
  <c r="D1003" i="1"/>
  <c r="D3371" i="1"/>
  <c r="D247" i="1"/>
  <c r="D3750" i="1"/>
  <c r="D3210" i="1"/>
  <c r="D3755" i="1"/>
  <c r="D2983" i="1"/>
  <c r="D2663" i="1"/>
  <c r="D1616" i="1"/>
  <c r="D3466" i="1"/>
  <c r="D746" i="1"/>
  <c r="D522" i="1"/>
  <c r="D2984" i="1"/>
  <c r="D2976" i="1"/>
  <c r="D3591" i="1"/>
  <c r="D761" i="1"/>
  <c r="D2264" i="1"/>
  <c r="D3164" i="1"/>
  <c r="D2107" i="1"/>
  <c r="D2082" i="1"/>
  <c r="D2800" i="1"/>
  <c r="D2981" i="1"/>
  <c r="D843" i="1"/>
  <c r="D1038" i="1"/>
  <c r="D3353" i="1"/>
  <c r="D2164" i="1"/>
  <c r="D1068" i="1"/>
  <c r="D2055" i="1"/>
  <c r="D3762" i="1"/>
  <c r="D3214" i="1"/>
  <c r="D838" i="1"/>
  <c r="D2534" i="1"/>
  <c r="D2546" i="1"/>
  <c r="D3723" i="1"/>
  <c r="D2966" i="1"/>
  <c r="D108" i="1"/>
  <c r="D3571" i="1"/>
  <c r="D3337" i="1"/>
  <c r="D3689" i="1"/>
  <c r="D669" i="1"/>
  <c r="D3592" i="1"/>
  <c r="D801" i="1"/>
  <c r="D2476" i="1"/>
  <c r="D102" i="1"/>
  <c r="D296" i="1"/>
  <c r="D2524" i="1"/>
  <c r="D3765" i="1"/>
  <c r="D3830" i="1"/>
  <c r="D1037" i="1"/>
  <c r="D1337" i="1"/>
  <c r="D1911" i="1"/>
  <c r="D3783" i="1"/>
  <c r="D1326" i="1"/>
  <c r="D478" i="1"/>
  <c r="D3475" i="1"/>
  <c r="D2213" i="1"/>
  <c r="D481" i="1"/>
  <c r="D2278" i="1"/>
  <c r="D1787" i="1"/>
  <c r="D1400" i="1"/>
  <c r="D1254" i="1"/>
  <c r="D2268" i="1"/>
  <c r="D292" i="1"/>
  <c r="D851" i="1"/>
  <c r="D3181" i="1"/>
  <c r="D3418" i="1"/>
  <c r="D1025" i="1"/>
  <c r="D140" i="1"/>
  <c r="D3014" i="1"/>
  <c r="D2491" i="1"/>
  <c r="D1385" i="1"/>
  <c r="D996" i="1"/>
  <c r="D1873" i="1"/>
  <c r="D1638" i="1"/>
  <c r="D3488" i="1"/>
  <c r="D62" i="1"/>
  <c r="D64" i="1"/>
  <c r="D2455" i="1"/>
  <c r="D3115" i="1"/>
  <c r="D923" i="1"/>
  <c r="D704" i="1"/>
  <c r="D3186" i="1"/>
  <c r="D3725" i="1"/>
  <c r="D3829" i="1"/>
  <c r="D3162" i="1"/>
  <c r="D2147" i="1"/>
  <c r="D3346" i="1"/>
  <c r="D1305" i="1"/>
  <c r="D752" i="1"/>
  <c r="D3758" i="1"/>
  <c r="D3525" i="1"/>
  <c r="D3675" i="1"/>
  <c r="D1654" i="1"/>
  <c r="D1527" i="1"/>
  <c r="D119" i="1"/>
  <c r="D2533" i="1"/>
  <c r="D2528" i="1"/>
  <c r="D2483" i="1"/>
  <c r="D2810" i="1"/>
  <c r="D2499" i="1"/>
  <c r="D810" i="1"/>
  <c r="D3676" i="1"/>
  <c r="D185" i="1"/>
  <c r="D2212" i="1"/>
  <c r="D3468" i="1"/>
  <c r="D3400" i="1"/>
  <c r="D3267" i="1"/>
  <c r="D3761" i="1"/>
  <c r="D3726" i="1"/>
  <c r="D3317" i="1"/>
  <c r="D3035" i="1"/>
  <c r="D253" i="1"/>
  <c r="D7" i="1"/>
  <c r="D2619" i="1"/>
  <c r="D2068" i="1"/>
  <c r="D1293" i="1"/>
  <c r="D628" i="1"/>
  <c r="D1386" i="1"/>
  <c r="D1464" i="1"/>
  <c r="D1301" i="1"/>
  <c r="D2293" i="1"/>
  <c r="D469" i="1"/>
  <c r="D1669" i="1"/>
  <c r="D2667" i="1"/>
  <c r="D2060" i="1"/>
  <c r="D3770" i="1"/>
  <c r="D1922" i="1"/>
  <c r="D3275" i="1"/>
  <c r="D2530" i="1"/>
  <c r="D817" i="1"/>
  <c r="D3310" i="1"/>
  <c r="D1249" i="1"/>
  <c r="D2111" i="1"/>
  <c r="D3361" i="1"/>
  <c r="D2818" i="1"/>
  <c r="D2173" i="1"/>
  <c r="D3020" i="1"/>
  <c r="D2741" i="1"/>
  <c r="D2096" i="1"/>
  <c r="D3504" i="1"/>
  <c r="D809" i="1"/>
  <c r="D1798" i="1"/>
  <c r="D861" i="1"/>
  <c r="D1667" i="1"/>
  <c r="D2486" i="1"/>
  <c r="D3795" i="1"/>
  <c r="D3684" i="1"/>
  <c r="D1267" i="1"/>
  <c r="D1890" i="1"/>
  <c r="D811" i="1"/>
  <c r="D3484" i="1"/>
  <c r="D3342" i="1"/>
  <c r="D1275" i="1"/>
  <c r="D3223" i="1"/>
  <c r="D1533" i="1"/>
  <c r="D2323" i="1"/>
  <c r="D305" i="1"/>
  <c r="D2176" i="1"/>
  <c r="D1405" i="1"/>
  <c r="D1593" i="1"/>
  <c r="D3383" i="1"/>
  <c r="D2529" i="1"/>
  <c r="D3302" i="1"/>
  <c r="D3307" i="1"/>
  <c r="D2336" i="1"/>
  <c r="D3628" i="1"/>
  <c r="D1380" i="1"/>
  <c r="D3846" i="1"/>
  <c r="D1634" i="1"/>
  <c r="D2940" i="1"/>
  <c r="D3428" i="1"/>
  <c r="D32" i="1"/>
  <c r="D3587" i="1"/>
  <c r="D1302" i="1"/>
  <c r="D1505" i="1"/>
  <c r="D3159" i="1"/>
  <c r="D77" i="1"/>
  <c r="D1630" i="1"/>
  <c r="D3420" i="1"/>
  <c r="D3719" i="1"/>
  <c r="D2088" i="1"/>
  <c r="D1668" i="1"/>
  <c r="D800" i="1"/>
  <c r="D1290" i="1"/>
  <c r="D3236" i="1"/>
  <c r="D2083" i="1"/>
  <c r="D3697" i="1"/>
  <c r="D3303" i="1"/>
  <c r="D3604" i="1"/>
  <c r="D84" i="1"/>
  <c r="D3494" i="1"/>
  <c r="D533" i="1"/>
  <c r="D3519" i="1"/>
  <c r="D3051" i="1"/>
  <c r="D1781" i="1"/>
  <c r="D246" i="1"/>
  <c r="D118" i="1"/>
  <c r="D747" i="1"/>
  <c r="D2101" i="1"/>
  <c r="D1861" i="1"/>
  <c r="D2713" i="1"/>
  <c r="D2304" i="1"/>
  <c r="D1397" i="1"/>
  <c r="D2548" i="1"/>
  <c r="D3608" i="1"/>
  <c r="D2547" i="1"/>
  <c r="D3975" i="1"/>
  <c r="D538" i="1"/>
  <c r="D2841" i="1"/>
  <c r="D3685" i="1"/>
  <c r="D3985" i="1"/>
  <c r="D1529" i="1"/>
  <c r="D316" i="1"/>
  <c r="D1651" i="1"/>
  <c r="D526" i="1"/>
  <c r="D1292" i="1"/>
  <c r="D3759" i="1"/>
  <c r="D1250" i="1"/>
  <c r="D2030" i="1"/>
  <c r="D553" i="1"/>
  <c r="D2553" i="1"/>
  <c r="D3212" i="1"/>
  <c r="D3696" i="1"/>
  <c r="D1262" i="1"/>
  <c r="D2928" i="1"/>
  <c r="D2543" i="1"/>
  <c r="D2308" i="1"/>
  <c r="D343" i="1"/>
  <c r="D3498" i="1"/>
  <c r="D3376" i="1"/>
  <c r="D2970" i="1"/>
  <c r="D31" i="1"/>
  <c r="D110" i="1"/>
  <c r="D4037" i="1"/>
  <c r="D2556" i="1"/>
  <c r="D854" i="1"/>
  <c r="D532" i="1"/>
  <c r="D3335" i="1"/>
  <c r="D3823" i="1"/>
  <c r="D3352" i="1"/>
  <c r="D2287" i="1"/>
  <c r="D356" i="1"/>
  <c r="D3490" i="1"/>
  <c r="D90" i="1"/>
  <c r="D93" i="1"/>
  <c r="D778" i="1"/>
  <c r="D3717" i="1"/>
  <c r="D824" i="1"/>
  <c r="D2815" i="1"/>
  <c r="D969" i="1"/>
  <c r="D753" i="1"/>
  <c r="D689" i="1"/>
  <c r="D3691" i="1"/>
  <c r="D2222" i="1"/>
  <c r="D3152" i="1"/>
  <c r="D2937" i="1"/>
  <c r="D4108" i="1"/>
  <c r="D3673" i="1"/>
  <c r="D3384" i="1"/>
  <c r="D3153" i="1"/>
  <c r="D272" i="1"/>
  <c r="D3017" i="1"/>
  <c r="D3389" i="1"/>
  <c r="D10" i="1"/>
  <c r="D103" i="1"/>
  <c r="D1681" i="1"/>
  <c r="D833" i="1"/>
  <c r="D651" i="1"/>
  <c r="D3301" i="1"/>
  <c r="D3169" i="1"/>
  <c r="D3562" i="1"/>
  <c r="D2602" i="1"/>
  <c r="D2167" i="1"/>
  <c r="D2090" i="1"/>
  <c r="D3586" i="1"/>
  <c r="D1678" i="1"/>
  <c r="D1883" i="1"/>
  <c r="D3722" i="1"/>
  <c r="D2704" i="1"/>
  <c r="D524" i="1"/>
  <c r="D1926" i="1"/>
  <c r="D1606" i="1"/>
  <c r="D1333" i="1"/>
  <c r="D2679" i="1"/>
  <c r="D1570" i="1"/>
  <c r="D1076" i="1"/>
  <c r="D2979" i="1"/>
  <c r="D2902" i="1"/>
  <c r="D100" i="1"/>
  <c r="D3613" i="1"/>
  <c r="D121" i="1"/>
  <c r="D2617" i="1"/>
  <c r="D3225" i="1"/>
  <c r="D36" i="1"/>
  <c r="D2698" i="1"/>
  <c r="D3606" i="1"/>
  <c r="D2117" i="1"/>
  <c r="D3682" i="1"/>
  <c r="D1884" i="1"/>
  <c r="D1823" i="1"/>
  <c r="D1476" i="1"/>
  <c r="D3528" i="1"/>
  <c r="D2808" i="1"/>
  <c r="D2478" i="1"/>
  <c r="D380" i="1"/>
  <c r="D3343" i="1"/>
  <c r="D3324" i="1"/>
  <c r="D1360" i="1"/>
  <c r="D1889" i="1"/>
  <c r="D3663" i="1"/>
  <c r="D2464" i="1"/>
  <c r="D2833" i="1"/>
  <c r="D2674" i="1"/>
  <c r="D3595" i="1"/>
  <c r="D748" i="1"/>
  <c r="D1341" i="1"/>
  <c r="D3263" i="1"/>
  <c r="D3515" i="1"/>
  <c r="D2603" i="1"/>
  <c r="D2165" i="1"/>
  <c r="D1096" i="1"/>
  <c r="D3623" i="1"/>
  <c r="D55" i="1"/>
  <c r="D2982" i="1"/>
  <c r="D3690" i="1"/>
  <c r="D3704" i="1"/>
  <c r="D3424" i="1"/>
  <c r="D3836" i="1"/>
  <c r="D3188" i="1"/>
  <c r="D2934" i="1"/>
  <c r="D2446" i="1"/>
  <c r="D3412" i="1"/>
  <c r="D3585" i="1"/>
  <c r="D2086" i="1"/>
  <c r="D2314" i="1"/>
  <c r="D2321" i="1"/>
  <c r="D799" i="1"/>
  <c r="D1214" i="1"/>
  <c r="D3042" i="1"/>
  <c r="D2260" i="1"/>
  <c r="D742" i="1"/>
  <c r="D1850" i="1"/>
  <c r="D1005" i="1"/>
  <c r="D1190" i="1"/>
  <c r="D1931" i="1"/>
  <c r="D2973" i="1"/>
  <c r="D2490" i="1"/>
  <c r="D1181" i="1"/>
  <c r="D898" i="1"/>
  <c r="D2554" i="1"/>
  <c r="D3511" i="1"/>
  <c r="D1022" i="1"/>
  <c r="D3636" i="1"/>
  <c r="D3366" i="1"/>
  <c r="D3471" i="1"/>
  <c r="D1986" i="1"/>
  <c r="D414" i="1"/>
  <c r="D2642" i="1"/>
  <c r="D2792" i="1"/>
  <c r="D2632" i="1"/>
  <c r="D2657" i="1"/>
  <c r="D807" i="1"/>
  <c r="D3626" i="1"/>
  <c r="D3240" i="1"/>
  <c r="D2994" i="1"/>
  <c r="D3382" i="1"/>
  <c r="D1278" i="1"/>
  <c r="D1689" i="1"/>
  <c r="D1754" i="1"/>
  <c r="D3224" i="1"/>
  <c r="D3618" i="1"/>
  <c r="D3416" i="1"/>
  <c r="D3170" i="1"/>
  <c r="D1312" i="1"/>
  <c r="D116" i="1"/>
  <c r="D2827" i="1"/>
  <c r="D3698" i="1"/>
  <c r="D3669" i="1"/>
  <c r="D3575" i="1"/>
  <c r="D3597" i="1"/>
  <c r="D3517" i="1"/>
  <c r="D3627" i="1"/>
  <c r="D1357" i="1"/>
  <c r="D2183" i="1"/>
  <c r="D3661" i="1"/>
  <c r="D1666" i="1"/>
  <c r="D1016" i="1"/>
  <c r="D3356" i="1"/>
  <c r="D2804" i="1"/>
  <c r="D1392" i="1"/>
  <c r="D3286" i="1"/>
  <c r="D3674" i="1"/>
  <c r="D4069" i="1"/>
  <c r="D3508" i="1"/>
  <c r="D839" i="1"/>
  <c r="D407" i="1"/>
  <c r="D339" i="1"/>
  <c r="D2791" i="1"/>
  <c r="D3005" i="1"/>
  <c r="D3010" i="1"/>
  <c r="D3176" i="1"/>
  <c r="D212" i="1"/>
  <c r="D3439" i="1"/>
  <c r="D3469" i="1"/>
  <c r="D2285" i="1"/>
  <c r="D1849" i="1"/>
  <c r="D661" i="1"/>
  <c r="D3242" i="1"/>
  <c r="D408" i="1"/>
  <c r="D12" i="1"/>
  <c r="D3787" i="1"/>
  <c r="D654" i="1"/>
  <c r="D735" i="1"/>
  <c r="D2091" i="1"/>
  <c r="D3611" i="1"/>
  <c r="D2562" i="1"/>
  <c r="D1826" i="1"/>
  <c r="D4050" i="1"/>
  <c r="D168" i="1"/>
  <c r="D1859" i="1"/>
  <c r="D2099" i="1"/>
  <c r="D2832" i="1"/>
  <c r="D3377" i="1"/>
  <c r="D3414" i="1"/>
  <c r="D3625" i="1"/>
  <c r="D3756" i="1"/>
  <c r="D3782" i="1"/>
  <c r="D500" i="1"/>
  <c r="D3913" i="1"/>
  <c r="D2276" i="1"/>
  <c r="D1106" i="1"/>
  <c r="D1914" i="1"/>
  <c r="D1004" i="1"/>
  <c r="D3403" i="1"/>
  <c r="D2788" i="1"/>
  <c r="D1193" i="1"/>
  <c r="D3179" i="1"/>
  <c r="D2168" i="1"/>
  <c r="D1928" i="1"/>
  <c r="D3421" i="1"/>
  <c r="D308" i="1"/>
  <c r="D3707" i="1"/>
  <c r="D2835" i="1"/>
  <c r="D840" i="1"/>
  <c r="D978" i="1"/>
  <c r="D2022" i="1"/>
  <c r="D1650" i="1"/>
  <c r="D3728" i="1"/>
  <c r="D3254" i="1"/>
  <c r="D1168" i="1"/>
  <c r="D3584" i="1"/>
  <c r="D2834" i="1"/>
  <c r="D3779" i="1"/>
  <c r="D3232" i="1"/>
  <c r="D3486" i="1"/>
  <c r="D1018" i="1"/>
  <c r="D1376" i="1"/>
  <c r="D1394" i="1"/>
  <c r="D2673" i="1"/>
  <c r="D805" i="1"/>
  <c r="D404" i="1"/>
  <c r="D1652" i="1"/>
  <c r="D795" i="1"/>
  <c r="D4038" i="1"/>
  <c r="D3265" i="1"/>
  <c r="D3459" i="1"/>
  <c r="D2882" i="1"/>
  <c r="D2628" i="1"/>
  <c r="D1671" i="1"/>
  <c r="D1866" i="1"/>
  <c r="D3339" i="1"/>
  <c r="D40" i="1"/>
  <c r="D3532" i="1"/>
  <c r="D521" i="1"/>
  <c r="D3313" i="1"/>
  <c r="D722" i="1"/>
  <c r="D1902" i="1"/>
  <c r="D1404" i="1"/>
  <c r="D3204" i="1"/>
  <c r="D589" i="1"/>
  <c r="D3185" i="1"/>
  <c r="D2149" i="1"/>
  <c r="D2458" i="1"/>
  <c r="D1937" i="1"/>
  <c r="D1603" i="1"/>
  <c r="D2812" i="1"/>
  <c r="D3141" i="1"/>
  <c r="D866" i="1"/>
  <c r="D2936" i="1"/>
  <c r="D1201" i="1"/>
  <c r="D1675" i="1"/>
  <c r="D3505" i="1"/>
  <c r="D2942" i="1"/>
  <c r="D822" i="1"/>
  <c r="D1903" i="1"/>
  <c r="D3617" i="1"/>
  <c r="D3166" i="1"/>
  <c r="D2831" i="1"/>
  <c r="D2277" i="1"/>
  <c r="D3825" i="1"/>
  <c r="D3249" i="1"/>
  <c r="D1216" i="1"/>
  <c r="D3330" i="1"/>
  <c r="D2368" i="1"/>
  <c r="D1930" i="1"/>
  <c r="D3308" i="1"/>
  <c r="D3552" i="1"/>
  <c r="D2477" i="1"/>
  <c r="D3656" i="1"/>
  <c r="D89" i="1"/>
  <c r="D853" i="1"/>
  <c r="D3201" i="1"/>
  <c r="D844" i="1"/>
  <c r="D977" i="1"/>
  <c r="D1261" i="1"/>
  <c r="D3440" i="1"/>
  <c r="D1895" i="1"/>
  <c r="D2842" i="1"/>
  <c r="D3367" i="1"/>
  <c r="D1362" i="1"/>
  <c r="D378" i="1"/>
  <c r="D3507" i="1"/>
  <c r="D2542" i="1"/>
  <c r="D3280" i="1"/>
  <c r="D1509" i="1"/>
  <c r="D3180" i="1"/>
  <c r="D3266" i="1"/>
  <c r="D2935" i="1"/>
  <c r="D3540" i="1"/>
  <c r="D2317" i="1"/>
  <c r="D3443" i="1"/>
  <c r="D3599" i="1"/>
  <c r="D2811" i="1"/>
  <c r="D3563" i="1"/>
  <c r="D3270" i="1"/>
  <c r="D3605" i="1"/>
  <c r="D1349" i="1"/>
  <c r="D3489" i="1"/>
  <c r="D988" i="1"/>
  <c r="D3209" i="1"/>
  <c r="D760" i="1"/>
  <c r="D1297" i="1"/>
  <c r="D757" i="1"/>
  <c r="D3594" i="1"/>
  <c r="D862" i="1"/>
  <c r="D1243" i="1"/>
  <c r="D728" i="1"/>
  <c r="D1643" i="1"/>
  <c r="D2988" i="1"/>
  <c r="D1699" i="1"/>
  <c r="D3322" i="1"/>
  <c r="D3892" i="1"/>
  <c r="D767" i="1"/>
  <c r="D3780" i="1"/>
  <c r="D3616" i="1"/>
  <c r="D3701" i="1"/>
  <c r="D3320" i="1"/>
  <c r="D794" i="1"/>
  <c r="D1359" i="1"/>
  <c r="D1637" i="1"/>
  <c r="D1844" i="1"/>
  <c r="D2179" i="1"/>
  <c r="D2248" i="1"/>
  <c r="D2422" i="1"/>
  <c r="D3314" i="1"/>
  <c r="D1831" i="1"/>
  <c r="D4042" i="1"/>
  <c r="D1304" i="1"/>
  <c r="D2097" i="1"/>
  <c r="D2468" i="1"/>
  <c r="D3289" i="1"/>
  <c r="D3518" i="1"/>
  <c r="D3546" i="1"/>
  <c r="D3776" i="1"/>
  <c r="D2672" i="1"/>
  <c r="D3939" i="1"/>
  <c r="D947" i="1"/>
  <c r="D1572" i="1"/>
  <c r="D3107" i="1"/>
  <c r="D692" i="1"/>
  <c r="D2220" i="1"/>
  <c r="D1223" i="1"/>
  <c r="D894" i="1"/>
  <c r="D3292" i="1"/>
  <c r="D1933" i="1"/>
  <c r="D539" i="1"/>
  <c r="D1247" i="1"/>
  <c r="D2829" i="1"/>
  <c r="D2840" i="1"/>
  <c r="D1691" i="1"/>
  <c r="D3557" i="1"/>
  <c r="D815" i="1"/>
  <c r="D1694" i="1"/>
  <c r="D3349" i="1"/>
  <c r="D74" i="1"/>
  <c r="D68" i="1"/>
  <c r="D25" i="1"/>
  <c r="D3012" i="1"/>
  <c r="D2847" i="1"/>
  <c r="D107" i="1"/>
  <c r="D3150" i="1"/>
  <c r="D891" i="1"/>
  <c r="D3805" i="1"/>
  <c r="D1803" i="1"/>
  <c r="D2108" i="1"/>
  <c r="D2929" i="1"/>
  <c r="D837" i="1"/>
  <c r="D1248" i="1"/>
  <c r="D1629" i="1"/>
  <c r="D1989" i="1"/>
  <c r="D3769" i="1"/>
  <c r="D2555" i="1"/>
  <c r="D3154" i="1"/>
  <c r="D69" i="1"/>
  <c r="D2465" i="1"/>
  <c r="D3315" i="1"/>
  <c r="D699" i="1"/>
  <c r="D1924" i="1"/>
  <c r="D3450" i="1"/>
  <c r="D4107" i="1"/>
  <c r="D3174" i="1"/>
  <c r="D2256" i="1"/>
  <c r="D1024" i="1"/>
  <c r="D972" i="1"/>
  <c r="D1577" i="1"/>
  <c r="D3926" i="1"/>
  <c r="D3572" i="1"/>
  <c r="D1769" i="1"/>
  <c r="D802" i="1"/>
  <c r="D2625" i="1"/>
  <c r="D65" i="1"/>
  <c r="D2103" i="1"/>
  <c r="D3480" i="1"/>
  <c r="D716" i="1"/>
  <c r="D3172" i="1"/>
  <c r="D73" i="1"/>
  <c r="D803" i="1"/>
  <c r="D213" i="1"/>
  <c r="D2466" i="1"/>
  <c r="D785" i="1"/>
  <c r="D3659" i="1"/>
  <c r="D3558" i="1"/>
  <c r="D3357" i="1"/>
  <c r="D1648" i="1"/>
  <c r="D3681" i="1"/>
  <c r="D187" i="1"/>
  <c r="D1481" i="1"/>
  <c r="D1728" i="1"/>
  <c r="D111" i="1"/>
  <c r="D3434" i="1"/>
  <c r="D2205" i="1"/>
  <c r="D3814" i="1"/>
  <c r="D1800" i="1"/>
  <c r="D3178" i="1"/>
  <c r="D1040" i="1"/>
  <c r="D1744" i="1"/>
  <c r="D3432" i="1"/>
  <c r="D3298" i="1"/>
  <c r="D3699" i="1"/>
  <c r="D50" i="1"/>
  <c r="D1766" i="1"/>
  <c r="D2828" i="1"/>
  <c r="D2109" i="1"/>
  <c r="D1098" i="1"/>
  <c r="D2794" i="1"/>
  <c r="D826" i="1"/>
  <c r="D2557" i="1"/>
  <c r="D2294" i="1"/>
  <c r="D3819" i="1"/>
  <c r="D2470" i="1"/>
  <c r="D1657" i="1"/>
  <c r="D3409" i="1"/>
  <c r="D649" i="1"/>
  <c r="D3550" i="1"/>
  <c r="D3482" i="1"/>
  <c r="D17" i="1"/>
  <c r="D1891" i="1"/>
  <c r="D209" i="1"/>
  <c r="D2113" i="1"/>
  <c r="D3850" i="1"/>
  <c r="D3259" i="1"/>
  <c r="D3815" i="1"/>
  <c r="D1554" i="1"/>
  <c r="D3851" i="1"/>
  <c r="D2134" i="1"/>
  <c r="D1285" i="1"/>
  <c r="D3501" i="1"/>
  <c r="D2974" i="1"/>
  <c r="D3083" i="1"/>
  <c r="D3163" i="1"/>
  <c r="D3816" i="1"/>
  <c r="D1827" i="1"/>
  <c r="D2647" i="1"/>
  <c r="D2536" i="1"/>
  <c r="D3388" i="1"/>
  <c r="D3710" i="1"/>
  <c r="D2309" i="1"/>
  <c r="D3568" i="1"/>
  <c r="D1300" i="1"/>
  <c r="D3603" i="1"/>
  <c r="D3305" i="1"/>
  <c r="D2772" i="1"/>
  <c r="D66" i="1"/>
  <c r="D1246" i="1"/>
  <c r="D3479" i="1"/>
  <c r="D756" i="1"/>
  <c r="D3381" i="1"/>
  <c r="D1167" i="1"/>
  <c r="D146" i="1"/>
  <c r="D3197" i="1"/>
  <c r="D2487" i="1"/>
  <c r="D385" i="1"/>
  <c r="D3537" i="1"/>
  <c r="D3282" i="1"/>
  <c r="D3467" i="1"/>
  <c r="D3878" i="1"/>
  <c r="D819" i="1"/>
  <c r="D1303" i="1"/>
  <c r="D3430" i="1"/>
  <c r="D2646" i="1"/>
  <c r="D1841" i="1"/>
  <c r="D1923" i="1"/>
  <c r="D537" i="1"/>
  <c r="D2790" i="1"/>
  <c r="D2793" i="1"/>
  <c r="D3680" i="1"/>
  <c r="D3227" i="1"/>
  <c r="D3839" i="1"/>
  <c r="D3474" i="1"/>
  <c r="D790" i="1"/>
  <c r="D1843" i="1"/>
  <c r="D3784" i="1"/>
  <c r="D1287" i="1"/>
  <c r="D409" i="1"/>
  <c r="D2914" i="1"/>
  <c r="D3715" i="1"/>
  <c r="D1316" i="1"/>
  <c r="D42" i="1"/>
  <c r="D3521" i="1"/>
  <c r="D1263" i="1"/>
  <c r="D1858" i="1"/>
  <c r="D3811" i="1"/>
  <c r="D3841" i="1"/>
  <c r="D1443" i="1"/>
  <c r="D1286" i="1"/>
  <c r="D1828" i="1"/>
  <c r="D3359" i="1"/>
  <c r="D3476" i="1"/>
  <c r="D3620" i="1"/>
  <c r="D1653" i="1"/>
  <c r="D2121" i="1"/>
  <c r="D3522" i="1"/>
  <c r="D3729" i="1"/>
  <c r="D3596" i="1"/>
  <c r="D1673" i="1"/>
  <c r="D1636" i="1"/>
  <c r="D3655" i="1"/>
  <c r="D2112" i="1"/>
  <c r="D2431" i="1"/>
  <c r="D750" i="1"/>
  <c r="D3375" i="1"/>
  <c r="D3777" i="1"/>
  <c r="D22" i="1"/>
  <c r="D535" i="1"/>
  <c r="D3161" i="1"/>
  <c r="D885" i="1"/>
  <c r="D3218" i="1"/>
  <c r="D1605" i="1"/>
  <c r="D43" i="1"/>
  <c r="D46" i="1"/>
  <c r="D2209" i="1"/>
  <c r="D2475" i="1"/>
  <c r="D2482" i="1"/>
  <c r="D3387" i="1"/>
  <c r="D3405" i="1"/>
  <c r="D3433" i="1"/>
  <c r="D3447" i="1"/>
  <c r="D3629" i="1"/>
  <c r="D3772" i="1"/>
  <c r="D1621" i="1"/>
  <c r="D2939" i="1"/>
  <c r="D2206" i="1"/>
  <c r="D1786" i="1"/>
  <c r="D915" i="1"/>
  <c r="D2624" i="1"/>
  <c r="D1716" i="1"/>
  <c r="D3385" i="1"/>
  <c r="D3273" i="1"/>
  <c r="D832" i="1"/>
  <c r="D28" i="1"/>
  <c r="D1228" i="1"/>
  <c r="D1674" i="1"/>
  <c r="D3044" i="1"/>
  <c r="D3481" i="1"/>
  <c r="D2497" i="1"/>
  <c r="D501" i="1"/>
  <c r="D2885" i="1"/>
  <c r="D2677" i="1"/>
  <c r="D987" i="1"/>
  <c r="D2621" i="1"/>
  <c r="D2316" i="1"/>
  <c r="D1775" i="1"/>
  <c r="D1472" i="1"/>
  <c r="D440" i="1"/>
  <c r="D1291" i="1"/>
  <c r="D2638" i="1"/>
  <c r="D2837" i="1"/>
  <c r="D1294" i="1"/>
  <c r="D130" i="1"/>
  <c r="D3032" i="1"/>
  <c r="D667" i="1"/>
  <c r="D3730" i="1"/>
  <c r="D791" i="1"/>
  <c r="D3709" i="1"/>
  <c r="D3445" i="1"/>
  <c r="D1839" i="1"/>
  <c r="D2010" i="1"/>
  <c r="D3712" i="1"/>
  <c r="D3573" i="1"/>
  <c r="D483" i="1"/>
  <c r="D3272" i="1"/>
  <c r="D3102" i="1"/>
  <c r="D3812" i="1"/>
  <c r="D2597" i="1"/>
  <c r="D1082" i="1"/>
  <c r="D3708" i="1"/>
  <c r="D1475" i="1"/>
  <c r="D3277" i="1"/>
  <c r="D1100" i="1"/>
  <c r="D3198" i="1"/>
  <c r="D1641" i="1"/>
  <c r="D3692" i="1"/>
  <c r="D3818" i="1"/>
  <c r="D3856" i="1"/>
  <c r="D158" i="1"/>
  <c r="D1265" i="1"/>
  <c r="D3945" i="1"/>
  <c r="D968" i="1"/>
  <c r="D2605" i="1"/>
  <c r="D1680" i="1"/>
  <c r="D1611" i="1"/>
  <c r="D2119" i="1"/>
  <c r="D1690" i="1"/>
  <c r="D2519" i="1"/>
  <c r="D3372" i="1"/>
  <c r="D3635" i="1"/>
  <c r="D3100" i="1"/>
  <c r="D2216" i="1"/>
  <c r="D2747" i="1"/>
  <c r="D2177" i="1"/>
  <c r="D1330" i="1"/>
  <c r="D4012" i="1"/>
  <c r="D2707" i="1"/>
  <c r="D860" i="1"/>
  <c r="D98" i="1"/>
  <c r="D3099" i="1"/>
  <c r="D528" i="1"/>
  <c r="D1822" i="1"/>
  <c r="D2670" i="1"/>
  <c r="D1329" i="1"/>
  <c r="D3419" i="1"/>
  <c r="D112" i="1"/>
  <c r="D2684" i="1"/>
  <c r="D3849" i="1"/>
  <c r="D1804" i="1"/>
  <c r="D1245" i="1"/>
  <c r="D3500" i="1"/>
  <c r="D3499" i="1"/>
  <c r="D652" i="1"/>
  <c r="D3316" i="1"/>
  <c r="D991" i="1"/>
  <c r="D1508" i="1"/>
  <c r="D3530" i="1"/>
  <c r="D3724" i="1"/>
  <c r="D37" i="1"/>
  <c r="D2084" i="1"/>
  <c r="D3253" i="1"/>
  <c r="D3487" i="1"/>
  <c r="D2669" i="1"/>
  <c r="D771" i="1"/>
  <c r="D2778" i="1"/>
  <c r="D1927" i="1"/>
  <c r="D81" i="1"/>
  <c r="D3520" i="1"/>
  <c r="D3348" i="1"/>
  <c r="D3246" i="1"/>
  <c r="D1792" i="1"/>
  <c r="D2967" i="1"/>
  <c r="D2141" i="1"/>
  <c r="D1288" i="1"/>
  <c r="D2971" i="1"/>
  <c r="D3612" i="1"/>
  <c r="D3441" i="1"/>
  <c r="D2816" i="1"/>
  <c r="D2551" i="1"/>
  <c r="D2181" i="1"/>
  <c r="D2291" i="1"/>
  <c r="D3233" i="1"/>
  <c r="D2954" i="1"/>
  <c r="D3001" i="1"/>
  <c r="D740" i="1"/>
  <c r="D3332" i="1"/>
  <c r="D101" i="1"/>
  <c r="D3395" i="1"/>
  <c r="D1587" i="1"/>
  <c r="D3951" i="1"/>
  <c r="D1620" i="1"/>
  <c r="D1457" i="1"/>
  <c r="D930" i="1"/>
  <c r="D812" i="1"/>
  <c r="D3355" i="1"/>
  <c r="D202" i="1"/>
  <c r="D2383" i="1"/>
  <c r="D2703" i="1"/>
  <c r="D3545" i="1"/>
  <c r="D79" i="1"/>
  <c r="D3398" i="1"/>
  <c r="D531" i="1"/>
  <c r="D1356" i="1"/>
  <c r="D2292" i="1"/>
  <c r="D2005" i="1"/>
  <c r="D3390" i="1"/>
  <c r="D2326" i="1"/>
  <c r="D1372" i="1"/>
  <c r="D2089" i="1"/>
  <c r="D3120" i="1"/>
  <c r="D744" i="1"/>
  <c r="D3785" i="1"/>
  <c r="D942" i="1"/>
  <c r="D2281" i="1"/>
  <c r="D2095" i="1"/>
  <c r="D3392" i="1"/>
  <c r="D3760" i="1"/>
  <c r="D384" i="1"/>
  <c r="D3351" i="1"/>
  <c r="D1789" i="1"/>
  <c r="D3454" i="1"/>
  <c r="D662" i="1"/>
  <c r="D3553" i="1"/>
  <c r="D1426" i="1"/>
  <c r="D3326" i="1"/>
  <c r="D1846" i="1"/>
  <c r="D3358" i="1"/>
  <c r="D936" i="1"/>
  <c r="D3513" i="1"/>
  <c r="D2496" i="1"/>
  <c r="D255" i="1"/>
  <c r="D19" i="1"/>
  <c r="D3503" i="1"/>
  <c r="D3660" i="1"/>
  <c r="D1379" i="1"/>
  <c r="D3078" i="1"/>
  <c r="D87" i="1"/>
  <c r="D3703" i="1"/>
  <c r="D2297" i="1"/>
  <c r="D1604" i="1"/>
  <c r="D2288" i="1"/>
  <c r="D2489" i="1"/>
  <c r="D3580" i="1"/>
  <c r="D3872" i="1"/>
  <c r="D3033" i="1"/>
  <c r="D3429" i="1"/>
  <c r="D3495" i="1"/>
  <c r="D3583" i="1"/>
  <c r="D3766" i="1"/>
  <c r="D857" i="1"/>
  <c r="D3229" i="1"/>
  <c r="D2158" i="1"/>
  <c r="D982" i="1"/>
  <c r="D83" i="1"/>
  <c r="D678" i="1"/>
  <c r="D2634" i="1"/>
  <c r="D1230" i="1"/>
  <c r="D198" i="1"/>
  <c r="D3904" i="1"/>
  <c r="D610" i="1"/>
  <c r="D3773" i="1"/>
  <c r="D1864" i="1"/>
  <c r="D268" i="1"/>
  <c r="D1900" i="1"/>
  <c r="D1134" i="1"/>
  <c r="D3182" i="1"/>
  <c r="D825" i="1"/>
  <c r="D2627" i="1"/>
  <c r="D1107" i="1"/>
  <c r="D417" i="1"/>
  <c r="D1985" i="1"/>
  <c r="D1783" i="1"/>
  <c r="D556" i="1"/>
  <c r="D2525" i="1"/>
  <c r="D1697" i="1"/>
  <c r="D2780" i="1"/>
  <c r="D952" i="1"/>
  <c r="D3835" i="1"/>
  <c r="D1905" i="1"/>
  <c r="D1719" i="1"/>
  <c r="D3524" i="1"/>
  <c r="D830" i="1"/>
  <c r="D2284" i="1"/>
  <c r="D717" i="1"/>
  <c r="D128" i="1"/>
  <c r="D3925" i="1"/>
  <c r="D3671" i="1"/>
  <c r="D934" i="1"/>
  <c r="D1677" i="1"/>
  <c r="D2996" i="1"/>
  <c r="D789" i="1"/>
  <c r="D105" i="1"/>
  <c r="D559" i="1"/>
  <c r="D1035" i="1"/>
  <c r="D3451" i="1"/>
  <c r="D2471" i="1"/>
  <c r="D2920" i="1"/>
  <c r="D2560" i="1"/>
  <c r="D2104" i="1"/>
  <c r="D2836" i="1"/>
  <c r="D879" i="1"/>
  <c r="D1886" i="1"/>
  <c r="D80" i="1"/>
  <c r="D2120" i="1"/>
  <c r="D2408" i="1"/>
  <c r="D848" i="1"/>
  <c r="D1355" i="1"/>
  <c r="D4079" i="1"/>
  <c r="D2661" i="1"/>
  <c r="D1325" i="1"/>
  <c r="D1743" i="1"/>
  <c r="D530" i="1"/>
  <c r="D2802" i="1"/>
  <c r="D3764" i="1"/>
  <c r="D3753" i="1"/>
  <c r="D2958" i="1"/>
  <c r="D1656" i="1"/>
  <c r="D2783" i="1"/>
  <c r="D3937" i="1"/>
  <c r="D3234" i="1"/>
  <c r="D694" i="1"/>
  <c r="D3979" i="1"/>
  <c r="D1706" i="1"/>
  <c r="D1853" i="1"/>
  <c r="D207" i="1"/>
  <c r="D3151" i="1"/>
  <c r="D177" i="1"/>
  <c r="D3077" i="1"/>
  <c r="D3705" i="1"/>
  <c r="D143" i="1"/>
  <c r="D3028" i="1"/>
  <c r="D878" i="1"/>
  <c r="D2479" i="1"/>
  <c r="D412" i="1"/>
  <c r="D2938" i="1"/>
  <c r="D3533" i="1"/>
  <c r="D3637" i="1"/>
  <c r="D3492" i="1"/>
  <c r="D816" i="1"/>
  <c r="D2335" i="1"/>
  <c r="D3034" i="1"/>
  <c r="D1932" i="1"/>
  <c r="D2467" i="1"/>
  <c r="D3543" i="1"/>
  <c r="D3694" i="1"/>
  <c r="D3325" i="1"/>
  <c r="D3834" i="1"/>
  <c r="D2485" i="1"/>
  <c r="D465" i="1"/>
  <c r="D3615" i="1"/>
  <c r="D3228" i="1"/>
  <c r="D3718" i="1"/>
  <c r="D635" i="1"/>
  <c r="D3401" i="1"/>
  <c r="D3879" i="1"/>
  <c r="D21" i="1"/>
  <c r="D3983" i="1"/>
  <c r="D1888" i="1"/>
  <c r="D3593" i="1"/>
  <c r="D2437" i="1"/>
  <c r="D3167" i="1"/>
  <c r="D2964" i="1"/>
  <c r="D3539" i="1"/>
  <c r="D2589" i="1"/>
  <c r="D1870" i="1"/>
  <c r="D3460" i="1"/>
  <c r="D1610" i="1"/>
  <c r="D418" i="1"/>
  <c r="D869" i="1"/>
  <c r="D859" i="1"/>
  <c r="D1644" i="1"/>
  <c r="D3668" i="1"/>
  <c r="D2784" i="1"/>
  <c r="D1901" i="1"/>
  <c r="D1298" i="1"/>
  <c r="D3345" i="1"/>
  <c r="D2789" i="1"/>
  <c r="D3720" i="1"/>
  <c r="D3106" i="1"/>
  <c r="D3598" i="1"/>
  <c r="D2469" i="1"/>
  <c r="D3094" i="1"/>
  <c r="D1626" i="1"/>
  <c r="D1682" i="1"/>
  <c r="D3567" i="1"/>
  <c r="D1091" i="1"/>
  <c r="D2600" i="1"/>
  <c r="D3331" i="1"/>
  <c r="D2236" i="1"/>
  <c r="D943" i="1"/>
  <c r="D4001" i="1"/>
  <c r="D1162" i="1"/>
  <c r="D2806" i="1"/>
  <c r="D3786" i="1"/>
  <c r="D1776" i="1"/>
  <c r="D1760" i="1"/>
  <c r="D2706" i="1"/>
  <c r="D3199" i="1"/>
  <c r="D1896" i="1"/>
  <c r="D2785" i="1"/>
  <c r="D2891" i="1"/>
  <c r="D3534" i="1"/>
  <c r="D2207" i="1"/>
  <c r="D1310" i="1"/>
  <c r="D1328" i="1"/>
  <c r="D2208" i="1"/>
  <c r="D1622" i="1"/>
  <c r="D3621" i="1"/>
  <c r="D2407" i="1"/>
  <c r="D4054" i="1"/>
  <c r="D3548" i="1"/>
  <c r="D1939" i="1"/>
  <c r="D3437" i="1"/>
  <c r="D3683" i="1"/>
  <c r="D3319" i="1"/>
  <c r="D3393" i="1"/>
  <c r="D1942" i="1"/>
  <c r="D3570" i="1"/>
  <c r="D680" i="1"/>
  <c r="D95" i="1"/>
  <c r="D3368" i="1"/>
  <c r="D3935" i="1"/>
  <c r="D2361" i="1"/>
  <c r="D3600" i="1"/>
  <c r="D2680" i="1"/>
  <c r="D3771" i="1"/>
  <c r="D2539" i="1"/>
  <c r="D3844" i="1"/>
  <c r="D2953" i="1"/>
  <c r="D1364" i="1"/>
  <c r="D3364" i="1"/>
  <c r="D3569" i="1"/>
  <c r="D3711" i="1"/>
  <c r="D3448" i="1"/>
  <c r="D1266" i="1"/>
  <c r="D1771" i="1"/>
  <c r="D1665" i="1"/>
  <c r="D3009" i="1"/>
  <c r="D3449" i="1"/>
  <c r="D3473" i="1"/>
  <c r="D2949" i="1"/>
  <c r="D2258" i="1"/>
  <c r="D3309" i="1"/>
  <c r="D2559" i="1"/>
  <c r="D3039" i="1"/>
  <c r="D783" i="1"/>
  <c r="D3845" i="1"/>
  <c r="D3821" i="1"/>
  <c r="D3502" i="1"/>
  <c r="D1226" i="1"/>
  <c r="D3862" i="1"/>
  <c r="D2678" i="1"/>
  <c r="D2500" i="1"/>
  <c r="D648" i="1"/>
  <c r="D3410" i="1"/>
  <c r="D2301" i="1"/>
  <c r="D1713" i="1"/>
  <c r="D1640" i="1"/>
  <c r="D1835" i="1"/>
  <c r="D2758" i="1"/>
  <c r="D1885" i="1"/>
  <c r="D3370" i="1"/>
  <c r="D3686" i="1"/>
  <c r="D312" i="1"/>
  <c r="D3128" i="1"/>
  <c r="D871" i="1"/>
  <c r="D782" i="1"/>
  <c r="D813" i="1"/>
  <c r="D2106" i="1"/>
  <c r="D3374" i="1"/>
  <c r="D3561" i="1"/>
  <c r="D3670" i="1"/>
  <c r="D1208" i="1"/>
  <c r="D2472" i="1"/>
  <c r="D1833" i="1"/>
  <c r="D3678" i="1"/>
  <c r="D2389" i="1"/>
  <c r="D1087" i="1"/>
  <c r="D1672" i="1"/>
  <c r="D3800" i="1"/>
  <c r="D786" i="1"/>
  <c r="D3582" i="1"/>
  <c r="D1039" i="1"/>
  <c r="D1592" i="1"/>
  <c r="D1170" i="1"/>
  <c r="D3551" i="1"/>
  <c r="D2210" i="1"/>
  <c r="D1615" i="1"/>
  <c r="D2221" i="1"/>
  <c r="D1213" i="1"/>
  <c r="D3908" i="1"/>
  <c r="D3601" i="1"/>
  <c r="D2299" i="1"/>
  <c r="D3040" i="1"/>
  <c r="D3566" i="1"/>
  <c r="D1882" i="1"/>
  <c r="D2995" i="1"/>
  <c r="D1662" i="1"/>
  <c r="D2770" i="1"/>
  <c r="D1840" i="1"/>
  <c r="D2290" i="1"/>
  <c r="D2484" i="1"/>
  <c r="D1613" i="1"/>
  <c r="D2671" i="1"/>
  <c r="D1862" i="1"/>
  <c r="D3624" i="1"/>
  <c r="D3817" i="1"/>
  <c r="D2511" i="1"/>
  <c r="D3915" i="1"/>
  <c r="D392" i="1"/>
  <c r="D1847" i="1"/>
  <c r="D2174" i="1"/>
  <c r="D2823" i="1"/>
  <c r="D2930" i="1"/>
  <c r="D2990" i="1"/>
  <c r="D3187" i="1"/>
  <c r="D3506" i="1"/>
  <c r="D3514" i="1"/>
  <c r="D3810" i="1"/>
  <c r="D1796" i="1"/>
  <c r="D1780" i="1"/>
  <c r="D1340" i="1"/>
  <c r="D2636" i="1"/>
  <c r="D3882" i="1"/>
  <c r="D1842" i="1"/>
  <c r="D1169" i="1"/>
  <c r="D707" i="1"/>
  <c r="D2980" i="1"/>
  <c r="D2629" i="1"/>
  <c r="D3422" i="1"/>
  <c r="D2875" i="1"/>
  <c r="D3462" i="1"/>
  <c r="D2517" i="1"/>
  <c r="D3639" i="1"/>
  <c r="D2630" i="1"/>
  <c r="D2798" i="1"/>
  <c r="D2295" i="1"/>
  <c r="D3397" i="1"/>
  <c r="D1396" i="1"/>
  <c r="D1154" i="1"/>
  <c r="D814" i="1"/>
  <c r="D3095" i="1"/>
  <c r="D979" i="1"/>
  <c r="D3916" i="1"/>
  <c r="D1788" i="1"/>
  <c r="D3512" i="1"/>
  <c r="D666" i="1"/>
  <c r="D787" i="1"/>
  <c r="D75" i="1"/>
  <c r="D3838" i="1"/>
  <c r="D2193" i="1"/>
  <c r="D1773" i="1"/>
  <c r="D1492" i="1"/>
  <c r="D677" i="1"/>
  <c r="D2561" i="1"/>
  <c r="D3369" i="1"/>
  <c r="D1176" i="1"/>
  <c r="D1465" i="1"/>
  <c r="D2654" i="1"/>
  <c r="D1764" i="1"/>
  <c r="D3802" i="1"/>
  <c r="D960" i="1"/>
  <c r="D4057" i="1"/>
  <c r="D3619" i="1"/>
  <c r="D966" i="1"/>
  <c r="D1321" i="1"/>
  <c r="D3666" i="1"/>
  <c r="D1388" i="1"/>
  <c r="D3843" i="1"/>
  <c r="D3446" i="1"/>
  <c r="D1814" i="1"/>
  <c r="D958" i="1"/>
  <c r="D475" i="1"/>
  <c r="D2217" i="1"/>
  <c r="D1774" i="1"/>
  <c r="D1730" i="1"/>
  <c r="D2127" i="1"/>
  <c r="D3853" i="1"/>
  <c r="D1739" i="1"/>
  <c r="D600" i="1"/>
  <c r="D1071" i="1"/>
  <c r="D2839" i="1"/>
  <c r="D2085" i="1"/>
  <c r="D3847" i="1"/>
  <c r="D3285" i="1"/>
  <c r="D705" i="1"/>
  <c r="D2746" i="1"/>
  <c r="D2639" i="1"/>
  <c r="D3053" i="1"/>
  <c r="D3813" i="1"/>
  <c r="D758" i="1"/>
  <c r="D460" i="1"/>
  <c r="D3646" i="1"/>
  <c r="D2102" i="1"/>
  <c r="D1855" i="1"/>
  <c r="D3900" i="1"/>
  <c r="D745" i="1"/>
  <c r="D2224" i="1"/>
  <c r="D1825" i="1"/>
  <c r="D2302" i="1"/>
  <c r="D3329" i="1"/>
  <c r="D1439" i="1"/>
  <c r="D1949" i="1"/>
  <c r="D1435" i="1"/>
  <c r="D3741" i="1"/>
  <c r="D2748" i="1"/>
  <c r="D2454" i="1"/>
  <c r="D2686" i="1"/>
  <c r="D4097" i="1"/>
  <c r="D189" i="1"/>
  <c r="D1417" i="1"/>
  <c r="D3610" i="1"/>
  <c r="D27" i="1"/>
  <c r="D2488" i="1"/>
  <c r="D3093" i="1"/>
  <c r="D3098" i="1"/>
  <c r="D4058" i="1"/>
  <c r="D2933" i="1"/>
  <c r="D3493" i="1"/>
  <c r="D2387" i="1"/>
  <c r="D2558" i="1"/>
  <c r="D3396" i="1"/>
  <c r="D3651" i="1"/>
  <c r="D2819" i="1"/>
  <c r="D3579" i="1"/>
  <c r="D4059" i="1"/>
  <c r="D3554" i="1"/>
  <c r="D448" i="1"/>
  <c r="D1361" i="1"/>
  <c r="D70" i="1"/>
  <c r="D1685" i="1"/>
  <c r="D2826" i="1"/>
  <c r="D3452" i="1"/>
  <c r="D4085" i="1"/>
  <c r="D1625" i="1"/>
  <c r="D2211" i="1"/>
  <c r="D3654" i="1"/>
  <c r="D2872" i="1"/>
  <c r="D887" i="1"/>
  <c r="D2494" i="1"/>
  <c r="D205" i="1"/>
  <c r="D3049" i="1"/>
  <c r="D4076" i="1"/>
  <c r="D1110" i="1"/>
  <c r="D2744" i="1"/>
  <c r="D876" i="1"/>
  <c r="D4096" i="1"/>
  <c r="D2797" i="1"/>
  <c r="D1391" i="1"/>
  <c r="D997" i="1"/>
  <c r="D2544" i="1"/>
  <c r="D183" i="1"/>
  <c r="D3025" i="1"/>
  <c r="D3297" i="1"/>
  <c r="D3541" i="1"/>
  <c r="D718" i="1"/>
  <c r="D4000" i="1"/>
  <c r="D2957" i="1"/>
  <c r="D3828" i="1"/>
  <c r="D3667" i="1"/>
  <c r="D3757" i="1"/>
  <c r="D964" i="1"/>
  <c r="D3296" i="1"/>
  <c r="D3456" i="1"/>
  <c r="D1502" i="1"/>
  <c r="D665" i="1"/>
  <c r="D784" i="1"/>
  <c r="D3463" i="1"/>
  <c r="D633" i="1"/>
  <c r="D670" i="1"/>
  <c r="D411" i="1"/>
  <c r="D1894" i="1"/>
  <c r="D2502" i="1"/>
  <c r="D1642" i="1"/>
  <c r="D1081" i="1"/>
  <c r="D1558" i="1"/>
  <c r="D430" i="1"/>
  <c r="D1192" i="1"/>
  <c r="D2922" i="1"/>
  <c r="D2369" i="1"/>
  <c r="D944" i="1"/>
  <c r="D2803" i="1"/>
  <c r="D3291" i="1"/>
  <c r="D3531" i="1"/>
  <c r="D3453" i="1"/>
  <c r="D2913" i="1"/>
  <c r="D2000" i="1"/>
  <c r="D3930" i="1"/>
  <c r="D1779" i="1"/>
  <c r="D1725" i="1"/>
  <c r="D2879" i="1"/>
  <c r="D1578" i="1"/>
  <c r="D3867" i="1"/>
  <c r="D3347" i="1"/>
  <c r="D3415" i="1"/>
  <c r="D3075" i="1"/>
  <c r="D3133" i="1"/>
  <c r="D881" i="1"/>
  <c r="D4106" i="1"/>
  <c r="D3960" i="1"/>
  <c r="D3987" i="1"/>
  <c r="D1041" i="1"/>
  <c r="D166" i="1"/>
  <c r="D509" i="1"/>
  <c r="D868" i="1"/>
  <c r="D2473" i="1"/>
  <c r="D3138" i="1"/>
  <c r="D1915" i="1"/>
  <c r="D697" i="1"/>
  <c r="D3052" i="1"/>
  <c r="D72" i="1"/>
  <c r="D1692" i="1"/>
  <c r="D3589" i="1"/>
  <c r="D2172" i="1"/>
  <c r="D117" i="1"/>
  <c r="D3461" i="1"/>
  <c r="D3535" i="1"/>
  <c r="D11" i="1"/>
  <c r="D2069" i="1"/>
  <c r="D2002" i="1"/>
  <c r="D2898" i="1"/>
  <c r="D2907" i="1"/>
  <c r="D1020" i="1"/>
  <c r="D3733" i="1"/>
  <c r="D3978" i="1"/>
  <c r="D1929" i="1"/>
  <c r="D1374" i="1"/>
  <c r="D3411" i="1"/>
  <c r="D2076" i="1"/>
  <c r="D2917" i="1"/>
  <c r="D3087" i="1"/>
  <c r="D2098" i="1"/>
  <c r="D1296" i="1"/>
  <c r="D3406" i="1"/>
  <c r="D2146" i="1"/>
  <c r="D2492" i="1"/>
  <c r="D3702" i="1"/>
  <c r="D2955" i="1"/>
  <c r="D1289" i="1"/>
  <c r="D2817" i="1"/>
  <c r="D2144" i="1"/>
  <c r="D388" i="1"/>
  <c r="D1440" i="1"/>
  <c r="D52" i="1"/>
  <c r="D106" i="1"/>
  <c r="D377" i="1"/>
  <c r="D2267" i="1"/>
  <c r="D759" i="1"/>
  <c r="D3523" i="1"/>
  <c r="D3380" i="1"/>
  <c r="D1808" i="1"/>
  <c r="D605" i="1"/>
  <c r="D696" i="1"/>
  <c r="D3195" i="1"/>
  <c r="D3065" i="1"/>
  <c r="D1402" i="1"/>
  <c r="D1129" i="1"/>
  <c r="D1177" i="1"/>
  <c r="D3609" i="1"/>
  <c r="D4077" i="1"/>
  <c r="D434" i="1"/>
  <c r="D2776" i="1"/>
  <c r="D3293" i="1"/>
  <c r="D3713" i="1"/>
  <c r="D3820" i="1"/>
  <c r="D2908" i="1"/>
  <c r="D3754" i="1"/>
  <c r="D76" i="1"/>
  <c r="D1661" i="1"/>
  <c r="D4030" i="1"/>
  <c r="D2142" i="1"/>
  <c r="D1727" i="1"/>
  <c r="D171" i="1"/>
  <c r="D1898" i="1"/>
  <c r="D3311" i="1"/>
  <c r="D2283" i="1"/>
  <c r="D1809" i="1"/>
  <c r="D687" i="1"/>
  <c r="D1393" i="1"/>
  <c r="D2899" i="1"/>
  <c r="D3936" i="1"/>
  <c r="D2754" i="1"/>
  <c r="D1614" i="1"/>
  <c r="D3516" i="1"/>
  <c r="D2457" i="1"/>
  <c r="D3183" i="1"/>
  <c r="D820" i="1"/>
  <c r="D858" i="1"/>
  <c r="D3890" i="1"/>
  <c r="D3994" i="1"/>
  <c r="D3135" i="1"/>
  <c r="D3321" i="1"/>
  <c r="D3323" i="1"/>
  <c r="D3833" i="1"/>
  <c r="D1148" i="1"/>
  <c r="D2583" i="1"/>
  <c r="D3527" i="1"/>
  <c r="D3565" i="1"/>
  <c r="D3970" i="1"/>
  <c r="D4" i="1"/>
  <c r="D3751" i="1"/>
  <c r="D3257" i="1"/>
  <c r="D3114" i="1"/>
  <c r="D911" i="1"/>
  <c r="D3896" i="1"/>
  <c r="D831" i="1"/>
  <c r="D1837" i="1"/>
  <c r="D3653" i="1"/>
  <c r="D1639" i="1"/>
  <c r="D2493" i="1"/>
  <c r="D1818" i="1"/>
  <c r="D1992" i="1"/>
  <c r="D1576" i="1"/>
  <c r="D3464" i="1"/>
  <c r="D2869" i="1"/>
  <c r="D3560" i="1"/>
  <c r="D541" i="1"/>
  <c r="D1322" i="1"/>
  <c r="D92" i="1"/>
  <c r="D3831" i="1"/>
  <c r="D3790" i="1"/>
  <c r="D2894" i="1"/>
  <c r="D86" i="1"/>
  <c r="D141" i="1"/>
  <c r="D2924" i="1"/>
  <c r="D3002" i="1"/>
  <c r="D3394" i="1"/>
  <c r="D3574" i="1"/>
  <c r="D3581" i="1"/>
  <c r="D3652" i="1"/>
  <c r="D3763" i="1"/>
  <c r="D1834" i="1"/>
  <c r="D3998" i="1"/>
  <c r="D2641" i="1"/>
  <c r="D4064" i="1"/>
  <c r="D3988" i="1"/>
  <c r="D1709" i="1"/>
  <c r="D1327" i="1"/>
  <c r="D2838" i="1"/>
  <c r="D3407" i="1"/>
  <c r="D706" i="1"/>
  <c r="D3648" i="1"/>
  <c r="D950" i="1"/>
  <c r="D454" i="1"/>
  <c r="D2137" i="1"/>
  <c r="D3086" i="1"/>
  <c r="D3564" i="1"/>
  <c r="D994" i="1"/>
  <c r="D2873" i="1"/>
  <c r="D2390" i="1"/>
  <c r="D2163" i="1"/>
  <c r="D2411" i="1"/>
  <c r="D2416" i="1"/>
  <c r="D4048" i="1"/>
  <c r="D97" i="1"/>
  <c r="D78" i="1"/>
  <c r="D3607" i="1"/>
  <c r="D3809" i="1"/>
  <c r="D3931" i="1"/>
  <c r="D4003" i="1"/>
  <c r="D3871" i="1"/>
  <c r="D3061" i="1"/>
  <c r="D3982" i="1"/>
  <c r="D3327" i="1"/>
  <c r="D1421" i="1"/>
  <c r="D1496" i="1"/>
  <c r="D3899" i="1"/>
  <c r="D2807" i="1"/>
  <c r="D2919" i="1"/>
  <c r="D2385" i="1"/>
  <c r="D164" i="1"/>
  <c r="D821" i="1"/>
  <c r="D1910" i="1"/>
  <c r="D424" i="1"/>
  <c r="D4071" i="1"/>
  <c r="D3118" i="1"/>
  <c r="D2450" i="1"/>
  <c r="D3695" i="1"/>
  <c r="D3822" i="1"/>
  <c r="D3736" i="1"/>
  <c r="D597" i="1"/>
  <c r="D3803" i="1"/>
  <c r="D1126" i="1"/>
  <c r="D1104" i="1"/>
  <c r="D3957" i="1"/>
  <c r="D2219" i="1"/>
  <c r="D99" i="1"/>
  <c r="D2203" i="1"/>
  <c r="D3721" i="1"/>
  <c r="D1429" i="1"/>
  <c r="D2856" i="1"/>
  <c r="D2319" i="1"/>
  <c r="D433" i="1"/>
  <c r="D4034" i="1"/>
  <c r="D975" i="1"/>
  <c r="D1085" i="1"/>
  <c r="D3969" i="1"/>
  <c r="D24" i="1"/>
  <c r="D3706" i="1"/>
  <c r="D1331" i="1"/>
  <c r="D2152" i="1"/>
  <c r="D702" i="1"/>
  <c r="D1432" i="1"/>
  <c r="D137" i="1"/>
  <c r="D3801" i="1"/>
  <c r="D182" i="1"/>
  <c r="D236" i="1"/>
  <c r="D2481" i="1"/>
  <c r="D510" i="1"/>
  <c r="D781" i="1"/>
  <c r="D4098" i="1"/>
  <c r="D4032" i="1"/>
  <c r="D3496" i="1"/>
  <c r="D3940" i="1"/>
  <c r="D452" i="1"/>
  <c r="D2545" i="1"/>
  <c r="D4066" i="1"/>
  <c r="D3455" i="1"/>
  <c r="D1983" i="1"/>
  <c r="D3727" i="1"/>
  <c r="D1811" i="1"/>
  <c r="D2755" i="1"/>
  <c r="D203" i="1"/>
  <c r="D965" i="1"/>
  <c r="D3082" i="1"/>
  <c r="D374" i="1"/>
  <c r="D3132" i="1"/>
  <c r="D917" i="1"/>
  <c r="D1347" i="1"/>
  <c r="D3472" i="1"/>
  <c r="D3013" i="1"/>
  <c r="D3542" i="1"/>
  <c r="D1602" i="1"/>
  <c r="D3731" i="1"/>
  <c r="D1872" i="1"/>
  <c r="D222" i="1"/>
  <c r="D1490" i="1"/>
  <c r="D1687" i="1"/>
  <c r="D155" i="1"/>
  <c r="D2652" i="1"/>
  <c r="D3742" i="1"/>
  <c r="D3688" i="1"/>
  <c r="D2640" i="1"/>
  <c r="D776" i="1"/>
  <c r="D3789" i="1"/>
  <c r="D631" i="1"/>
  <c r="D1569" i="1"/>
  <c r="D4083" i="1"/>
  <c r="D3425" i="1"/>
  <c r="D575" i="1"/>
  <c r="D191" i="1"/>
  <c r="D932" i="1"/>
  <c r="D624" i="1"/>
  <c r="D3477" i="1"/>
  <c r="D147" i="1"/>
  <c r="D3062" i="1"/>
  <c r="D2417" i="1"/>
  <c r="D506" i="1"/>
  <c r="D1778" i="1"/>
  <c r="D3072" i="1"/>
  <c r="D925" i="1"/>
  <c r="D926" i="1"/>
  <c r="D2378" i="1"/>
  <c r="D172" i="1"/>
  <c r="D170" i="1"/>
  <c r="D873" i="1"/>
  <c r="D1156" i="1"/>
  <c r="D1414" i="1"/>
  <c r="D3976" i="1"/>
  <c r="D3837" i="1"/>
  <c r="D2218" i="1"/>
  <c r="D2900" i="1"/>
  <c r="D3478" i="1"/>
  <c r="D2852" i="1"/>
  <c r="D2124" i="1"/>
  <c r="D2426" i="1"/>
  <c r="D829" i="1"/>
  <c r="D2742" i="1"/>
  <c r="D719" i="1"/>
  <c r="D884" i="1"/>
  <c r="D423" i="1"/>
  <c r="D590" i="1"/>
  <c r="D4040" i="1"/>
  <c r="D1851" i="1"/>
  <c r="D1925" i="1"/>
  <c r="D622" i="1"/>
  <c r="D2345" i="1"/>
  <c r="D3117" i="1"/>
  <c r="D3103" i="1"/>
  <c r="D2857" i="1"/>
  <c r="D4041" i="1"/>
  <c r="D850" i="1"/>
  <c r="D855" i="1"/>
  <c r="D1824" i="1"/>
  <c r="D2114" i="1"/>
  <c r="D2925" i="1"/>
  <c r="D685" i="1"/>
  <c r="D967" i="1"/>
  <c r="D3961" i="1"/>
  <c r="D1194" i="1"/>
  <c r="D945" i="1"/>
  <c r="D1548" i="1"/>
  <c r="D3294" i="1"/>
  <c r="D948" i="1"/>
  <c r="D4062" i="1"/>
  <c r="D3967" i="1"/>
  <c r="D2123" i="1"/>
  <c r="D2503" i="1"/>
  <c r="D1597" i="1"/>
  <c r="D976" i="1"/>
  <c r="D2959" i="1"/>
  <c r="D1695" i="1"/>
  <c r="D901" i="1"/>
  <c r="D3399" i="1"/>
  <c r="D200" i="1"/>
  <c r="D3101" i="1"/>
  <c r="D2581" i="1"/>
  <c r="D3373" i="1"/>
  <c r="D2682" i="1"/>
  <c r="D951" i="1"/>
  <c r="D2893" i="1"/>
  <c r="D3207" i="1"/>
  <c r="D2822" i="1"/>
  <c r="D2876" i="1"/>
  <c r="D2350" i="1"/>
  <c r="D1138" i="1"/>
  <c r="D3740" i="1"/>
  <c r="D3826" i="1"/>
  <c r="D1047" i="1"/>
  <c r="D2862" i="1"/>
  <c r="D2910" i="1"/>
  <c r="D199" i="1"/>
  <c r="D623" i="1"/>
  <c r="D693" i="1"/>
  <c r="D1920" i="1"/>
  <c r="D893" i="1"/>
  <c r="D3859" i="1"/>
  <c r="D3893" i="1"/>
  <c r="D2757" i="1"/>
  <c r="D96" i="1"/>
  <c r="D577" i="1"/>
  <c r="D3143" i="1"/>
  <c r="D1112" i="1"/>
  <c r="D1152" i="1"/>
  <c r="D2884" i="1"/>
  <c r="D3869" i="1"/>
  <c r="D3547" i="1"/>
  <c r="D508" i="1"/>
  <c r="D2573" i="1"/>
  <c r="D1010" i="1"/>
  <c r="D1042" i="1"/>
  <c r="D228" i="1"/>
  <c r="D4061" i="1"/>
  <c r="D594" i="1"/>
  <c r="D193" i="1"/>
  <c r="D4027" i="1"/>
  <c r="D241" i="1"/>
  <c r="D3205" i="1"/>
  <c r="D3338" i="1"/>
  <c r="D3444" i="1"/>
  <c r="D3662" i="1"/>
  <c r="D570" i="1"/>
  <c r="D1105" i="1"/>
  <c r="D1406" i="1"/>
  <c r="D1242" i="1"/>
  <c r="D3672" i="1"/>
  <c r="D1017" i="1"/>
  <c r="D4091" i="1"/>
  <c r="D1921" i="1"/>
  <c r="D2001" i="1"/>
  <c r="D2131" i="1"/>
  <c r="D763" i="1"/>
  <c r="D1008" i="1"/>
  <c r="D2760" i="1"/>
  <c r="D3665" i="1"/>
  <c r="D959" i="1"/>
  <c r="D2590" i="1"/>
  <c r="D504" i="1"/>
  <c r="D3538" i="1"/>
  <c r="D973" i="1"/>
  <c r="D1722" i="1"/>
  <c r="D2145" i="1"/>
  <c r="D3136" i="1"/>
  <c r="D4046" i="1"/>
  <c r="D3832" i="1"/>
  <c r="D1575" i="1"/>
  <c r="D592" i="1"/>
  <c r="D1012" i="1"/>
  <c r="D1701" i="1"/>
  <c r="D3640" i="1"/>
  <c r="D4090" i="1"/>
  <c r="D491" i="1"/>
  <c r="D502" i="1"/>
  <c r="D4029" i="1"/>
  <c r="D3980" i="1"/>
  <c r="D1874" i="1"/>
  <c r="D1050" i="1"/>
  <c r="D993" i="1"/>
  <c r="D3971" i="1"/>
  <c r="D3974" i="1"/>
  <c r="D2516" i="1"/>
  <c r="D1237" i="1"/>
  <c r="D675" i="1"/>
  <c r="D519" i="1"/>
  <c r="D1580" i="1"/>
  <c r="D1596" i="1"/>
  <c r="D888" i="1"/>
  <c r="D85" i="1"/>
  <c r="D4093" i="1"/>
  <c r="D426" i="1"/>
  <c r="D3748" i="1"/>
  <c r="D2405" i="1"/>
  <c r="D2403" i="1"/>
  <c r="D4005" i="1"/>
  <c r="D3590" i="1"/>
  <c r="D1423" i="1"/>
  <c r="D4036" i="1"/>
  <c r="D558" i="1"/>
  <c r="D3069" i="1"/>
  <c r="D895" i="1"/>
  <c r="D181" i="1"/>
  <c r="D1365" i="1"/>
  <c r="D3417" i="1"/>
  <c r="D715" i="1"/>
  <c r="D907" i="1"/>
  <c r="D920" i="1"/>
  <c r="D897" i="1"/>
  <c r="D3948" i="1"/>
  <c r="D3431" i="1"/>
  <c r="D721" i="1"/>
  <c r="D129" i="1"/>
  <c r="D1064" i="1"/>
  <c r="D3848" i="1"/>
  <c r="D1157" i="1"/>
  <c r="D1770" i="1"/>
  <c r="D1145" i="1"/>
  <c r="D2886" i="1"/>
  <c r="D3912" i="1"/>
  <c r="D2374" i="1"/>
  <c r="D1441" i="1"/>
  <c r="D179" i="1"/>
  <c r="D2169" i="1"/>
  <c r="D3510" i="1"/>
  <c r="D1118" i="1"/>
  <c r="D1240" i="1"/>
  <c r="D2871" i="1"/>
  <c r="D769" i="1"/>
  <c r="D3070" i="1"/>
  <c r="D581" i="1"/>
  <c r="D3907" i="1"/>
  <c r="D864" i="1"/>
  <c r="D777" i="1"/>
  <c r="D3898" i="1"/>
  <c r="D3984" i="1"/>
  <c r="D1551" i="1"/>
  <c r="D4072" i="1"/>
  <c r="D1108" i="1"/>
  <c r="D3137" i="1"/>
  <c r="D927" i="1"/>
  <c r="D905" i="1"/>
  <c r="D664" i="1"/>
  <c r="D1763" i="1"/>
  <c r="D425" i="1"/>
  <c r="D3909" i="1"/>
  <c r="D2171" i="1"/>
  <c r="D125" i="1"/>
  <c r="D906" i="1"/>
  <c r="D2413" i="1"/>
  <c r="D1159" i="1"/>
  <c r="D3193" i="1"/>
  <c r="D3989" i="1"/>
  <c r="D1487" i="1"/>
  <c r="D513" i="1"/>
  <c r="D2777" i="1"/>
  <c r="D1718" i="1"/>
  <c r="D3739" i="1"/>
  <c r="D486" i="1"/>
  <c r="D2858" i="1"/>
  <c r="D2571" i="1"/>
  <c r="D1458" i="1"/>
  <c r="D2918" i="1"/>
  <c r="D572" i="1"/>
  <c r="D3071" i="1"/>
  <c r="D474" i="1"/>
  <c r="D153" i="1"/>
  <c r="D603" i="1"/>
  <c r="D1993" i="1"/>
  <c r="D2749" i="1"/>
  <c r="D467" i="1"/>
  <c r="D4104" i="1"/>
  <c r="D3973" i="1"/>
  <c r="D3911" i="1"/>
  <c r="D4065" i="1"/>
  <c r="D3902" i="1"/>
  <c r="D3922" i="1"/>
  <c r="D428" i="1"/>
  <c r="D2681" i="1"/>
  <c r="D1227" i="1"/>
  <c r="D607" i="1"/>
  <c r="D933" i="1"/>
  <c r="D3734" i="1"/>
  <c r="D4020" i="1"/>
  <c r="D224" i="1"/>
  <c r="D1069" i="1"/>
  <c r="D2887" i="1"/>
  <c r="D3190" i="1"/>
  <c r="D2923" i="1"/>
  <c r="D3122" i="1"/>
  <c r="D2140" i="1"/>
  <c r="D3090" i="1"/>
  <c r="D955" i="1"/>
  <c r="D3966" i="1"/>
  <c r="D1140" i="1"/>
  <c r="D1868" i="1"/>
  <c r="D3089" i="1"/>
  <c r="D4023" i="1"/>
  <c r="D3901" i="1"/>
  <c r="D892" i="1"/>
  <c r="D436" i="1"/>
  <c r="D1574" i="1"/>
  <c r="D2651" i="1"/>
  <c r="D2825" i="1"/>
  <c r="D555" i="1"/>
  <c r="D912" i="1"/>
  <c r="D3920" i="1"/>
  <c r="D2569" i="1"/>
  <c r="D935" i="1"/>
  <c r="D2364" i="1"/>
  <c r="D2325" i="1"/>
  <c r="D2978" i="1"/>
  <c r="D2153" i="1"/>
  <c r="D3891" i="1"/>
  <c r="D3791" i="1"/>
  <c r="D1235" i="1"/>
  <c r="D3124" i="1"/>
  <c r="D148" i="1"/>
  <c r="D2157" i="1"/>
  <c r="D2126" i="1"/>
  <c r="D595" i="1"/>
  <c r="D505" i="1"/>
  <c r="D882" i="1"/>
  <c r="D3200" i="1"/>
  <c r="D2751" i="1"/>
  <c r="D3981" i="1"/>
  <c r="D4049" i="1"/>
  <c r="D234" i="1"/>
  <c r="D1737" i="1"/>
  <c r="D4055" i="1"/>
  <c r="D1120" i="1"/>
  <c r="D2353" i="1"/>
  <c r="D2328" i="1"/>
  <c r="D1793" i="1"/>
  <c r="D1324" i="1"/>
  <c r="D573" i="1"/>
  <c r="D2650" i="1"/>
  <c r="D986" i="1"/>
  <c r="D970" i="1"/>
  <c r="D1382" i="1"/>
  <c r="D714" i="1"/>
  <c r="D1407" i="1"/>
  <c r="D3079" i="1"/>
  <c r="D4019" i="1"/>
  <c r="D1483" i="1"/>
  <c r="D2761" i="1"/>
  <c r="D2136" i="1"/>
  <c r="D1918" i="1"/>
  <c r="D3194" i="1"/>
  <c r="D863" i="1"/>
  <c r="D3949" i="1"/>
  <c r="D1552" i="1"/>
  <c r="D642" i="1"/>
  <c r="D1147" i="1"/>
  <c r="D1344" i="1"/>
  <c r="D2370" i="1"/>
  <c r="D1425" i="1"/>
  <c r="D1172" i="1"/>
  <c r="D921" i="1"/>
  <c r="D2567" i="1"/>
  <c r="D2946" i="1"/>
  <c r="D220" i="1"/>
  <c r="D602" i="1"/>
  <c r="D2768" i="1"/>
  <c r="D3744" i="1"/>
  <c r="D1102" i="1"/>
  <c r="D1567" i="1"/>
  <c r="D1185" i="1"/>
  <c r="D1559" i="1"/>
  <c r="D1415" i="1"/>
  <c r="D3863" i="1"/>
  <c r="D1493" i="1"/>
  <c r="D3732" i="1"/>
  <c r="D4105" i="1"/>
  <c r="D4022" i="1"/>
  <c r="D3634" i="1"/>
  <c r="D3993" i="1"/>
  <c r="D3578" i="1"/>
  <c r="D3142" i="1"/>
  <c r="D663" i="1"/>
  <c r="D2854" i="1"/>
  <c r="D4060" i="1"/>
  <c r="D3986" i="1"/>
  <c r="D4113" i="1"/>
  <c r="D1562" i="1"/>
  <c r="D1584" i="1"/>
  <c r="D151" i="1"/>
  <c r="D2660" i="1"/>
  <c r="D629" i="1"/>
  <c r="D2765" i="1"/>
  <c r="D904" i="1"/>
  <c r="D720" i="1"/>
  <c r="D2601" i="1"/>
  <c r="D3921" i="1"/>
  <c r="D865" i="1"/>
  <c r="D2504" i="1"/>
  <c r="D4112" i="1"/>
  <c r="D2132" i="1"/>
  <c r="D1909" i="1"/>
  <c r="D2162" i="1"/>
  <c r="D1565" i="1"/>
  <c r="D2324" i="1"/>
  <c r="D1711" i="1"/>
  <c r="D2599" i="1"/>
  <c r="D1119" i="1"/>
  <c r="D450" i="1"/>
  <c r="D2372" i="1"/>
  <c r="D456" i="1"/>
  <c r="D157" i="1"/>
  <c r="D1067" i="1"/>
  <c r="D1573" i="1"/>
  <c r="D576" i="1"/>
  <c r="D2327" i="1"/>
  <c r="D4039" i="1"/>
  <c r="D2863" i="1"/>
  <c r="D1997" i="1"/>
  <c r="D1438" i="1"/>
  <c r="D468" i="1"/>
  <c r="D1790" i="1"/>
  <c r="D1449" i="1"/>
  <c r="D1151" i="1"/>
  <c r="D2512" i="1"/>
  <c r="D3054" i="1"/>
  <c r="D1720" i="1"/>
  <c r="D1013" i="1"/>
  <c r="D2564" i="1"/>
  <c r="D1598" i="1"/>
  <c r="D2384" i="1"/>
  <c r="D4011" i="1"/>
  <c r="D2906" i="1"/>
  <c r="D2796" i="1"/>
  <c r="D2690" i="1"/>
  <c r="D1150" i="1"/>
  <c r="D890" i="1"/>
  <c r="D1410" i="1"/>
  <c r="D3080" i="1"/>
  <c r="D2697" i="1"/>
  <c r="D2850" i="1"/>
  <c r="D545" i="1"/>
  <c r="D1072" i="1"/>
  <c r="D2702" i="1"/>
  <c r="D900" i="1"/>
  <c r="D127" i="1"/>
  <c r="D4018" i="1"/>
  <c r="D3997" i="1"/>
  <c r="D3677" i="1"/>
  <c r="D1801" i="1"/>
  <c r="D3992" i="1"/>
  <c r="D565" i="1"/>
  <c r="D551" i="1"/>
  <c r="D1563" i="1"/>
  <c r="D2521" i="1"/>
  <c r="D874" i="1"/>
  <c r="D880" i="1"/>
  <c r="D999" i="1"/>
  <c r="D998" i="1"/>
  <c r="D3910" i="1"/>
  <c r="D3842" i="1"/>
  <c r="D734" i="1"/>
  <c r="D2880" i="1"/>
  <c r="D872" i="1"/>
  <c r="D593" i="1"/>
  <c r="D711" i="1"/>
  <c r="D458" i="1"/>
  <c r="D3924" i="1"/>
  <c r="D232" i="1"/>
  <c r="D3866" i="1"/>
  <c r="D4095" i="1"/>
  <c r="D619" i="1"/>
  <c r="D4010" i="1"/>
  <c r="D1550" i="1"/>
  <c r="D1916" i="1"/>
  <c r="D2572" i="1"/>
  <c r="D4110" i="1"/>
  <c r="D1500" i="1"/>
  <c r="D3085" i="1"/>
  <c r="D588" i="1"/>
  <c r="D1084" i="1"/>
  <c r="D563" i="1"/>
  <c r="D2382" i="1"/>
  <c r="D2864" i="1"/>
  <c r="D1579" i="1"/>
  <c r="D2357" i="1"/>
  <c r="D2683" i="1"/>
  <c r="D1419" i="1"/>
  <c r="D3642" i="1"/>
  <c r="D684" i="1"/>
  <c r="D1117" i="1"/>
  <c r="D2750" i="1"/>
  <c r="D2781" i="1"/>
  <c r="D548" i="1"/>
  <c r="D507" i="1"/>
  <c r="D2404" i="1"/>
  <c r="D2656" i="1"/>
  <c r="D1074" i="1"/>
  <c r="D1877" i="1"/>
  <c r="D2582" i="1"/>
  <c r="D472" i="1"/>
  <c r="D1705" i="1"/>
  <c r="D1987" i="1"/>
  <c r="D186" i="1"/>
  <c r="D2921" i="1"/>
  <c r="D2375" i="1"/>
  <c r="D488" i="1"/>
  <c r="D561" i="1"/>
  <c r="D2395" i="1"/>
  <c r="D1906" i="1"/>
  <c r="D870" i="1"/>
  <c r="D2154" i="1"/>
  <c r="D2587" i="1"/>
  <c r="D2594" i="1"/>
  <c r="D3088" i="1"/>
  <c r="D239" i="1"/>
  <c r="D1561" i="1"/>
  <c r="D2440" i="1"/>
  <c r="D3097" i="1"/>
  <c r="D192" i="1"/>
  <c r="D2570" i="1"/>
  <c r="D1155" i="1"/>
  <c r="D1485" i="1"/>
  <c r="D3943" i="1"/>
  <c r="D1062" i="1"/>
  <c r="D1991" i="1"/>
  <c r="D3796" i="1"/>
  <c r="D4101" i="1"/>
  <c r="D937" i="1"/>
  <c r="D1715" i="1"/>
  <c r="D516" i="1"/>
  <c r="D774" i="1"/>
  <c r="D3139" i="1"/>
  <c r="D446" i="1"/>
  <c r="D1137" i="1"/>
  <c r="D3897" i="1"/>
  <c r="D2125" i="1"/>
  <c r="D1488" i="1"/>
  <c r="D2138" i="1"/>
  <c r="D1099" i="1"/>
  <c r="D4088" i="1"/>
  <c r="D2438" i="1"/>
  <c r="D457" i="1"/>
  <c r="D1070" i="1"/>
  <c r="D1111" i="1"/>
  <c r="D3968" i="1"/>
  <c r="D2868" i="1"/>
  <c r="D2766" i="1"/>
  <c r="D875" i="1"/>
  <c r="D3962" i="1"/>
  <c r="D3144" i="1"/>
  <c r="D867" i="1"/>
  <c r="D451" i="1"/>
  <c r="D3964" i="1"/>
  <c r="D1077" i="1"/>
  <c r="D1430" i="1"/>
  <c r="D1080" i="1"/>
  <c r="D1095" i="1"/>
  <c r="D1907" i="1"/>
  <c r="D1184" i="1"/>
  <c r="D1103" i="1"/>
  <c r="D4109" i="1"/>
  <c r="D3108" i="1"/>
  <c r="D1813" i="1"/>
  <c r="D150" i="1"/>
  <c r="D3055" i="1"/>
  <c r="D1791" i="1"/>
  <c r="D1234" i="1"/>
  <c r="D2695" i="1"/>
  <c r="D939" i="1"/>
  <c r="D1795" i="1"/>
  <c r="D4007" i="1"/>
  <c r="D941" i="1"/>
  <c r="D2866" i="1"/>
  <c r="D156" i="1"/>
  <c r="D3873" i="1"/>
  <c r="D2348" i="1"/>
  <c r="D2905" i="1"/>
  <c r="D3852" i="1"/>
  <c r="D4075" i="1"/>
  <c r="D2685" i="1"/>
  <c r="D1875" i="1"/>
  <c r="D2763" i="1"/>
  <c r="D2649" i="1"/>
  <c r="D2693" i="1"/>
  <c r="D1164" i="1"/>
  <c r="D3794" i="1"/>
  <c r="D2743" i="1"/>
  <c r="D1160" i="1"/>
  <c r="D1726" i="1"/>
  <c r="D552" i="1"/>
  <c r="D1721" i="1"/>
  <c r="D2861" i="1"/>
  <c r="D3889" i="1"/>
  <c r="D1560" i="1"/>
  <c r="D4070" i="1"/>
  <c r="D2155" i="1"/>
  <c r="D1712" i="1"/>
  <c r="D2769" i="1"/>
  <c r="D775" i="1"/>
  <c r="D3990" i="1"/>
  <c r="D4092" i="1"/>
  <c r="D601" i="1"/>
  <c r="D496" i="1"/>
  <c r="D154" i="1"/>
  <c r="D1175" i="1"/>
  <c r="D2391" i="1"/>
  <c r="D2410" i="1"/>
  <c r="D919" i="1"/>
  <c r="D2508" i="1"/>
  <c r="D499" i="1"/>
  <c r="D1494" i="1"/>
  <c r="D883" i="1"/>
  <c r="D914" i="1"/>
  <c r="D2846" i="1"/>
  <c r="D3649" i="1"/>
  <c r="D1757" i="1"/>
  <c r="D1123" i="1"/>
  <c r="D2881" i="1"/>
  <c r="D4021" i="1"/>
  <c r="D2538" i="1"/>
  <c r="D1314" i="1"/>
  <c r="D1581" i="1"/>
  <c r="D4067" i="1"/>
  <c r="D2700" i="1"/>
  <c r="D3126" i="1"/>
  <c r="D1876" i="1"/>
  <c r="D3855" i="1"/>
  <c r="D455" i="1"/>
  <c r="D3110" i="1"/>
  <c r="D596" i="1"/>
  <c r="D992" i="1"/>
  <c r="D1424" i="1"/>
  <c r="D2436" i="1"/>
  <c r="D2161" i="1"/>
  <c r="D4015" i="1"/>
  <c r="D2593" i="1"/>
  <c r="D2904" i="1"/>
  <c r="D3096" i="1"/>
  <c r="D461" i="1"/>
  <c r="D2356" i="1"/>
  <c r="D3954" i="1"/>
  <c r="D1173" i="1"/>
  <c r="D2393" i="1"/>
  <c r="D2130" i="1"/>
  <c r="D4068" i="1"/>
  <c r="D462" i="1"/>
  <c r="D940" i="1"/>
  <c r="D1990" i="1"/>
  <c r="D1101" i="1"/>
  <c r="D2895" i="1"/>
  <c r="D543" i="1"/>
  <c r="D3952" i="1"/>
  <c r="D2694" i="1"/>
  <c r="D2764" i="1"/>
  <c r="D2415" i="1"/>
  <c r="D3903" i="1"/>
  <c r="D1231" i="1"/>
  <c r="D3749" i="1"/>
  <c r="D3929" i="1"/>
  <c r="D3203" i="1"/>
  <c r="D1821" i="1"/>
  <c r="D2951" i="1"/>
  <c r="D3857" i="1"/>
  <c r="D2133" i="1"/>
  <c r="D3883" i="1"/>
  <c r="D1093" i="1"/>
  <c r="D2950" i="1"/>
  <c r="D432" i="1"/>
  <c r="D4004" i="1"/>
  <c r="D2897" i="1"/>
  <c r="D3076" i="1"/>
  <c r="D1738" i="1"/>
  <c r="D1131" i="1"/>
  <c r="D4044" i="1"/>
  <c r="D902" i="1"/>
  <c r="D3963" i="1"/>
  <c r="D4043" i="1"/>
  <c r="D779" i="1"/>
  <c r="D2432" i="1"/>
  <c r="D1094" i="1"/>
  <c r="D2892" i="1"/>
  <c r="D2911" i="1"/>
  <c r="D4094" i="1"/>
  <c r="D215" i="1"/>
  <c r="D2865" i="1"/>
  <c r="D3854" i="1"/>
  <c r="D599" i="1"/>
  <c r="D1740" i="1"/>
  <c r="D1135" i="1"/>
  <c r="D571" i="1"/>
  <c r="D886" i="1"/>
  <c r="D1544" i="1"/>
  <c r="D3737" i="1"/>
  <c r="D2662" i="1"/>
  <c r="D4013" i="1"/>
  <c r="D640" i="1"/>
  <c r="D1688" i="1"/>
  <c r="D194" i="1"/>
  <c r="D1171" i="1"/>
  <c r="D4051" i="1"/>
  <c r="D2135" i="1"/>
  <c r="D676" i="1"/>
  <c r="D1585" i="1"/>
  <c r="D1088" i="1"/>
  <c r="D1437" i="1"/>
  <c r="D1408" i="1"/>
  <c r="D3928" i="1"/>
  <c r="D1409" i="1"/>
  <c r="D1456" i="1"/>
  <c r="D1055" i="1"/>
  <c r="D2643" i="1"/>
  <c r="D2349" i="1"/>
  <c r="D3644" i="1"/>
  <c r="D1812" i="1"/>
  <c r="D3927" i="1"/>
  <c r="D422" i="1"/>
  <c r="D580" i="1"/>
  <c r="D33" i="1"/>
  <c r="D3602" i="1"/>
  <c r="D562" i="1"/>
  <c r="D1083" i="1"/>
  <c r="D1904" i="1"/>
  <c r="D169" i="1"/>
  <c r="D983" i="1"/>
  <c r="D3972" i="1"/>
  <c r="D514" i="1"/>
  <c r="D1125" i="1"/>
  <c r="D1132" i="1"/>
  <c r="D1717" i="1"/>
  <c r="D3942" i="1"/>
  <c r="D3105" i="1"/>
  <c r="D3868" i="1"/>
  <c r="D161" i="1"/>
  <c r="D1178" i="1"/>
  <c r="D122" i="1"/>
  <c r="D2687" i="1"/>
  <c r="D1913" i="1"/>
  <c r="D773" i="1"/>
  <c r="D3134" i="1"/>
  <c r="D3067" i="1"/>
  <c r="D3112" i="1"/>
  <c r="D2376" i="1"/>
  <c r="D1869" i="1"/>
  <c r="D2128" i="1"/>
  <c r="D3880" i="1"/>
  <c r="D632" i="1"/>
  <c r="D445" i="1"/>
  <c r="D484" i="1"/>
  <c r="D1566" i="1"/>
  <c r="D4002" i="1"/>
  <c r="D1116" i="1"/>
  <c r="D1703" i="1"/>
  <c r="D511" i="1"/>
  <c r="D579" i="1"/>
  <c r="D608" i="1"/>
  <c r="D2398" i="1"/>
  <c r="D2442" i="1"/>
  <c r="D3870" i="1"/>
  <c r="D217" i="1"/>
  <c r="D3919" i="1"/>
  <c r="D4087" i="1"/>
  <c r="D144" i="1"/>
  <c r="D2779" i="1"/>
  <c r="D4086" i="1"/>
  <c r="D1865" i="1"/>
  <c r="D1545" i="1"/>
  <c r="D1128" i="1"/>
  <c r="D2759" i="1"/>
  <c r="D3123" i="1"/>
  <c r="D3738" i="1"/>
  <c r="D3131" i="1"/>
  <c r="D586" i="1"/>
  <c r="D2843" i="1"/>
  <c r="D4026" i="1"/>
  <c r="D1075" i="1"/>
  <c r="D1044" i="1"/>
  <c r="D3797" i="1"/>
  <c r="D3860" i="1"/>
  <c r="D2888" i="1"/>
  <c r="D3747" i="1"/>
  <c r="D849" i="1"/>
  <c r="D2215" i="1"/>
  <c r="D550" i="1"/>
  <c r="D668" i="1"/>
  <c r="D2425" i="1"/>
  <c r="D159" i="1"/>
  <c r="D2386" i="1"/>
  <c r="D1917" i="1"/>
  <c r="D3959" i="1"/>
  <c r="D2877" i="1"/>
  <c r="D1413" i="1"/>
  <c r="D427" i="1"/>
  <c r="D598" i="1"/>
  <c r="D1543" i="1"/>
  <c r="D1046" i="1"/>
  <c r="D1881" i="1"/>
  <c r="D1420" i="1"/>
  <c r="D2903" i="1"/>
  <c r="D546" i="1"/>
  <c r="D1180" i="1"/>
  <c r="D163" i="1"/>
  <c r="D2591" i="1"/>
  <c r="D449" i="1"/>
  <c r="D2420" i="1"/>
  <c r="D2418" i="1"/>
  <c r="D1092" i="1"/>
  <c r="D1696" i="1"/>
  <c r="D3121" i="1"/>
  <c r="D1141" i="1"/>
  <c r="D3808" i="1"/>
  <c r="D442" i="1"/>
  <c r="D1484" i="1"/>
  <c r="D3941" i="1"/>
  <c r="D765" i="1"/>
  <c r="D2588" i="1"/>
  <c r="D2889" i="1"/>
  <c r="D4081" i="1"/>
  <c r="D1121" i="1"/>
  <c r="D1501" i="1"/>
  <c r="D3947" i="1"/>
  <c r="D3996" i="1"/>
  <c r="D4009" i="1"/>
  <c r="D3917" i="1"/>
  <c r="D1115" i="1"/>
  <c r="D1583" i="1"/>
  <c r="D2585" i="1"/>
  <c r="D1244" i="1"/>
  <c r="D611" i="1"/>
  <c r="D2851" i="1"/>
  <c r="D1867" i="1"/>
  <c r="D1183" i="1"/>
  <c r="D638" i="1"/>
  <c r="D4074" i="1"/>
  <c r="D3807" i="1"/>
  <c r="D437" i="1"/>
  <c r="D3995" i="1"/>
  <c r="D1595" i="1"/>
  <c r="D3060" i="1"/>
  <c r="D984" i="1"/>
  <c r="D3906" i="1"/>
  <c r="D2396" i="1"/>
  <c r="D196" i="1"/>
  <c r="D4115" i="1"/>
  <c r="D4084" i="1"/>
  <c r="D1422" i="1"/>
  <c r="D3631" i="1"/>
  <c r="D2433" i="1"/>
  <c r="D447" i="1"/>
  <c r="D4008" i="1"/>
  <c r="D637" i="1"/>
  <c r="D1453" i="1"/>
  <c r="D2434" i="1"/>
  <c r="D3074" i="1"/>
  <c r="D2915" i="1"/>
  <c r="D2362" i="1"/>
  <c r="D2909" i="1"/>
  <c r="D2948" i="1"/>
  <c r="D1994" i="1"/>
  <c r="D2771" i="1"/>
  <c r="D780" i="1"/>
  <c r="D2156" i="1"/>
  <c r="D2150" i="1"/>
  <c r="D621" i="1"/>
  <c r="D641" i="1"/>
  <c r="D544" i="1"/>
  <c r="D3953" i="1"/>
  <c r="D698" i="1"/>
  <c r="D1452" i="1"/>
  <c r="D2584" i="1"/>
  <c r="D578" i="1"/>
  <c r="D2596" i="1"/>
  <c r="D1318" i="1"/>
  <c r="D498" i="1"/>
  <c r="D173" i="1"/>
  <c r="D2429" i="1"/>
  <c r="D3202" i="1"/>
  <c r="D2430" i="1"/>
  <c r="D2691" i="1"/>
  <c r="D2696" i="1"/>
  <c r="D2912" i="1"/>
  <c r="D1136" i="1"/>
  <c r="D2916" i="1"/>
  <c r="D2943" i="1"/>
  <c r="D3641" i="1"/>
  <c r="D3798" i="1"/>
  <c r="D3057" i="1"/>
  <c r="D566" i="1"/>
  <c r="D1704" i="1"/>
  <c r="D542" i="1"/>
  <c r="D1499" i="1"/>
  <c r="D3914" i="1"/>
  <c r="D1442" i="1"/>
  <c r="D216" i="1"/>
  <c r="D3934" i="1"/>
  <c r="D585" i="1"/>
  <c r="D591" i="1"/>
  <c r="D1589" i="1"/>
  <c r="D3864" i="1"/>
  <c r="D4017" i="1"/>
  <c r="D214" i="1"/>
  <c r="D1412" i="1"/>
  <c r="D2423" i="1"/>
  <c r="D568" i="1"/>
  <c r="D636" i="1"/>
  <c r="D2148" i="1"/>
  <c r="D3858" i="1"/>
  <c r="D4047" i="1"/>
  <c r="D1736" i="1"/>
  <c r="D2427" i="1"/>
  <c r="D476" i="1"/>
  <c r="D123" i="1"/>
  <c r="D582" i="1"/>
  <c r="D1547" i="1"/>
  <c r="D1729" i="1"/>
  <c r="D3632" i="1"/>
  <c r="D1724" i="1"/>
  <c r="D683" i="1"/>
  <c r="D1113" i="1"/>
  <c r="D3861" i="1"/>
  <c r="D4114" i="1"/>
  <c r="D1049" i="1"/>
  <c r="D1988" i="1"/>
  <c r="D4052" i="1"/>
  <c r="D466" i="1"/>
  <c r="D1130" i="1"/>
  <c r="D1741" i="1"/>
  <c r="D2346" i="1"/>
  <c r="D3119" i="1"/>
  <c r="D3647" i="1"/>
  <c r="D1600" i="1"/>
  <c r="D2775" i="1"/>
  <c r="D1416" i="1"/>
  <c r="D2424" i="1"/>
  <c r="D4006" i="1"/>
  <c r="D124" i="1"/>
  <c r="D2962" i="1"/>
  <c r="D1462" i="1"/>
  <c r="D494" i="1"/>
  <c r="D226" i="1"/>
  <c r="D2952" i="1"/>
  <c r="D165" i="1"/>
  <c r="D197" i="1"/>
  <c r="D225" i="1"/>
  <c r="D233" i="1"/>
  <c r="D3127" i="1"/>
  <c r="D3063" i="1"/>
  <c r="D2392" i="1"/>
  <c r="D180" i="1"/>
  <c r="D688" i="1"/>
  <c r="D1232" i="1"/>
  <c r="D2644" i="1"/>
  <c r="D2351" i="1"/>
  <c r="D3887" i="1"/>
  <c r="D235" i="1"/>
  <c r="D1698" i="1"/>
  <c r="D1863" i="1"/>
  <c r="D142" i="1"/>
  <c r="D1450" i="1"/>
  <c r="D1984" i="1"/>
  <c r="D2515" i="1"/>
  <c r="D2365" i="1"/>
  <c r="D238" i="1"/>
  <c r="D2878" i="1"/>
  <c r="D3638" i="1"/>
  <c r="D1998" i="1"/>
  <c r="D1447" i="1"/>
  <c r="D1700" i="1"/>
  <c r="D2399" i="1"/>
  <c r="D2380" i="1"/>
  <c r="D464" i="1"/>
  <c r="D584" i="1"/>
  <c r="D639" i="1"/>
  <c r="D708" i="1"/>
  <c r="D913" i="1"/>
  <c r="D2513" i="1"/>
  <c r="D2522" i="1"/>
  <c r="D2563" i="1"/>
  <c r="D2782" i="1"/>
  <c r="D3129" i="1"/>
  <c r="D3630" i="1"/>
  <c r="D174" i="1"/>
  <c r="D2577" i="1"/>
  <c r="D613" i="1"/>
  <c r="D2960" i="1"/>
  <c r="D625" i="1"/>
  <c r="D3116" i="1"/>
  <c r="D135" i="1"/>
  <c r="D604" i="1"/>
  <c r="D139" i="1"/>
  <c r="D210" i="1"/>
  <c r="D223" i="1"/>
  <c r="D489" i="1"/>
  <c r="D564" i="1"/>
  <c r="D1236" i="1"/>
  <c r="D1418" i="1"/>
  <c r="D2352" i="1"/>
  <c r="D2402" i="1"/>
  <c r="D2896" i="1"/>
  <c r="D2947" i="1"/>
  <c r="D3059" i="1"/>
  <c r="D554" i="1"/>
  <c r="D2509" i="1"/>
  <c r="D1060" i="1"/>
  <c r="D1133" i="1"/>
  <c r="D1434" i="1"/>
  <c r="D2566" i="1"/>
  <c r="D1461" i="1"/>
  <c r="D2506" i="1"/>
  <c r="D2568" i="1"/>
  <c r="D2397" i="1"/>
  <c r="D495" i="1"/>
  <c r="D1571" i="1"/>
  <c r="D2381" i="1"/>
  <c r="D2388" i="1"/>
  <c r="D2574" i="1"/>
  <c r="D2688" i="1"/>
  <c r="D2890" i="1"/>
  <c r="D3877" i="1"/>
  <c r="D3884" i="1"/>
  <c r="D3950" i="1"/>
  <c r="D229" i="1"/>
  <c r="D2359" i="1"/>
  <c r="D240" i="1"/>
  <c r="D211" i="1"/>
  <c r="D567" i="1"/>
  <c r="D627" i="1"/>
  <c r="D1122" i="1"/>
  <c r="D1149" i="1"/>
  <c r="D1153" i="1"/>
  <c r="D1239" i="1"/>
  <c r="D1455" i="1"/>
  <c r="D2371" i="1"/>
  <c r="D3058" i="1"/>
  <c r="D3147" i="1"/>
  <c r="D3645" i="1"/>
  <c r="D3956" i="1"/>
  <c r="D2518" i="1"/>
  <c r="D131" i="1"/>
  <c r="D453" i="1"/>
  <c r="D459" i="1"/>
  <c r="D634" i="1"/>
  <c r="D929" i="1"/>
  <c r="D1556" i="1"/>
  <c r="D2428" i="1"/>
  <c r="D2510" i="1"/>
  <c r="D2565" i="1"/>
  <c r="D3743" i="1"/>
  <c r="D3938" i="1"/>
  <c r="D4031" i="1"/>
  <c r="D4073" i="1"/>
  <c r="D2773" i="1"/>
  <c r="D1163" i="1"/>
  <c r="D3955" i="1"/>
  <c r="D772" i="1"/>
  <c r="D167" i="1"/>
  <c r="D908" i="1"/>
  <c r="D1599" i="1"/>
  <c r="D1820" i="1"/>
  <c r="D2143" i="1"/>
  <c r="D2406" i="1"/>
  <c r="D2412" i="1"/>
  <c r="D2579" i="1"/>
  <c r="D2689" i="1"/>
  <c r="D2956" i="1"/>
  <c r="D3792" i="1"/>
  <c r="D3874" i="1"/>
  <c r="D3881" i="1"/>
  <c r="D3885" i="1"/>
  <c r="D512" i="1"/>
  <c r="D1454" i="1"/>
  <c r="D612" i="1"/>
  <c r="D1427" i="1"/>
  <c r="D1445" i="1"/>
  <c r="D2401" i="1"/>
  <c r="D208" i="1"/>
  <c r="D490" i="1"/>
  <c r="D1051" i="1"/>
  <c r="D3196" i="1"/>
  <c r="D1334" i="1"/>
  <c r="D201" i="1"/>
  <c r="D237" i="1"/>
  <c r="D480" i="1"/>
  <c r="D493" i="1"/>
  <c r="D503" i="1"/>
  <c r="D569" i="1"/>
  <c r="D614" i="1"/>
  <c r="D616" i="1"/>
  <c r="D1058" i="1"/>
  <c r="D1059" i="1"/>
  <c r="D1109" i="1"/>
  <c r="D1166" i="1"/>
  <c r="D1431" i="1"/>
  <c r="D1489" i="1"/>
  <c r="D1731" i="1"/>
  <c r="D1735" i="1"/>
  <c r="D1871" i="1"/>
  <c r="D2358" i="1"/>
  <c r="D2377" i="1"/>
  <c r="D2435" i="1"/>
  <c r="D2441" i="1"/>
  <c r="D2505" i="1"/>
  <c r="D2576" i="1"/>
  <c r="D2578" i="1"/>
  <c r="D2586" i="1"/>
  <c r="D2595" i="1"/>
  <c r="D2756" i="1"/>
  <c r="D2901" i="1"/>
  <c r="D2961" i="1"/>
  <c r="D3886" i="1"/>
  <c r="D3888" i="1"/>
  <c r="D3932" i="1"/>
  <c r="D3965" i="1"/>
  <c r="D4099" i="1"/>
  <c r="D4089" i="1"/>
  <c r="D2855" i="1"/>
  <c r="D1146" i="1"/>
  <c r="D587" i="1"/>
  <c r="D1174" i="1"/>
  <c r="D3084" i="1"/>
  <c r="D4016" i="1"/>
  <c r="D1451" i="1"/>
  <c r="D4056" i="1"/>
  <c r="D1815" i="1"/>
  <c r="D230" i="1"/>
  <c r="D1880" i="1"/>
  <c r="D2414" i="1"/>
  <c r="D2439" i="1"/>
  <c r="D2575" i="1"/>
  <c r="D2774" i="1"/>
  <c r="D2848" i="1"/>
  <c r="D3806" i="1"/>
  <c r="D3933" i="1"/>
  <c r="D470" i="1"/>
  <c r="D549" i="1"/>
  <c r="D557" i="1"/>
  <c r="D520" i="1"/>
  <c r="D149" i="1"/>
  <c r="D439" i="1"/>
  <c r="D497" i="1"/>
  <c r="D928" i="1"/>
  <c r="D1710" i="1"/>
  <c r="D2507" i="1"/>
  <c r="D4025" i="1"/>
  <c r="D1161" i="1"/>
  <c r="D429" i="1"/>
  <c r="D903" i="1"/>
  <c r="D1158" i="1"/>
  <c r="D1999" i="1"/>
  <c r="D176" i="1"/>
  <c r="D204" i="1"/>
  <c r="D471" i="1"/>
  <c r="D1179" i="1"/>
  <c r="D1459" i="1"/>
  <c r="D1555" i="1"/>
  <c r="D1684" i="1"/>
  <c r="D2580" i="1"/>
  <c r="D3865" i="1"/>
  <c r="D2745" i="1"/>
  <c r="D145" i="1"/>
  <c r="D922" i="1"/>
  <c r="D1708" i="1"/>
  <c r="D2344" i="1"/>
  <c r="D2883" i="1"/>
  <c r="D3875" i="1"/>
  <c r="D3958" i="1"/>
  <c r="D1165" i="1"/>
  <c r="D136" i="1"/>
  <c r="D160" i="1"/>
  <c r="D162" i="1"/>
  <c r="D188" i="1"/>
  <c r="D431" i="1"/>
  <c r="D518" i="1"/>
  <c r="D618" i="1"/>
  <c r="D626" i="1"/>
  <c r="D630" i="1"/>
  <c r="D766" i="1"/>
  <c r="D877" i="1"/>
  <c r="D990" i="1"/>
  <c r="D1142" i="1"/>
  <c r="D1233" i="1"/>
  <c r="D1460" i="1"/>
  <c r="D1491" i="1"/>
  <c r="D1714" i="1"/>
  <c r="D1723" i="1"/>
  <c r="D2343" i="1"/>
  <c r="D2520" i="1"/>
  <c r="D2762" i="1"/>
  <c r="D3208" i="1"/>
  <c r="D3946" i="1"/>
  <c r="D4033" i="1"/>
  <c r="D1446" i="1"/>
  <c r="D2853" i="1"/>
  <c r="D1054" i="1"/>
  <c r="D2394" i="1"/>
  <c r="D126" i="1"/>
  <c r="D768" i="1"/>
  <c r="D1063" i="1"/>
  <c r="D1144" i="1"/>
  <c r="D1411" i="1"/>
  <c r="D1564" i="1"/>
  <c r="D1734" i="1"/>
  <c r="D2400" i="1"/>
  <c r="D2767" i="1"/>
  <c r="D3192" i="1"/>
  <c r="D4028" i="1"/>
  <c r="D764" i="1"/>
  <c r="D1057" i="1"/>
  <c r="D1553" i="1"/>
  <c r="D918" i="1"/>
  <c r="D2753" i="1"/>
  <c r="D1124" i="1"/>
  <c r="D1996" i="1"/>
  <c r="D138" i="1"/>
  <c r="D231" i="1"/>
  <c r="D435" i="1"/>
  <c r="D899" i="1"/>
  <c r="D1048" i="1"/>
  <c r="D1127" i="1"/>
  <c r="D1732" i="1"/>
  <c r="D1742" i="1"/>
  <c r="D1817" i="1"/>
  <c r="D2347" i="1"/>
  <c r="D2421" i="1"/>
  <c r="D2592" i="1"/>
  <c r="D2874" i="1"/>
  <c r="D2945" i="1"/>
  <c r="D3643" i="1"/>
  <c r="D3804" i="1"/>
  <c r="D3923" i="1"/>
  <c r="D3991" i="1"/>
  <c r="D3999" i="1"/>
  <c r="D4082" i="1"/>
  <c r="D909" i="1"/>
  <c r="D2867" i="1"/>
  <c r="D574" i="1"/>
  <c r="D770" i="1"/>
  <c r="D910" i="1"/>
  <c r="D1052" i="1"/>
  <c r="D1056" i="1"/>
  <c r="D1238" i="1"/>
  <c r="D1241" i="1"/>
  <c r="D1335" i="1"/>
  <c r="D2379" i="1"/>
  <c r="D1495" i="1"/>
  <c r="D762" i="1"/>
  <c r="D3745" i="1"/>
  <c r="D477" i="1"/>
  <c r="D1229" i="1"/>
  <c r="D1486" i="1"/>
  <c r="D1497" i="1"/>
  <c r="D1707" i="1"/>
  <c r="D1995" i="1"/>
  <c r="D2151" i="1"/>
  <c r="D2354" i="1"/>
  <c r="D2373" i="1"/>
  <c r="D2849" i="1"/>
  <c r="D3918" i="1"/>
  <c r="D2752" i="1"/>
  <c r="D1582" i="1"/>
  <c r="D1342" i="1"/>
  <c r="D178" i="1"/>
  <c r="D190" i="1"/>
  <c r="D479" i="1"/>
  <c r="D606" i="1"/>
  <c r="D916" i="1"/>
  <c r="D1444" i="1"/>
  <c r="D1498" i="1"/>
  <c r="D1588" i="1"/>
  <c r="D1768" i="1"/>
  <c r="D2360" i="1"/>
  <c r="D2844" i="1"/>
  <c r="D3735" i="1"/>
  <c r="D3793" i="1"/>
  <c r="D3905" i="1"/>
  <c r="D938" i="1"/>
  <c r="D133" i="1"/>
  <c r="D712" i="1"/>
  <c r="D1586" i="1"/>
  <c r="D1591" i="1"/>
  <c r="D2845" i="1"/>
  <c r="D3746" i="1"/>
  <c r="D3944" i="1"/>
  <c r="D2514" i="1"/>
  <c r="D175" i="1"/>
  <c r="D1061" i="1"/>
  <c r="D1089" i="1"/>
  <c r="D184" i="1"/>
  <c r="D195" i="1"/>
  <c r="D438" i="1"/>
  <c r="D492" i="1"/>
  <c r="D889" i="1"/>
  <c r="D1065" i="1"/>
  <c r="D1428" i="1"/>
  <c r="D1546" i="1"/>
  <c r="D1733" i="1"/>
  <c r="D2355" i="1"/>
  <c r="D2367" i="1"/>
  <c r="D2419" i="1"/>
  <c r="D2860" i="1"/>
  <c r="D3894" i="1"/>
  <c r="D1448" i="1"/>
  <c r="D949" i="1"/>
  <c r="D560" i="1"/>
  <c r="D1557" i="1"/>
  <c r="D3145" i="1"/>
  <c r="D4078" i="1"/>
  <c r="D3977" i="1"/>
  <c r="D3876" i="1"/>
  <c r="D132" i="1"/>
  <c r="D4103" i="1"/>
  <c r="D4014" i="1"/>
  <c r="D463" i="1"/>
  <c r="D1086" i="1"/>
  <c r="D4063" i="1"/>
  <c r="D1590" i="1"/>
  <c r="D617" i="1"/>
  <c r="D931" i="1"/>
  <c r="D1053" i="1"/>
  <c r="D1143" i="1"/>
  <c r="D1601" i="1"/>
  <c r="D3206" i="1"/>
  <c r="D4053" i="1"/>
  <c r="D4111" i="1"/>
  <c r="D441" i="1"/>
  <c r="D443" i="1"/>
  <c r="D583" i="1"/>
  <c r="D620" i="1"/>
  <c r="D3056" i="1"/>
  <c r="D4045" i="1"/>
  <c r="D1878" i="1"/>
  <c r="D4102" i="1"/>
  <c r="D609" i="1"/>
  <c r="D4080" i="1"/>
  <c r="D227" i="1"/>
  <c r="D2363" i="1"/>
  <c r="D3140" i="1"/>
  <c r="D2366" i="1"/>
  <c r="D1073" i="1"/>
  <c r="D1879" i="1"/>
  <c r="D1043" i="1"/>
  <c r="D1594" i="1"/>
  <c r="D1549" i="1"/>
  <c r="D2701" i="1"/>
  <c r="D2016" i="1"/>
  <c r="E2" i="18" l="1"/>
  <c r="H2" i="18" s="1"/>
  <c r="E10" i="18"/>
  <c r="G10" i="18" s="1"/>
  <c r="E6" i="18"/>
  <c r="F6" i="18" s="1"/>
  <c r="E13" i="18"/>
  <c r="F13" i="18" s="1"/>
  <c r="E9" i="18"/>
  <c r="E5" i="18"/>
  <c r="H5" i="18" s="1"/>
  <c r="E12" i="18"/>
  <c r="G12" i="18" s="1"/>
  <c r="E8" i="18"/>
  <c r="G8" i="18" s="1"/>
  <c r="E4" i="18"/>
  <c r="F4" i="18" s="1"/>
  <c r="E11" i="18"/>
  <c r="G11" i="18" s="1"/>
  <c r="E7" i="18"/>
  <c r="G7" i="18" s="1"/>
  <c r="E3" i="18"/>
  <c r="G3" i="18" s="1"/>
  <c r="F12" i="18" l="1"/>
  <c r="F11" i="18"/>
  <c r="H10" i="18"/>
  <c r="G6" i="18"/>
  <c r="H4" i="18"/>
  <c r="G5" i="18"/>
  <c r="F7" i="18"/>
  <c r="H6" i="18"/>
  <c r="H11" i="18"/>
  <c r="H12" i="18"/>
  <c r="H7" i="18"/>
  <c r="H13" i="18"/>
  <c r="F5" i="18"/>
  <c r="F9" i="18"/>
  <c r="H9" i="18"/>
  <c r="F10" i="18"/>
  <c r="H8" i="18"/>
  <c r="H3" i="18"/>
  <c r="G2" i="18"/>
  <c r="F2" i="18"/>
  <c r="G4" i="18"/>
  <c r="G9" i="18"/>
  <c r="G13" i="18"/>
  <c r="F8" i="18"/>
  <c r="F3" i="18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<sst xmlns="http://schemas.openxmlformats.org/spreadsheetml/2006/main" count="32976" uniqueCount="8401">
  <si>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</si>
  <si>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</si>
  <si>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</si>
  <si>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</si>
  <si>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</si>
  <si>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</si>
  <si>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</si>
  <si>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</si>
  <si>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</si>
  <si>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</si>
  <si>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</si>
  <si>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</si>
  <si>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</si>
  <si>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</si>
  <si>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</si>
  <si>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</si>
  <si>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</si>
  <si>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</si>
  <si>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</si>
  <si>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</si>
  <si>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</si>
  <si>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</si>
  <si>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</si>
  <si>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</si>
  <si>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</si>
  <si>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</si>
  <si>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</si>
  <si>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</si>
  <si>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</si>
  <si>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</si>
  <si>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</si>
  <si>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</si>
  <si>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</si>
  <si>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</si>
  <si>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</si>
  <si>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</si>
  <si>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</si>
  <si>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</si>
  <si>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</si>
  <si>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</si>
  <si>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</si>
  <si>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</si>
  <si>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</si>
  <si>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</si>
  <si>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</si>
  <si>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</si>
  <si>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</si>
  <si>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</si>
  <si>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</si>
  <si>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</si>
  <si>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</si>
  <si>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</si>
  <si>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</si>
  <si>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</si>
  <si>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</si>
  <si>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</si>
  <si>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</si>
  <si>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</si>
  <si>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</si>
  <si>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</si>
  <si>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</si>
  <si>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</si>
  <si>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</si>
  <si>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</si>
  <si>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</si>
  <si>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</si>
  <si>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</si>
  <si>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</si>
  <si>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</si>
  <si>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</si>
  <si>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</si>
  <si>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</si>
  <si>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</si>
  <si>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</si>
  <si>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</si>
  <si>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</si>
  <si>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</si>
  <si>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</si>
  <si>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</si>
  <si>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</si>
  <si>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</si>
  <si>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</si>
  <si>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</si>
  <si>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</si>
  <si>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</si>
  <si>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</si>
  <si>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</si>
  <si>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</si>
  <si>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</si>
  <si>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</si>
  <si>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</si>
  <si>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</si>
  <si>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</si>
  <si>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</si>
  <si>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</si>
  <si>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</si>
  <si>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</si>
  <si>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</si>
  <si>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</si>
  <si>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</si>
  <si>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</si>
  <si>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</si>
  <si>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</si>
  <si>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</si>
  <si>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</si>
  <si>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</si>
  <si>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</si>
  <si>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</si>
  <si>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</si>
  <si>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</si>
  <si>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</si>
  <si>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</si>
  <si>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</si>
  <si>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</si>
  <si>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</si>
  <si>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</si>
  <si>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</si>
  <si>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</si>
  <si>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</si>
  <si>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</si>
  <si>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</si>
  <si>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</si>
  <si>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</si>
  <si>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</si>
  <si>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</si>
  <si>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</si>
  <si>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</si>
  <si>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</si>
  <si>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</si>
  <si>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</si>
  <si>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</si>
  <si>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</si>
  <si>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</si>
  <si>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</si>
  <si>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</si>
  <si>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</si>
  <si>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</si>
  <si>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</si>
  <si>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</si>
  <si>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</si>
  <si>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</si>
  <si>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</si>
  <si>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</si>
  <si>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</si>
  <si>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</si>
  <si>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</si>
  <si>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</si>
  <si>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</si>
  <si>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</si>
  <si>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</si>
  <si>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</si>
  <si>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</si>
  <si>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</si>
  <si>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</si>
  <si>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</si>
  <si>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</si>
  <si>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</si>
  <si>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</si>
  <si>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</si>
  <si>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</si>
  <si>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</si>
  <si>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</si>
  <si>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</si>
  <si>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</si>
  <si>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</si>
  <si>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</si>
  <si>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</si>
  <si>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</si>
  <si>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</si>
  <si>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</si>
  <si>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</si>
  <si>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</si>
  <si>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</si>
  <si>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</si>
  <si>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</si>
  <si>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</si>
  <si>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</si>
  <si>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</si>
  <si>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</si>
  <si>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</si>
  <si>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</si>
  <si>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</si>
  <si>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</si>
  <si>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</si>
  <si>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</si>
  <si>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</si>
  <si>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</si>
  <si>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</si>
  <si>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</si>
  <si>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</si>
  <si>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</si>
  <si>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</si>
  <si>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</si>
  <si>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</si>
  <si>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</si>
  <si>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</si>
  <si>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</si>
  <si>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</si>
  <si>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</si>
  <si>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</si>
  <si>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</si>
  <si>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</si>
  <si>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</si>
  <si>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</si>
  <si>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</si>
  <si>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</si>
  <si>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</si>
  <si>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</si>
  <si>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</si>
  <si>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</si>
  <si>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</si>
  <si>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</si>
  <si>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</si>
  <si>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</si>
  <si>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</si>
  <si>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</si>
  <si>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</si>
  <si>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</si>
  <si>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</si>
  <si>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</si>
  <si>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</si>
  <si>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</si>
  <si>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</si>
  <si>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</si>
  <si>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</si>
  <si>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</si>
  <si>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</si>
  <si>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</si>
  <si>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</si>
  <si>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</si>
  <si>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</si>
  <si>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</si>
  <si>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</si>
  <si>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</si>
  <si>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</si>
  <si>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</si>
  <si>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</si>
  <si>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</si>
  <si>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</si>
  <si>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</si>
  <si>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</si>
  <si>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</si>
  <si>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</si>
  <si>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</si>
  <si>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</si>
  <si>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</si>
  <si>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</si>
  <si>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</si>
  <si>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</si>
  <si>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</si>
  <si>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</si>
  <si>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</si>
  <si>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</si>
  <si>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</si>
  <si>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</si>
  <si>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</si>
  <si>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</si>
  <si>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</si>
  <si>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</si>
  <si>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</si>
  <si>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</si>
  <si>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</si>
  <si>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</si>
  <si>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</si>
  <si>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</si>
  <si>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</si>
  <si>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</si>
  <si>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</si>
  <si>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</si>
  <si>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</si>
  <si>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</si>
  <si>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</si>
  <si>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</si>
  <si>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</si>
  <si>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</si>
  <si>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</si>
  <si>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</si>
  <si>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</si>
  <si>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</si>
  <si>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</si>
  <si>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</si>
  <si>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</si>
  <si>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</si>
  <si>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</si>
  <si>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</si>
  <si>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</si>
  <si>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</si>
  <si>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</si>
  <si>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</si>
  <si>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</si>
  <si>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</si>
  <si>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</si>
  <si>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</si>
  <si>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</si>
  <si>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</si>
  <si>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</si>
  <si>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</si>
  <si>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</si>
  <si>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</si>
  <si>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</si>
  <si>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</si>
  <si>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</si>
  <si>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</si>
  <si>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</si>
  <si>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</si>
  <si>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</si>
  <si>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</si>
  <si>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</si>
  <si>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</si>
  <si>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</si>
  <si>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</si>
  <si>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</si>
  <si>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</si>
  <si>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</si>
  <si>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</si>
  <si>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</si>
  <si>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</si>
  <si>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</si>
  <si>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</si>
  <si>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</si>
  <si>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</si>
  <si>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</si>
  <si>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</si>
  <si>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</si>
  <si>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</si>
  <si>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</si>
  <si>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</si>
  <si>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</si>
  <si>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</si>
  <si>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</si>
  <si>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</si>
  <si>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</si>
  <si>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</si>
  <si>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</si>
  <si>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</si>
  <si>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</si>
  <si>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</si>
  <si>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</si>
  <si>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</si>
  <si>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</si>
  <si>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</si>
  <si>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</si>
  <si>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</si>
  <si>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</si>
  <si>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</si>
  <si>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</si>
  <si>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</si>
  <si>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</si>
  <si>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</si>
  <si>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</si>
  <si>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</si>
  <si>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</si>
  <si>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</si>
  <si>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</si>
  <si>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</si>
  <si>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</si>
  <si>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</si>
  <si>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</si>
  <si>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</si>
  <si>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</si>
  <si>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</si>
  <si>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</si>
  <si>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</si>
  <si>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</si>
  <si>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</si>
  <si>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</si>
  <si>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</si>
  <si>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</si>
  <si>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</si>
  <si>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</si>
  <si>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</si>
  <si>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</si>
  <si>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</si>
  <si>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</si>
  <si>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</si>
  <si>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</si>
  <si>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</si>
  <si>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</si>
  <si>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</si>
  <si>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</si>
  <si>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</si>
  <si>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</si>
  <si>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</si>
  <si>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</si>
  <si>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</si>
  <si>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</si>
  <si>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</si>
  <si>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</si>
  <si>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</si>
  <si>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</si>
  <si>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</si>
  <si>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</si>
  <si>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</si>
  <si>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</si>
  <si>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</si>
  <si>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</si>
  <si>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</si>
  <si>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</si>
  <si>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</si>
  <si>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</si>
  <si>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</si>
  <si>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</si>
  <si>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</si>
  <si>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</si>
  <si>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</si>
  <si>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</si>
  <si>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</si>
  <si>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</si>
  <si>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</si>
  <si>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</si>
  <si>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</si>
  <si>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</si>
  <si>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</si>
  <si>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</si>
  <si>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</si>
  <si>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</si>
  <si>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</si>
  <si>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</si>
  <si>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</si>
  <si>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</si>
  <si>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</si>
  <si>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</si>
  <si>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</si>
  <si>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</si>
  <si>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</si>
  <si>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</si>
  <si>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</si>
  <si>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</si>
  <si>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</si>
  <si>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</si>
  <si>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</si>
  <si>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</si>
  <si>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</si>
  <si>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</si>
  <si>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</si>
  <si>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</si>
  <si>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</si>
  <si>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</si>
  <si>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</si>
  <si>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</si>
  <si>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</si>
  <si>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</si>
  <si>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</si>
  <si>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</si>
  <si>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</si>
  <si>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</si>
  <si>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</si>
  <si>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</si>
  <si>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</si>
  <si>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</si>
  <si>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</si>
  <si>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</si>
  <si>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</si>
  <si>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</si>
  <si>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</si>
  <si>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</si>
  <si>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</si>
  <si>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</si>
  <si>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</si>
  <si>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</si>
  <si>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</si>
  <si>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</si>
  <si>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</si>
  <si>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</si>
  <si>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</si>
  <si>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</si>
  <si>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</si>
  <si>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</si>
  <si>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</si>
  <si>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</si>
  <si>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</si>
  <si>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</si>
  <si>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</si>
  <si>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</si>
  <si>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</si>
  <si>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</si>
  <si>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</si>
  <si>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</si>
  <si>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</si>
  <si>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</si>
  <si>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</si>
  <si>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</si>
  <si>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</si>
  <si>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</si>
  <si>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</si>
  <si>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</si>
  <si>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</si>
  <si>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</si>
  <si>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</si>
  <si>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</si>
  <si>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</si>
  <si>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</si>
  <si>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</si>
  <si>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</si>
  <si>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</si>
  <si>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</si>
  <si>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</si>
  <si>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</si>
  <si>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</si>
  <si>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</si>
  <si>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</si>
  <si>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</si>
  <si>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</si>
  <si>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</si>
  <si>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</si>
  <si>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</si>
  <si>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</si>
  <si>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</si>
  <si>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</si>
  <si>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</si>
  <si>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</si>
  <si>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</si>
  <si>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</si>
  <si>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</si>
  <si>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</si>
  <si>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</si>
  <si>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</si>
  <si>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</si>
  <si>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</si>
  <si>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</si>
  <si>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</si>
  <si>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</si>
  <si>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</si>
  <si>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</si>
  <si>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</si>
  <si>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</si>
  <si>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</si>
  <si>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</si>
  <si>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</si>
  <si>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</si>
  <si>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</si>
  <si>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</si>
  <si>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</si>
  <si>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</si>
  <si>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</si>
  <si>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</si>
  <si>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</si>
  <si>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</si>
  <si>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</si>
  <si>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</si>
  <si>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</si>
  <si>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</si>
  <si>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</si>
  <si>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</si>
  <si>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</si>
  <si>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</si>
  <si>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</si>
  <si>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</si>
  <si>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</si>
  <si>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</si>
  <si>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</si>
  <si>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</si>
  <si>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</si>
  <si>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</si>
  <si>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</si>
  <si>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</si>
  <si>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</si>
  <si>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</si>
  <si>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</si>
  <si>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</si>
  <si>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</si>
  <si>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</si>
  <si>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</si>
  <si>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</si>
  <si>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</si>
  <si>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</si>
  <si>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</si>
  <si>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</si>
  <si>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</si>
  <si>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</si>
  <si>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</si>
  <si>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</si>
  <si>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</si>
  <si>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</si>
  <si>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</si>
  <si>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</si>
  <si>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</si>
  <si>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</si>
  <si>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</si>
  <si>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</si>
  <si>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</si>
  <si>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</si>
  <si>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</si>
  <si>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</si>
  <si>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</si>
  <si>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</si>
  <si>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</si>
  <si>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</si>
  <si>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</si>
  <si>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</si>
  <si>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</si>
  <si>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</si>
  <si>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</si>
  <si>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</si>
  <si>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</si>
  <si>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</si>
  <si>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</si>
  <si>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</si>
  <si>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</si>
  <si>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</si>
  <si>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</si>
  <si>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</si>
  <si>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</si>
  <si>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</si>
  <si>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</si>
  <si>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</si>
  <si>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</si>
  <si>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</si>
  <si>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</si>
  <si>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</si>
  <si>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</si>
  <si>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</si>
  <si>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</si>
  <si>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</si>
  <si>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</si>
  <si>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</si>
  <si>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</si>
  <si>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</si>
  <si>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</si>
  <si>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</si>
  <si>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</si>
  <si>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</si>
  <si>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</si>
  <si>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</si>
  <si>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</si>
  <si>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</si>
  <si>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</si>
  <si>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</si>
  <si>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</si>
  <si>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</si>
  <si>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</si>
  <si>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</si>
  <si>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</si>
  <si>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</si>
  <si>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</si>
  <si>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</si>
  <si>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</si>
  <si>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</si>
  <si>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</si>
  <si>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</si>
  <si>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</si>
  <si>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</si>
  <si>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</si>
  <si>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</si>
  <si>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</si>
  <si>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</si>
  <si>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</si>
  <si>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</si>
  <si>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</si>
  <si>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</si>
  <si>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</si>
  <si>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</si>
  <si>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</si>
  <si>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</si>
  <si>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</si>
  <si>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</si>
  <si>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</si>
  <si>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</si>
  <si>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</si>
  <si>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</si>
  <si>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</si>
  <si>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</si>
  <si>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</si>
  <si>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</si>
  <si>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</si>
  <si>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</si>
  <si>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</si>
  <si>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</si>
  <si>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</si>
  <si>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</si>
  <si>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</si>
  <si>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</si>
  <si>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</si>
  <si>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</si>
  <si>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</si>
  <si>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</si>
  <si>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</si>
  <si>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</si>
  <si>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</si>
  <si>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</si>
  <si>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</si>
  <si>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</si>
  <si>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</si>
  <si>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</si>
  <si>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</si>
  <si>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</si>
  <si>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</si>
  <si>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</si>
  <si>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</si>
  <si>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</si>
  <si>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</si>
  <si>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</si>
  <si>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</si>
  <si>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</si>
  <si>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</si>
  <si>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</si>
  <si>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</si>
  <si>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</si>
  <si>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</si>
  <si>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</si>
  <si>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</si>
  <si>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</si>
  <si>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</si>
  <si>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</si>
  <si>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</si>
  <si>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</si>
  <si>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</si>
  <si>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</si>
  <si>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</si>
  <si>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</si>
  <si>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</si>
  <si>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</si>
  <si>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</si>
  <si>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</si>
  <si>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</si>
  <si>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</si>
  <si>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</si>
  <si>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</si>
  <si>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</si>
  <si>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</si>
  <si>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</si>
  <si>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</si>
  <si>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</si>
  <si>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</si>
  <si>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</si>
  <si>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</si>
  <si>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</si>
  <si>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</si>
  <si>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</si>
  <si>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</si>
  <si>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</si>
  <si>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</si>
  <si>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</si>
  <si>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</si>
  <si>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</si>
  <si>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</si>
  <si>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</si>
  <si>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</si>
  <si>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</si>
  <si>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</si>
  <si>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</si>
  <si>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</si>
  <si>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</si>
  <si>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</si>
  <si>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</si>
  <si>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</si>
  <si>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</si>
  <si>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</si>
  <si>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</si>
  <si>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</si>
  <si>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</si>
  <si>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</si>
  <si>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</si>
  <si>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</si>
  <si>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</si>
  <si>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</si>
  <si>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</si>
  <si>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</si>
  <si>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</si>
  <si>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</si>
  <si>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</si>
  <si>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</si>
  <si>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</si>
  <si>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</si>
  <si>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</si>
  <si>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</si>
  <si>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</si>
  <si>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</si>
  <si>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</si>
  <si>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</si>
  <si>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</si>
  <si>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</si>
  <si>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</si>
  <si>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</si>
  <si>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</si>
  <si>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</si>
  <si>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</si>
  <si>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</si>
  <si>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</si>
  <si>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</si>
  <si>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</si>
  <si>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</si>
  <si>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</si>
  <si>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</si>
  <si>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</si>
  <si>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</si>
  <si>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</si>
  <si>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</si>
  <si>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</si>
  <si>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</si>
  <si>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</si>
  <si>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</si>
  <si>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</si>
  <si>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</si>
  <si>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</si>
  <si>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</si>
  <si>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</si>
  <si>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</si>
  <si>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</si>
  <si>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</si>
  <si>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</si>
  <si>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</si>
  <si>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</si>
  <si>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</si>
  <si>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</si>
  <si>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</si>
  <si>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</si>
  <si>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</si>
  <si>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</si>
  <si>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</si>
  <si>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</si>
  <si>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</si>
  <si>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</si>
  <si>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</si>
  <si>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</si>
  <si>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</si>
  <si>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</si>
  <si>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</si>
  <si>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</si>
  <si>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</si>
  <si>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</si>
  <si>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</si>
  <si>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</si>
  <si>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</si>
  <si>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</si>
  <si>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</si>
  <si>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</si>
  <si>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</si>
  <si>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</si>
  <si>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</si>
  <si>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</si>
  <si>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</si>
  <si>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</si>
  <si>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</si>
  <si>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</si>
  <si>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</si>
  <si>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</si>
  <si>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</si>
  <si>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</si>
  <si>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</si>
  <si>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</si>
  <si>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</si>
  <si>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</si>
  <si>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</si>
  <si>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</si>
  <si>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</si>
  <si>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</si>
  <si>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</si>
  <si>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</si>
  <si>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</si>
  <si>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</si>
  <si>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</si>
  <si>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</si>
  <si>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</si>
  <si>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</si>
  <si>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</si>
  <si>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</si>
  <si>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</si>
  <si>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</si>
  <si>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</si>
  <si>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</si>
  <si>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</si>
  <si>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</si>
  <si>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</si>
  <si>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</si>
  <si>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</si>
  <si>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</si>
  <si>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</si>
  <si>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</si>
  <si>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</si>
  <si>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</si>
  <si>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</si>
  <si>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</si>
  <si>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</si>
  <si>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</si>
  <si>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</si>
  <si>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</si>
  <si>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</si>
  <si>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</si>
  <si>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</si>
  <si>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</si>
  <si>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</si>
  <si>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</si>
  <si>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</si>
  <si>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</si>
  <si>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</si>
  <si>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</si>
  <si>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</si>
  <si>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</si>
  <si>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</si>
  <si>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</si>
  <si>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</si>
  <si>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</si>
  <si>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</si>
  <si>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</si>
  <si>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</si>
  <si>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</si>
  <si>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</si>
  <si>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</si>
  <si>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</si>
  <si>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</si>
  <si>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</si>
  <si>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</si>
  <si>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</si>
  <si>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</si>
  <si>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</si>
  <si>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</si>
  <si>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</si>
  <si>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</si>
  <si>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</si>
  <si>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</si>
  <si>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</si>
  <si>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</si>
  <si>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</si>
  <si>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</si>
  <si>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</si>
  <si>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</si>
  <si>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</si>
  <si>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</si>
  <si>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</si>
  <si>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</si>
  <si>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</si>
  <si>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</si>
  <si>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</si>
  <si>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</si>
  <si>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</si>
  <si>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</si>
  <si>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</si>
  <si>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</si>
  <si>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</si>
  <si>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</si>
  <si>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</si>
  <si>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</si>
  <si>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</si>
  <si>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</si>
  <si>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</si>
  <si>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</si>
  <si>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</si>
  <si>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</si>
  <si>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</si>
  <si>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</si>
  <si>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</si>
  <si>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</si>
  <si>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</si>
  <si>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</si>
  <si>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</si>
  <si>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</si>
  <si>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</si>
  <si>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</si>
  <si>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</si>
  <si>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</si>
  <si>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</si>
  <si>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</si>
  <si>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</si>
  <si>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</si>
  <si>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</si>
  <si>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</si>
  <si>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</si>
  <si>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</si>
  <si>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</si>
  <si>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</si>
  <si>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</si>
  <si>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</si>
  <si>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</si>
  <si>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</si>
  <si>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</si>
  <si>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</si>
  <si>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</si>
  <si>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</si>
  <si>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</si>
  <si>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</si>
  <si>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</si>
  <si>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</si>
  <si>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</si>
  <si>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</si>
  <si>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</si>
  <si>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</si>
  <si>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</si>
  <si>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</si>
  <si>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</si>
  <si>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</si>
  <si>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</si>
  <si>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</si>
  <si>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</si>
  <si>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</si>
  <si>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</si>
  <si>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</si>
  <si>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</si>
  <si>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</si>
  <si>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</si>
  <si>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</si>
  <si>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</si>
  <si>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</si>
  <si>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</si>
  <si>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</si>
  <si>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</si>
  <si>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</si>
  <si>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</si>
  <si>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</si>
  <si>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</si>
  <si>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</si>
  <si>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</si>
  <si>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</si>
  <si>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</si>
  <si>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</si>
  <si>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</si>
  <si>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</si>
  <si>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</si>
  <si>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</si>
  <si>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</si>
  <si>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</si>
  <si>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</si>
  <si>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</si>
  <si>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</si>
  <si>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</si>
  <si>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</si>
  <si>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</si>
  <si>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</si>
  <si>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</si>
  <si>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</si>
  <si>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</si>
  <si>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</si>
  <si>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</si>
  <si>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</si>
  <si>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</si>
  <si>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</si>
  <si>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</si>
  <si>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</si>
  <si>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</si>
  <si>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</si>
  <si>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</si>
  <si>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</si>
  <si>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</si>
  <si>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</si>
  <si>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</si>
  <si>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</si>
  <si>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</si>
  <si>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</si>
  <si>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</si>
  <si>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</si>
  <si>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</si>
  <si>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</si>
  <si>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</si>
  <si>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</si>
  <si>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</si>
  <si>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</si>
  <si>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</si>
  <si>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</si>
  <si>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</si>
  <si>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</si>
  <si>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</si>
  <si>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</si>
  <si>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</si>
  <si>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</si>
  <si>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</si>
  <si>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</si>
  <si>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</si>
  <si>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</si>
  <si>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</si>
  <si>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</si>
  <si>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</si>
  <si>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</si>
  <si>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</si>
  <si>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</si>
  <si>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</si>
  <si>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</si>
  <si>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</si>
  <si>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</si>
  <si>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</si>
  <si>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</si>
  <si>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</si>
  <si>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</si>
  <si>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</si>
  <si>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</si>
  <si>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</si>
  <si>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</si>
  <si>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</si>
  <si>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</si>
  <si>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</si>
  <si>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</si>
  <si>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</si>
  <si>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</si>
  <si>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</si>
  <si>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</si>
  <si>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</si>
  <si>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</si>
  <si>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</si>
  <si>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</si>
  <si>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</si>
  <si>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</si>
  <si>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</si>
  <si>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</si>
  <si>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</si>
  <si>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</si>
  <si>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</si>
  <si>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</si>
  <si>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</si>
  <si>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</si>
  <si>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</si>
  <si>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</si>
  <si>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</si>
  <si>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</si>
  <si>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</si>
  <si>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</si>
  <si>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</si>
  <si>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</si>
  <si>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</si>
  <si>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</si>
  <si>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</si>
  <si>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</si>
  <si>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</si>
  <si>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</si>
  <si>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</si>
  <si>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</si>
  <si>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</si>
  <si>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</si>
  <si>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</si>
  <si>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</si>
  <si>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</si>
  <si>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</si>
  <si>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</si>
  <si>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</si>
  <si>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</si>
  <si>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</si>
  <si>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</si>
  <si>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</si>
  <si>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</si>
  <si>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</si>
  <si>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</si>
  <si>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</si>
  <si>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</si>
  <si>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</si>
  <si>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</si>
  <si>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</si>
  <si>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</si>
  <si>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</si>
  <si>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</si>
  <si>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</si>
  <si>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</si>
  <si>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</si>
  <si>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</si>
  <si>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</si>
  <si>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</si>
  <si>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</si>
  <si>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</si>
  <si>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</si>
  <si>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</si>
  <si>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</si>
  <si>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</si>
  <si>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</si>
  <si>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</si>
  <si>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</si>
  <si>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</si>
  <si>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</si>
  <si>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</si>
  <si>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</si>
  <si>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</si>
  <si>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</si>
  <si>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</si>
  <si>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</si>
  <si>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</si>
  <si>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</si>
  <si>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</si>
  <si>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</si>
  <si>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</si>
  <si>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</si>
  <si>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</si>
  <si>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</si>
  <si>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</si>
  <si>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</si>
  <si>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</si>
  <si>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</si>
  <si>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</si>
  <si>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</si>
  <si>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</si>
  <si>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</si>
  <si>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</si>
  <si>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</si>
  <si>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</si>
  <si>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</si>
  <si>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</si>
  <si>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</si>
  <si>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</si>
  <si>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</si>
  <si>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</si>
  <si>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</si>
  <si>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</si>
  <si>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</si>
  <si>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</si>
  <si>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</si>
  <si>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</si>
  <si>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</si>
  <si>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</si>
  <si>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</si>
  <si>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</si>
  <si>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</si>
  <si>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</si>
  <si>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</si>
  <si>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</si>
  <si>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</si>
  <si>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</si>
  <si>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</si>
  <si>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</si>
  <si>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</si>
  <si>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</si>
  <si>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</si>
  <si>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</si>
  <si>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</si>
  <si>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</si>
  <si>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</si>
  <si>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</si>
  <si>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</si>
  <si>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</si>
  <si>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</si>
  <si>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</si>
  <si>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</si>
  <si>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</si>
  <si>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</si>
  <si>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</si>
  <si>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</si>
  <si>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</si>
  <si>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</si>
  <si>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</si>
  <si>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</si>
  <si>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</si>
  <si>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</si>
  <si>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</si>
  <si>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</si>
  <si>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</si>
  <si>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</si>
  <si>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</si>
  <si>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</si>
  <si>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</si>
  <si>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</si>
  <si>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</si>
  <si>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</si>
  <si>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</si>
  <si>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</si>
  <si>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</si>
  <si>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</si>
  <si>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</si>
  <si>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</si>
  <si>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</si>
  <si>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</si>
  <si>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</si>
  <si>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</si>
  <si>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</si>
  <si>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</si>
  <si>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</si>
  <si>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</si>
  <si>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</si>
  <si>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</si>
  <si>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</si>
  <si>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</si>
  <si>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</si>
  <si>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</si>
  <si>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</si>
  <si>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</si>
  <si>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</si>
  <si>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</si>
  <si>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</si>
  <si>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</si>
  <si>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</si>
  <si>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</si>
  <si>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</si>
  <si>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</si>
  <si>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</si>
  <si>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</si>
  <si>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</si>
  <si>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</si>
  <si>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</si>
  <si>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</si>
  <si>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</si>
  <si>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</si>
  <si>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</si>
  <si>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</si>
  <si>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</si>
  <si>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</si>
  <si>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</si>
  <si>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</si>
  <si>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</si>
  <si>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</si>
  <si>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</si>
  <si>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</si>
  <si>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</si>
  <si>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</si>
  <si>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</si>
  <si>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</si>
  <si>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</si>
  <si>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</si>
  <si>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</si>
  <si>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</si>
  <si>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</si>
  <si>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</si>
  <si>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</si>
  <si>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</si>
  <si>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</si>
  <si>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</si>
  <si>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</si>
  <si>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</si>
  <si>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</si>
  <si>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</si>
  <si>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</si>
  <si>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</si>
  <si>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</si>
  <si>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</si>
  <si>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</si>
  <si>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</si>
  <si>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</si>
  <si>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</si>
  <si>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</si>
  <si>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</si>
  <si>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</si>
  <si>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</si>
  <si>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</si>
  <si>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</si>
  <si>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</si>
  <si>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</si>
  <si>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</si>
  <si>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</si>
  <si>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</si>
  <si>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</si>
  <si>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</si>
  <si>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</si>
  <si>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</si>
  <si>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</si>
  <si>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</si>
  <si>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</si>
  <si>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</si>
  <si>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</si>
  <si>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</si>
  <si>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</si>
  <si>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</si>
  <si>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</si>
  <si>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</si>
  <si>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</si>
  <si>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</si>
  <si>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</si>
  <si>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</si>
  <si>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</si>
  <si>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</si>
  <si>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</si>
  <si>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</si>
  <si>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</si>
  <si>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</si>
  <si>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</si>
  <si>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</si>
  <si>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</si>
  <si>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</si>
  <si>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</si>
  <si>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</si>
  <si>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</si>
  <si>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</si>
  <si>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</si>
  <si>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</si>
  <si>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</si>
  <si>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</si>
  <si>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</si>
  <si>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</si>
  <si>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</si>
  <si>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</si>
  <si>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</si>
  <si>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</si>
  <si>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</si>
  <si>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</si>
  <si>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</si>
  <si>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</si>
  <si>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</si>
  <si>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</si>
  <si>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</si>
  <si>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</si>
  <si>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</si>
  <si>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</si>
  <si>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</si>
  <si>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</si>
  <si>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</si>
  <si>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</si>
  <si>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</si>
  <si>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</si>
  <si>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</si>
  <si>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</si>
  <si>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</si>
  <si>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</si>
  <si>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</si>
  <si>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</si>
  <si>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</si>
  <si>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</si>
  <si>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</si>
  <si>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</si>
  <si>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</si>
  <si>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</si>
  <si>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</si>
  <si>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</si>
  <si>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</si>
  <si>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</si>
  <si>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</si>
  <si>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</si>
  <si>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</si>
  <si>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</si>
  <si>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</si>
  <si>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</si>
  <si>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</si>
  <si>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</si>
  <si>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</si>
  <si>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</si>
  <si>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</si>
  <si>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</si>
  <si>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</si>
  <si>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</si>
  <si>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</si>
  <si>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</si>
  <si>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</si>
  <si>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</si>
  <si>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</si>
  <si>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</si>
  <si>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</si>
  <si>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</si>
  <si>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</si>
  <si>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</si>
  <si>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</si>
  <si>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</si>
  <si>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</si>
  <si>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</si>
  <si>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</si>
  <si>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</si>
  <si>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</si>
  <si>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</si>
  <si>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</si>
  <si>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</si>
  <si>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</si>
  <si>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</si>
  <si>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</si>
  <si>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</si>
  <si>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</si>
  <si>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</si>
  <si>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</si>
  <si>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</si>
  <si>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</si>
  <si>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</si>
  <si>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</si>
  <si>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</si>
  <si>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</si>
  <si>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</si>
  <si>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</si>
  <si>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</si>
  <si>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</si>
  <si>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</si>
  <si>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</si>
  <si>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</si>
  <si>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</si>
  <si>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</si>
  <si>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</si>
  <si>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</si>
  <si>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</si>
  <si>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</si>
  <si>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</si>
  <si>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</si>
  <si>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</si>
  <si>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</si>
  <si>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</si>
  <si>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</si>
  <si>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</si>
  <si>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</si>
  <si>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</si>
  <si>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</si>
  <si>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</si>
  <si>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</si>
  <si>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</si>
  <si>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</si>
  <si>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</si>
  <si>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</si>
  <si>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</si>
  <si>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</si>
  <si>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</si>
  <si>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</si>
  <si>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</si>
  <si>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</si>
  <si>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</si>
  <si>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</si>
  <si>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</si>
  <si>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</si>
  <si>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</si>
  <si>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</si>
  <si>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</si>
  <si>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</si>
  <si>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</si>
  <si>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</si>
  <si>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</si>
  <si>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</si>
  <si>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</si>
  <si>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</si>
  <si>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</si>
  <si>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</si>
  <si>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</si>
  <si>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</si>
  <si>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</si>
  <si>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</si>
  <si>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</si>
  <si>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</si>
  <si>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</si>
  <si>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</si>
  <si>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</si>
  <si>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</si>
  <si>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</si>
  <si>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</si>
  <si>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</si>
  <si>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</si>
  <si>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</si>
  <si>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</si>
  <si>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</si>
  <si>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</si>
  <si>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</si>
  <si>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</si>
  <si>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</si>
  <si>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</si>
  <si>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</si>
  <si>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</si>
  <si>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</si>
  <si>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</si>
  <si>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</si>
  <si>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</si>
  <si>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</si>
  <si>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</si>
  <si>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</si>
  <si>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</si>
  <si>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</si>
  <si>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</si>
  <si>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</si>
  <si>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</si>
  <si>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</si>
  <si>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</si>
  <si>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</si>
  <si>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</si>
  <si>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</si>
  <si>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</si>
  <si>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</si>
  <si>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</si>
  <si>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</si>
  <si>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</si>
  <si>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</si>
  <si>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</si>
  <si>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</si>
  <si>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</si>
  <si>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</si>
  <si>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</si>
  <si>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</si>
  <si>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</si>
  <si>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</si>
  <si>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</si>
  <si>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</si>
  <si>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</si>
  <si>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</si>
  <si>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</si>
  <si>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</si>
  <si>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</si>
  <si>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</si>
  <si>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</si>
  <si>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</si>
  <si>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</si>
  <si>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</si>
  <si>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</si>
  <si>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</si>
  <si>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</si>
  <si>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</si>
  <si>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</si>
  <si>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</si>
  <si>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</si>
  <si>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</si>
  <si>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</si>
  <si>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</si>
  <si>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</si>
  <si>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</si>
  <si>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</si>
  <si>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</si>
  <si>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</si>
  <si>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</si>
  <si>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</si>
  <si>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</si>
  <si>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</si>
  <si>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</si>
  <si>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</si>
  <si>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</si>
  <si>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</si>
  <si>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</si>
  <si>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</si>
  <si>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</si>
  <si>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</si>
  <si>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</si>
  <si>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</si>
  <si>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</si>
  <si>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</si>
  <si>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</si>
  <si>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</si>
  <si>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</si>
  <si>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</si>
  <si>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</si>
  <si>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</si>
  <si>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</si>
  <si>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</si>
  <si>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</si>
  <si>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</si>
  <si>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</si>
  <si>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</si>
  <si>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</si>
  <si>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</si>
  <si>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</si>
  <si>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</si>
  <si>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</si>
  <si>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</si>
  <si>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</si>
  <si>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</si>
  <si>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</si>
  <si>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</si>
  <si>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</si>
  <si>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</si>
  <si>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</si>
  <si>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</si>
  <si>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</si>
  <si>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</si>
  <si>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</si>
  <si>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</si>
  <si>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</si>
  <si>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</si>
  <si>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</si>
  <si>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</si>
  <si>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</si>
  <si>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</si>
  <si>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</si>
  <si>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</si>
  <si>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</si>
  <si>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</si>
  <si>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</si>
  <si>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</si>
  <si>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</si>
  <si>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</si>
  <si>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</si>
  <si>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</si>
  <si>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</si>
  <si>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</si>
  <si>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</si>
  <si>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</si>
  <si>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</si>
  <si>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</si>
  <si>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</si>
  <si>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</si>
  <si>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</si>
  <si>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</si>
  <si>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</si>
  <si>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</si>
  <si>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</si>
  <si>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</si>
  <si>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</si>
  <si>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</si>
  <si>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</si>
  <si>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</si>
  <si>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</si>
  <si>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</si>
  <si>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</si>
  <si>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</si>
  <si>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</si>
  <si>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</si>
  <si>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</si>
  <si>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</si>
  <si>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</si>
  <si>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</si>
  <si>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</si>
  <si>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</si>
  <si>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</si>
  <si>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</si>
  <si>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</si>
  <si>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</si>
  <si>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</si>
  <si>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</si>
  <si>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</si>
  <si>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</si>
  <si>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</si>
  <si>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</si>
  <si>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</si>
  <si>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</si>
  <si>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</si>
  <si>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</si>
  <si>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</si>
  <si>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</si>
  <si>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</si>
  <si>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</si>
  <si>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</si>
  <si>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</si>
  <si>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</si>
  <si>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</si>
  <si>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</si>
  <si>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</si>
  <si>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</si>
  <si>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</si>
  <si>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</si>
  <si>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</si>
  <si>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</si>
  <si>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</si>
  <si>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</si>
  <si>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</si>
  <si>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</si>
  <si>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</si>
  <si>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</si>
  <si>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</si>
  <si>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</si>
  <si>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</si>
  <si>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</si>
  <si>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</si>
  <si>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</si>
  <si>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</si>
  <si>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</si>
  <si>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</si>
  <si>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</si>
  <si>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</si>
  <si>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</si>
  <si>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</si>
  <si>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</si>
  <si>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</si>
  <si>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</si>
  <si>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</si>
  <si>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</si>
  <si>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</si>
  <si>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</si>
  <si>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</si>
  <si>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</si>
  <si>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</si>
  <si>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</si>
  <si>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</si>
  <si>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</si>
  <si>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</si>
  <si>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</si>
  <si>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</si>
  <si>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</si>
  <si>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</si>
  <si>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</si>
  <si>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</si>
  <si>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</si>
  <si>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</si>
  <si>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</si>
  <si>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</si>
  <si>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</si>
  <si>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</si>
  <si>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</si>
  <si>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</si>
  <si>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</si>
  <si>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</si>
  <si>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</si>
  <si>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</si>
  <si>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</si>
  <si>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</si>
  <si>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</si>
  <si>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</si>
  <si>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</si>
  <si>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</si>
  <si>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</si>
  <si>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</si>
  <si>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</si>
  <si>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</si>
  <si>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</si>
  <si>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</si>
  <si>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</si>
  <si>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</si>
  <si>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</si>
  <si>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</si>
  <si>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</si>
  <si>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</si>
  <si>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</si>
  <si>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</si>
  <si>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</si>
  <si>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</si>
  <si>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</si>
  <si>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</si>
  <si>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</si>
  <si>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</si>
  <si>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</si>
  <si>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</si>
  <si>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</si>
  <si>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</si>
  <si>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</si>
  <si>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</si>
  <si>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</si>
  <si>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</si>
  <si>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</si>
  <si>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</si>
  <si>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</si>
  <si>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</si>
  <si>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</si>
  <si>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</si>
  <si>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</si>
  <si>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</si>
  <si>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</si>
  <si>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</si>
  <si>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</si>
  <si>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</si>
  <si>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</si>
  <si>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</si>
  <si>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</si>
  <si>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</si>
  <si>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</si>
  <si>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</si>
  <si>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</si>
  <si>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</si>
  <si>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</si>
  <si>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</si>
  <si>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</si>
  <si>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</si>
  <si>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</si>
  <si>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</si>
  <si>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</si>
  <si>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</si>
  <si>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</si>
  <si>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</si>
  <si>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</si>
  <si>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</si>
  <si>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</si>
  <si>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</si>
  <si>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</si>
  <si>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</si>
  <si>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</si>
  <si>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</si>
  <si>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</si>
  <si>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</si>
  <si>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</si>
  <si>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</si>
  <si>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</si>
  <si>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</si>
  <si>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</si>
  <si>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</si>
  <si>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</si>
  <si>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</si>
  <si>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</si>
  <si>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</si>
  <si>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</si>
  <si>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</si>
  <si>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</si>
  <si>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</si>
  <si>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</si>
  <si>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</si>
  <si>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</si>
  <si>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</si>
  <si>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</si>
  <si>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</si>
  <si>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</si>
  <si>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</si>
  <si>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</si>
  <si>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</si>
  <si>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</si>
  <si>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</si>
  <si>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</si>
  <si>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</si>
  <si>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</si>
  <si>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</si>
  <si>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</si>
  <si>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</si>
  <si>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</si>
  <si>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</si>
  <si>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</si>
  <si>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</si>
  <si>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</si>
  <si>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</si>
  <si>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</si>
  <si>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</si>
  <si>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</si>
  <si>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</si>
  <si>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</si>
  <si>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</si>
  <si>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</si>
  <si>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</si>
  <si>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</si>
  <si>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</si>
  <si>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</si>
  <si>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</si>
  <si>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</si>
  <si>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</si>
  <si>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</si>
  <si>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</si>
  <si>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</si>
  <si>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</si>
  <si>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</si>
  <si>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</si>
  <si>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</si>
  <si>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</si>
  <si>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</si>
  <si>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</si>
  <si>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</si>
  <si>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</si>
  <si>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</si>
  <si>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</si>
  <si>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</si>
  <si>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</si>
  <si>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</si>
  <si>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</si>
  <si>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</si>
  <si>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</si>
  <si>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</si>
  <si>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</si>
  <si>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</si>
  <si>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</si>
  <si>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</si>
  <si>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</si>
  <si>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</si>
  <si>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</si>
  <si>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</si>
  <si>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</si>
  <si>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</si>
  <si>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</si>
  <si>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</si>
  <si>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</si>
  <si>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</si>
  <si>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</si>
  <si>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</si>
  <si>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</si>
  <si>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</si>
  <si>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</si>
  <si>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</si>
  <si>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</si>
  <si>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</si>
  <si>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</si>
  <si>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</si>
  <si>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</si>
  <si>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</si>
  <si>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</si>
  <si>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</si>
  <si>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</si>
  <si>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</si>
  <si>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</si>
  <si>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</si>
  <si>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</si>
  <si>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</si>
  <si>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</si>
  <si>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</si>
  <si>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</si>
  <si>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</si>
  <si>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</si>
  <si>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</si>
  <si>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</si>
  <si>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</si>
  <si>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</si>
  <si>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</si>
  <si>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</si>
  <si>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</si>
  <si>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</si>
  <si>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</si>
  <si>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</si>
  <si>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</si>
  <si>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</si>
  <si>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</si>
  <si>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</si>
  <si>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</si>
  <si>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</si>
  <si>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</si>
  <si>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</si>
  <si>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</si>
  <si>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</si>
  <si>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</si>
  <si>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</si>
  <si>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</si>
  <si>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</si>
  <si>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</si>
  <si>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</si>
  <si>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</si>
  <si>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</si>
  <si>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</si>
  <si>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</si>
  <si>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</si>
  <si>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</si>
  <si>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</si>
  <si>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</si>
  <si>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</si>
  <si>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</si>
  <si>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</si>
  <si>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</si>
  <si>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</si>
  <si>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</si>
  <si>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</si>
  <si>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</si>
  <si>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</si>
  <si>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</si>
  <si>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</si>
  <si>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</si>
  <si>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</si>
  <si>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</si>
  <si>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</si>
  <si>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</si>
  <si>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</si>
  <si>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</si>
  <si>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</si>
  <si>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</si>
  <si>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</si>
  <si>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</si>
  <si>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</si>
  <si>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</si>
  <si>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</si>
  <si>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</si>
  <si>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</si>
  <si>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</si>
  <si>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</si>
  <si>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</si>
  <si>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</si>
  <si>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</si>
  <si>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</si>
  <si>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</si>
  <si>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</si>
  <si>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</si>
  <si>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</si>
  <si>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</si>
  <si>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</si>
  <si>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</si>
  <si>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</si>
  <si>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</si>
  <si>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</si>
  <si>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</si>
  <si>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</si>
  <si>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</si>
  <si>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</si>
  <si>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</si>
  <si>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</si>
  <si>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</si>
  <si>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</si>
  <si>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</si>
  <si>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</si>
  <si>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</si>
  <si>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</si>
  <si>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</si>
  <si>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</si>
  <si>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</si>
  <si>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</si>
  <si>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</si>
  <si>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</si>
  <si>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</si>
  <si>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</si>
  <si>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</si>
  <si>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</si>
  <si>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</si>
  <si>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</si>
  <si>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</si>
  <si>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</si>
  <si>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</si>
  <si>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</si>
  <si>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</si>
  <si>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</si>
  <si>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</si>
  <si>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</si>
  <si>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</si>
  <si>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</si>
  <si>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</si>
  <si>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</si>
  <si>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</si>
  <si>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</si>
  <si>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</si>
  <si>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</si>
  <si>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</si>
  <si>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</si>
  <si>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</si>
  <si>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</si>
  <si>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</si>
  <si>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</si>
  <si>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</si>
  <si>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</si>
  <si>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</si>
  <si>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</si>
  <si>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</si>
  <si>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</si>
  <si>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</si>
  <si>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</si>
  <si>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</si>
  <si>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</si>
  <si>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</si>
  <si>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</si>
  <si>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</si>
  <si>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</si>
  <si>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</si>
  <si>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</si>
  <si>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</si>
  <si>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</si>
  <si>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</si>
  <si>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</si>
  <si>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</si>
  <si>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</si>
  <si>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</si>
  <si>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</si>
  <si>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</si>
  <si>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</si>
  <si>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</si>
  <si>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</si>
  <si>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</si>
  <si>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</si>
  <si>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</si>
  <si>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</si>
  <si>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</si>
  <si>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</si>
  <si>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</si>
  <si>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</si>
  <si>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</si>
  <si>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</si>
  <si>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</si>
  <si>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</si>
  <si>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</si>
  <si>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</si>
  <si>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</si>
  <si>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</si>
  <si>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</si>
  <si>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</si>
  <si>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</si>
  <si>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</si>
  <si>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</si>
  <si>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</si>
  <si>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</si>
  <si>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</si>
  <si>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</si>
  <si>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</si>
  <si>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</si>
  <si>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</si>
  <si>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</si>
  <si>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</si>
  <si>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</si>
  <si>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</si>
  <si>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</si>
  <si>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</si>
  <si>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</si>
  <si>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</si>
  <si>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</si>
  <si>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</si>
  <si>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</si>
  <si>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</si>
  <si>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</si>
  <si>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</si>
  <si>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</si>
  <si>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</si>
  <si>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</si>
  <si>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</si>
  <si>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</si>
  <si>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</si>
  <si>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</si>
  <si>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</si>
  <si>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</si>
  <si>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</si>
  <si>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</si>
  <si>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</si>
  <si>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</si>
  <si>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</si>
  <si>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</si>
  <si>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</si>
  <si>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</si>
  <si>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</si>
  <si>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</si>
  <si>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</si>
  <si>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</si>
  <si>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</si>
  <si>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</si>
  <si>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</si>
  <si>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</si>
  <si>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</si>
  <si>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</si>
  <si>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</si>
  <si>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</si>
  <si>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</si>
  <si>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</si>
  <si>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</si>
  <si>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</si>
  <si>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</si>
  <si>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</si>
  <si>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</si>
  <si>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</si>
  <si>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</si>
  <si>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</si>
  <si>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</si>
  <si>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</si>
  <si>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</si>
  <si>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</si>
  <si>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</si>
  <si>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</si>
  <si>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</si>
  <si>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</si>
  <si>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</si>
  <si>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</si>
  <si>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</si>
  <si>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</si>
  <si>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</si>
  <si>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</si>
  <si>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</si>
  <si>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</si>
  <si>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</si>
  <si>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</si>
  <si>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</si>
  <si>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</si>
  <si>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</si>
  <si>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</si>
  <si>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</si>
  <si>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</si>
  <si>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</si>
  <si>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</si>
  <si>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</si>
  <si>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</si>
  <si>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</si>
  <si>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</si>
  <si>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</si>
  <si>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</si>
  <si>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</si>
  <si>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</si>
  <si>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</si>
  <si>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</si>
  <si>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</si>
  <si>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</si>
  <si>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</si>
  <si>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</si>
  <si>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</si>
  <si>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</si>
  <si>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</si>
  <si>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</si>
  <si>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</si>
  <si>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</si>
  <si>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</si>
  <si>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</si>
  <si>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</si>
  <si>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</si>
  <si>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</si>
  <si>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</si>
  <si>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</si>
  <si>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</si>
  <si>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</si>
  <si>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</si>
  <si>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</si>
  <si>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</si>
  <si>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</si>
  <si>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</si>
  <si>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</si>
  <si>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</si>
  <si>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</si>
  <si>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</si>
  <si>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</si>
  <si>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</si>
  <si>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</si>
  <si>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</si>
  <si>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</si>
  <si>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</si>
  <si>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</si>
  <si>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</si>
  <si>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</si>
  <si>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</si>
  <si>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</si>
  <si>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</si>
  <si>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</si>
  <si>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</si>
  <si>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</si>
  <si>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</si>
  <si>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</si>
  <si>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</si>
  <si>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</si>
  <si>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</si>
  <si>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</si>
  <si>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</si>
  <si>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</si>
  <si>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</si>
  <si>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</si>
  <si>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</si>
  <si>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</si>
  <si>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</si>
  <si>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</si>
  <si>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</si>
  <si>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</si>
  <si>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</si>
  <si>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</si>
  <si>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</si>
  <si>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</si>
  <si>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</si>
  <si>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</si>
  <si>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</si>
  <si>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</si>
  <si>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</si>
  <si>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</si>
  <si>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</si>
  <si>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</si>
  <si>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</si>
  <si>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</si>
  <si>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</si>
  <si>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</si>
  <si>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</si>
  <si>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</si>
  <si>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</si>
  <si>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</si>
  <si>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</si>
  <si>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</si>
  <si>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</si>
  <si>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</si>
  <si>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</si>
  <si>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</si>
  <si>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</si>
  <si>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</si>
  <si>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</si>
  <si>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</si>
  <si>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</si>
  <si>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</si>
  <si>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</si>
  <si>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</si>
  <si>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</si>
  <si>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</si>
  <si>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</si>
  <si>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</si>
  <si>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</si>
  <si>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</si>
  <si>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</si>
  <si>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</si>
  <si>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</si>
  <si>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</si>
  <si>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</si>
  <si>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</si>
  <si>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</si>
  <si>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</si>
  <si>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</si>
  <si>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</si>
  <si>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</si>
  <si>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</si>
  <si>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</si>
  <si>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</si>
  <si>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</si>
  <si>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</si>
  <si>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</si>
  <si>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</si>
  <si>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</si>
  <si>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</si>
  <si>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</si>
  <si>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</si>
  <si>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</si>
  <si>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</si>
  <si>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</si>
  <si>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</si>
  <si>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</si>
  <si>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</si>
  <si>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</si>
  <si>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</si>
  <si>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</si>
  <si>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</si>
  <si>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</si>
  <si>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</si>
  <si>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</si>
  <si>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</si>
  <si>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</si>
  <si>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</si>
  <si>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</si>
  <si>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</si>
  <si>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</si>
  <si>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</si>
  <si>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</si>
  <si>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</si>
  <si>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</si>
  <si>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</si>
  <si>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</si>
  <si>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</si>
  <si>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</si>
  <si>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</si>
  <si>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</si>
  <si>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</si>
  <si>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</si>
  <si>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</si>
  <si>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</si>
  <si>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</si>
  <si>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</si>
  <si>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</si>
  <si>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</si>
  <si>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</si>
  <si>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</si>
  <si>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</si>
  <si>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</si>
  <si>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</si>
  <si>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</si>
  <si>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</si>
  <si>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</si>
  <si>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</si>
  <si>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</si>
  <si>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</si>
  <si>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</si>
  <si>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</si>
  <si>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</si>
  <si>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</si>
  <si>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</si>
  <si>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</si>
  <si>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</si>
  <si>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</si>
  <si>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</si>
  <si>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</si>
  <si>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</si>
  <si>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</si>
  <si>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</si>
  <si>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</si>
  <si>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</si>
  <si>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</si>
  <si>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</si>
  <si>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</si>
  <si>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</si>
  <si>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</si>
  <si>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</si>
  <si>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</si>
  <si>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</si>
  <si>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</si>
  <si>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</si>
  <si>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</si>
  <si>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</si>
  <si>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</si>
  <si>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</si>
  <si>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</si>
  <si>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</si>
  <si>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</si>
  <si>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</si>
  <si>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</si>
  <si>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</si>
  <si>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</si>
  <si>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</si>
  <si>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</si>
  <si>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</si>
  <si>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</si>
  <si>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</si>
  <si>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</si>
  <si>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</si>
  <si>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</si>
  <si>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</si>
  <si>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</si>
  <si>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</si>
  <si>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</si>
  <si>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</si>
  <si>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</si>
  <si>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</si>
  <si>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</si>
  <si>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</si>
  <si>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</si>
  <si>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</si>
  <si>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</si>
  <si>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</si>
  <si>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</si>
  <si>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</si>
  <si>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</si>
  <si>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</si>
  <si>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</si>
  <si>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</si>
  <si>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</si>
  <si>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</si>
  <si>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</si>
  <si>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</si>
  <si>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</si>
  <si>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</si>
  <si>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</si>
  <si>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</si>
  <si>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</si>
  <si>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</si>
  <si>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</si>
  <si>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</si>
  <si>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</si>
  <si>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</si>
  <si>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</si>
  <si>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</si>
  <si>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</si>
  <si>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</si>
  <si>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</si>
  <si>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</si>
  <si>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</si>
  <si>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</si>
  <si>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</si>
  <si>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</si>
  <si>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</si>
  <si>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</si>
  <si>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</si>
  <si>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</si>
  <si>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</si>
  <si>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</si>
  <si>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</si>
  <si>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</si>
  <si>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</si>
  <si>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</si>
  <si>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</si>
  <si>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</si>
  <si>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</si>
  <si>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</si>
  <si>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</si>
  <si>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</si>
  <si>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</si>
  <si>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</si>
  <si>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</si>
  <si>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</si>
  <si>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</si>
  <si>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</si>
  <si>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</si>
  <si>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</si>
  <si>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</si>
  <si>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</si>
  <si>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</si>
  <si>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</si>
  <si>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</si>
  <si>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</si>
  <si>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</si>
  <si>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</si>
  <si>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</si>
  <si>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</si>
  <si>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</si>
  <si>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</si>
  <si>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</si>
  <si>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</si>
  <si>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</si>
  <si>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</si>
  <si>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</si>
  <si>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</si>
  <si>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</si>
  <si>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</si>
  <si>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</si>
  <si>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</si>
  <si>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</si>
  <si>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</si>
  <si>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</si>
  <si>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</si>
  <si>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</si>
  <si>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</si>
  <si>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</si>
  <si>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</si>
  <si>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</si>
  <si>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</si>
  <si>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</si>
  <si>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</si>
  <si>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</si>
  <si>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</si>
  <si>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</si>
  <si>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</si>
  <si>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</si>
  <si>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</si>
  <si>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</si>
  <si>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</si>
  <si>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</si>
  <si>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</si>
  <si>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</si>
  <si>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</si>
  <si>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</si>
  <si>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</si>
  <si>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</si>
  <si>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</si>
  <si>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</si>
  <si>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</si>
  <si>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</si>
  <si>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</si>
  <si>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</si>
  <si>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</si>
  <si>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</si>
  <si>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</si>
  <si>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</si>
  <si>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</si>
  <si>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</si>
  <si>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</si>
  <si>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</si>
  <si>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</si>
  <si>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</si>
  <si>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</si>
  <si>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</si>
  <si>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</si>
  <si>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</si>
  <si>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</si>
  <si>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</si>
  <si>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</si>
  <si>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</si>
  <si>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</si>
  <si>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</si>
  <si>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</si>
  <si>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</si>
  <si>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</si>
  <si>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</si>
  <si>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</si>
  <si>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</si>
  <si>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</si>
  <si>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</si>
  <si>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</si>
  <si>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</si>
  <si>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</si>
  <si>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</si>
  <si>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</si>
  <si>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</si>
  <si>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</si>
  <si>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</si>
  <si>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</si>
  <si>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</si>
  <si>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</si>
  <si>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</si>
  <si>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</si>
  <si>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</si>
  <si>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</si>
  <si>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</si>
  <si>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</si>
  <si>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</si>
  <si>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</si>
  <si>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</si>
  <si>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</si>
  <si>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</si>
  <si>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</si>
  <si>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</si>
  <si>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</si>
  <si>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</si>
  <si>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</si>
  <si>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</si>
  <si>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</si>
  <si>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</si>
  <si>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</si>
  <si>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</si>
  <si>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</si>
  <si>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</si>
  <si>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</si>
  <si>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</si>
  <si>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</si>
  <si>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</si>
  <si>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</si>
  <si>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</si>
  <si>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</si>
  <si>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</si>
  <si>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</si>
  <si>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</si>
  <si>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</si>
  <si>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</si>
  <si>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</si>
  <si>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</si>
  <si>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</si>
  <si>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</si>
  <si>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</si>
  <si>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</si>
  <si>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</si>
  <si>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</si>
  <si>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</si>
  <si>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</si>
  <si>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</si>
  <si>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</si>
  <si>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</si>
  <si>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</si>
  <si>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</si>
  <si>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</si>
  <si>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</si>
  <si>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</si>
  <si>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</si>
  <si>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</si>
  <si>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</si>
  <si>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</si>
  <si>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</si>
  <si>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</si>
  <si>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</si>
  <si>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</si>
  <si>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</si>
  <si>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</si>
  <si>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</si>
  <si>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</si>
  <si>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</si>
  <si>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</si>
  <si>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</si>
  <si>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</si>
  <si>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</si>
  <si>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</si>
  <si>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</si>
  <si>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</si>
  <si>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</si>
  <si>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</si>
  <si>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</si>
  <si>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</si>
  <si>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</si>
  <si>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</si>
  <si>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</si>
  <si>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</si>
  <si>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</si>
  <si>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</si>
  <si>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</si>
  <si>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</si>
  <si>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</si>
  <si>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</si>
  <si>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</si>
  <si>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</si>
  <si>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</si>
  <si>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</si>
  <si>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</si>
  <si>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</si>
  <si>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</si>
  <si>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</si>
  <si>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</si>
  <si>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</si>
  <si>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</si>
  <si>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</si>
  <si>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</si>
  <si>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</si>
  <si>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</si>
  <si>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</si>
  <si>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</si>
  <si>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</si>
  <si>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</si>
  <si>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</si>
  <si>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</si>
  <si>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</si>
  <si>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</si>
  <si>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</si>
  <si>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</si>
  <si>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</si>
  <si>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</si>
  <si>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</si>
  <si>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</si>
  <si>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</si>
  <si>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</si>
  <si>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</si>
  <si>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</si>
  <si>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</si>
  <si>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</si>
  <si>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</si>
  <si>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</si>
  <si>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</si>
  <si>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</si>
  <si>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</si>
  <si>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</si>
  <si>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</si>
  <si>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</si>
  <si>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</si>
  <si>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</si>
  <si>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</si>
  <si>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</si>
  <si>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</si>
  <si>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</si>
  <si>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</si>
  <si>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</si>
  <si>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</si>
  <si>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</si>
  <si>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</si>
  <si>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</si>
  <si>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</si>
  <si>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</si>
  <si>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</si>
  <si>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</si>
  <si>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</si>
  <si>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</si>
  <si>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</si>
  <si>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</si>
  <si>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</si>
  <si>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</si>
  <si>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</si>
  <si>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</si>
  <si>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</si>
  <si>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</si>
  <si>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</si>
  <si>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</si>
  <si>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</si>
  <si>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</si>
  <si>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</si>
  <si>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</si>
  <si>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</si>
  <si>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</si>
  <si>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</si>
  <si>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</si>
  <si>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</si>
  <si>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</si>
  <si>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</si>
  <si>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</si>
  <si>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</si>
  <si>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</si>
  <si>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</si>
  <si>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</si>
  <si>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</si>
  <si>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</si>
  <si>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</si>
  <si>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</si>
  <si>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</si>
  <si>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</si>
  <si>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</si>
  <si>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</si>
  <si>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</si>
  <si>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</si>
  <si>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</si>
  <si>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</si>
  <si>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</si>
  <si>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</si>
  <si>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</si>
  <si>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</si>
  <si>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</si>
  <si>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</si>
  <si>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</si>
  <si>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</si>
  <si>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</si>
  <si>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</si>
  <si>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</si>
  <si>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</si>
  <si>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</si>
  <si>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</si>
  <si>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</si>
  <si>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</si>
  <si>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</si>
  <si>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</si>
  <si>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</si>
  <si>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</si>
  <si>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</si>
  <si>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</si>
  <si>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</si>
  <si>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</si>
  <si>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</si>
  <si>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</si>
  <si>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</si>
  <si>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</si>
  <si>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</si>
  <si>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</si>
  <si>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</si>
  <si>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</si>
  <si>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</si>
  <si>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</si>
  <si>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</si>
  <si>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</si>
  <si>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</si>
  <si>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</si>
  <si>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</si>
  <si>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</si>
  <si>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</si>
  <si>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</si>
  <si>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</si>
  <si>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</si>
  <si>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</si>
  <si>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</si>
  <si>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</si>
  <si>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</si>
  <si>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</si>
  <si>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</si>
  <si>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</si>
  <si>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</si>
  <si>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</si>
  <si>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</si>
  <si>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</si>
  <si>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</si>
  <si>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</si>
  <si>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</si>
  <si>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</si>
  <si>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</si>
  <si>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</si>
  <si>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</si>
  <si>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</si>
  <si>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</si>
  <si>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</si>
  <si>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</si>
  <si>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</si>
  <si>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</si>
  <si>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</si>
  <si>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</si>
  <si>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</si>
  <si>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</si>
  <si>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</si>
  <si>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</si>
  <si>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</si>
  <si>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</si>
  <si>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</si>
  <si>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</si>
  <si>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</si>
  <si>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</si>
  <si>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</si>
  <si>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</si>
  <si>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</si>
  <si>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</si>
  <si>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</si>
  <si>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</si>
  <si>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</si>
  <si>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</si>
  <si>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</si>
  <si>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</si>
  <si>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</si>
  <si>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</si>
  <si>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</si>
  <si>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</si>
  <si>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</si>
  <si>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</si>
  <si>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</si>
  <si>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</si>
  <si>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</si>
  <si>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</si>
  <si>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</si>
  <si>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</si>
  <si>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</si>
  <si>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</si>
  <si>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</si>
  <si>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</si>
  <si>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</si>
  <si>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</si>
  <si>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</si>
  <si>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</si>
  <si>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</si>
  <si>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</si>
  <si>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</si>
  <si>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</si>
  <si>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</si>
  <si>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</si>
  <si>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</si>
  <si>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</si>
  <si>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</si>
  <si>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</si>
  <si>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</si>
  <si>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</si>
  <si>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</si>
  <si>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</si>
  <si>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</si>
  <si>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</si>
  <si>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</si>
  <si>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</si>
  <si>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</si>
  <si>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</si>
  <si>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</si>
  <si>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</si>
  <si>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</si>
  <si>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</si>
  <si>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</si>
  <si>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</si>
  <si>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</si>
  <si>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</si>
  <si>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</si>
  <si>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</si>
  <si>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</si>
  <si>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</si>
  <si>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</si>
  <si>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</si>
  <si>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</si>
  <si>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</si>
  <si>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</si>
  <si>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</si>
  <si>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</si>
  <si>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</si>
  <si>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</si>
  <si>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</si>
  <si>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</si>
  <si>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</si>
  <si>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</si>
  <si>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</si>
  <si>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</si>
  <si>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</si>
  <si>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</si>
  <si>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</si>
  <si>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</si>
  <si>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</si>
  <si>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</si>
  <si>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</si>
  <si>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</si>
  <si>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</si>
  <si>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</si>
  <si>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</si>
  <si>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</si>
  <si>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</si>
  <si>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</si>
  <si>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</si>
  <si>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</si>
  <si>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</si>
  <si>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</si>
  <si>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</si>
  <si>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</si>
  <si>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</si>
  <si>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</si>
  <si>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</si>
  <si>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</si>
  <si>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</si>
  <si>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</si>
  <si>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</si>
  <si>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</si>
  <si>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</si>
  <si>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</si>
  <si>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</si>
  <si>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</si>
  <si>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</si>
  <si>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</si>
  <si>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</si>
  <si>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</si>
  <si>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</si>
  <si>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</si>
  <si>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</si>
  <si>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</si>
  <si>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</si>
  <si>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</si>
  <si>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</si>
  <si>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</si>
  <si>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</si>
  <si>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</si>
  <si>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</si>
  <si>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</si>
  <si>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</si>
  <si>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</si>
  <si>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</si>
  <si>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</si>
  <si>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</si>
  <si>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</si>
  <si>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</si>
  <si>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</si>
  <si>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</si>
  <si>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</si>
  <si>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</si>
  <si>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</si>
  <si>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</si>
  <si>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</si>
  <si>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</si>
  <si>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</si>
  <si>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</si>
  <si>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</si>
  <si>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</si>
  <si>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</si>
  <si>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</si>
  <si>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</si>
  <si>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</si>
  <si>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</si>
  <si>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</si>
  <si>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</si>
  <si>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</si>
  <si>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</si>
  <si>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</si>
  <si>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</si>
  <si>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</si>
  <si>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</si>
  <si>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</si>
  <si>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</si>
  <si>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</si>
  <si>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</si>
  <si>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</si>
  <si>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</si>
  <si>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</si>
  <si>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</si>
  <si>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</si>
  <si>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</si>
  <si>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</si>
  <si>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</si>
  <si>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</si>
  <si>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</si>
  <si>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</si>
  <si>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</si>
  <si>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</si>
  <si>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</si>
  <si>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</si>
  <si>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</si>
  <si>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</si>
  <si>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</si>
  <si>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</si>
  <si>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</si>
  <si>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</si>
  <si>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</si>
  <si>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</si>
  <si>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</si>
  <si>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</si>
  <si>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</si>
  <si>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</si>
  <si>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</si>
  <si>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</si>
  <si>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</si>
  <si>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</si>
  <si>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</si>
  <si>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</si>
  <si>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</si>
  <si>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</si>
  <si>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</si>
  <si>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</si>
  <si>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</si>
  <si>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</si>
  <si>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</si>
  <si>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</si>
  <si>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</si>
  <si>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</si>
  <si>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</si>
  <si>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</si>
  <si>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</si>
  <si>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</si>
  <si>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</si>
  <si>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</si>
  <si>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</si>
  <si>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</si>
  <si>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</si>
  <si>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</si>
  <si>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</si>
  <si>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</si>
  <si>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</si>
  <si>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</si>
  <si>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</si>
  <si>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</si>
  <si>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</si>
  <si>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</si>
  <si>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</si>
  <si>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</si>
  <si>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</si>
  <si>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</si>
  <si>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</si>
  <si>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</si>
  <si>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</si>
  <si>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</si>
  <si>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</si>
  <si>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</si>
  <si>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</si>
  <si>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</si>
  <si>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</si>
  <si>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</si>
  <si>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</si>
  <si>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</si>
  <si>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</si>
  <si>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</si>
  <si>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</si>
  <si>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</si>
  <si>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</si>
  <si>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</si>
  <si>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</si>
  <si>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</si>
  <si>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</si>
  <si>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</si>
  <si>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</si>
  <si>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</si>
  <si>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</si>
  <si>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</si>
  <si>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</si>
  <si>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</si>
  <si>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</si>
  <si>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</si>
  <si>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</si>
  <si>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</si>
  <si>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</si>
  <si>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</si>
  <si>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</si>
  <si>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</si>
  <si>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</si>
  <si>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</si>
  <si>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</si>
  <si>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</si>
  <si>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</si>
  <si>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</si>
  <si>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</si>
  <si>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</si>
  <si>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</si>
  <si>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</si>
  <si>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</si>
  <si>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</si>
  <si>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</si>
  <si>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</si>
  <si>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</si>
  <si>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</si>
  <si>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</si>
  <si>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</si>
  <si>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</si>
  <si>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</si>
  <si>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</si>
  <si>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</si>
  <si>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</si>
  <si>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</si>
  <si>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</si>
  <si>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</si>
  <si>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</si>
  <si>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</si>
  <si>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</si>
  <si>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</si>
  <si>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</si>
  <si>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</si>
  <si>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</si>
  <si>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</si>
  <si>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</si>
  <si>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</si>
  <si>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</si>
  <si>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</si>
  <si>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</si>
  <si>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</si>
  <si>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</si>
  <si>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</si>
  <si>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</si>
  <si>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</si>
  <si>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</si>
  <si>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</si>
  <si>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</si>
  <si>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</si>
  <si>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</si>
  <si>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</si>
  <si>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</si>
  <si>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</si>
  <si>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</si>
  <si>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</si>
  <si>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</si>
  <si>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</si>
  <si>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</si>
  <si>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</si>
  <si>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</si>
  <si>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</si>
  <si>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</si>
  <si>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</si>
  <si>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</si>
  <si>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</si>
  <si>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</si>
  <si>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</si>
  <si>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</si>
  <si>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</si>
  <si>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</si>
  <si>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</si>
  <si>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</si>
  <si>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</si>
  <si>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</si>
  <si>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</si>
  <si>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</si>
  <si>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</si>
  <si>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</si>
  <si>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</si>
  <si>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</si>
  <si>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</si>
  <si>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</si>
  <si>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</si>
  <si>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</si>
  <si>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</si>
  <si>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</si>
  <si>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</si>
  <si>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</si>
  <si>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</si>
  <si>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</si>
  <si>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</si>
  <si>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</si>
  <si>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</si>
  <si>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</si>
  <si>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</si>
  <si>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</si>
  <si>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</si>
  <si>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</si>
  <si>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</si>
  <si>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</si>
  <si>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</si>
  <si>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</si>
  <si>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</si>
  <si>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</si>
  <si>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</si>
  <si>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</si>
  <si>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</si>
  <si>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</si>
  <si>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</si>
  <si>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</si>
  <si>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</si>
  <si>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</si>
  <si>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</si>
  <si>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</si>
  <si>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</si>
  <si>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</si>
  <si>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</si>
  <si>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</si>
  <si>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</si>
  <si>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</si>
  <si>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</si>
  <si>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</si>
  <si>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</si>
  <si>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</si>
  <si>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</si>
  <si>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</si>
  <si>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</si>
  <si>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</si>
  <si>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</si>
  <si>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</si>
  <si>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</si>
  <si>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</si>
  <si>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</si>
  <si>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</si>
  <si>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</si>
  <si>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</si>
  <si>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</si>
  <si>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</si>
  <si>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</si>
  <si>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</si>
  <si>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</si>
  <si>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</si>
  <si>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</si>
  <si>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</si>
  <si>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</si>
  <si>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</si>
  <si>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</si>
  <si>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</si>
  <si>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</si>
  <si>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</si>
  <si>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</si>
  <si>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</si>
  <si>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</si>
  <si>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</si>
  <si>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</si>
  <si>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</si>
  <si>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</si>
  <si>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</si>
  <si>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</si>
  <si>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</si>
  <si>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</si>
  <si>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</si>
  <si>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</si>
  <si>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</si>
  <si>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</si>
  <si>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</si>
  <si>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</si>
  <si>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</si>
  <si>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</si>
  <si>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</si>
  <si>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</si>
  <si>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</si>
  <si>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</si>
  <si>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</si>
  <si>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</si>
  <si>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</si>
  <si>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</si>
  <si>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</si>
  <si>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</si>
  <si>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</si>
  <si>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</si>
  <si>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</si>
  <si>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</si>
  <si>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</si>
  <si>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</si>
  <si>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</si>
  <si>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</si>
  <si>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</si>
  <si>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</si>
  <si>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</si>
  <si>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</si>
  <si>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</si>
  <si>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</si>
  <si>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</si>
  <si>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</si>
  <si>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</si>
  <si>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</si>
  <si>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</si>
  <si>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</si>
  <si>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</si>
  <si>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</si>
  <si>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</si>
  <si>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</si>
  <si>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</si>
  <si>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</si>
  <si>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</si>
  <si>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</si>
  <si>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</si>
  <si>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</si>
  <si>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</si>
  <si>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</si>
  <si>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</si>
  <si>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</si>
  <si>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</si>
  <si>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</si>
  <si>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</si>
  <si>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</si>
  <si>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</si>
  <si>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</si>
  <si>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</si>
  <si>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</si>
  <si>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</si>
  <si>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</si>
  <si>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</si>
  <si>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</si>
  <si>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</si>
  <si>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</si>
  <si>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</si>
  <si>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</si>
  <si>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</si>
  <si>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</si>
  <si>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</si>
  <si>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</si>
  <si>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</si>
  <si>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</si>
  <si>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</si>
  <si>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</si>
  <si>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</si>
  <si>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</si>
  <si>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</si>
  <si>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</si>
  <si>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</si>
  <si>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</si>
  <si>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</si>
  <si>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</si>
  <si>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</si>
  <si>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</si>
  <si>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</si>
  <si>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</si>
  <si>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</si>
  <si>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</si>
  <si>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</si>
  <si>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</si>
  <si>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</si>
  <si>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</si>
  <si>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</si>
  <si>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</si>
  <si>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</si>
  <si>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</si>
  <si>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</si>
  <si>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</si>
  <si>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</si>
  <si>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</si>
  <si>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</si>
  <si>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</si>
  <si>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</si>
  <si>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</si>
  <si>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</si>
  <si>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</si>
  <si>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</si>
  <si>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</si>
  <si>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</si>
  <si>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</si>
  <si>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</si>
  <si>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</si>
  <si>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</si>
  <si>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</si>
  <si>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</si>
  <si>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</si>
  <si>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</si>
  <si>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</si>
  <si>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</si>
  <si>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</si>
  <si>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</si>
  <si>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</si>
  <si>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</si>
  <si>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</si>
  <si>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</si>
  <si>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</si>
  <si>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</si>
  <si>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</si>
  <si>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</si>
  <si>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</si>
  <si>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</si>
  <si>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</si>
  <si>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</si>
  <si>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</si>
  <si>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</si>
  <si>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</si>
  <si>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</si>
  <si>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</si>
  <si>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</si>
  <si>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</si>
  <si>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</si>
  <si>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</si>
  <si>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</si>
  <si>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</si>
  <si>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</si>
  <si>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</si>
  <si>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</si>
  <si>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</si>
  <si>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</si>
  <si>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</si>
  <si>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</si>
  <si>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</si>
  <si>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</si>
  <si>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</si>
  <si>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</si>
  <si>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</si>
  <si>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</si>
  <si>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</si>
  <si>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</si>
  <si>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</si>
  <si>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</si>
  <si>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</si>
  <si>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</si>
  <si>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</si>
  <si>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</si>
  <si>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</si>
  <si>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</si>
  <si>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</si>
  <si>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</si>
  <si>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</si>
  <si>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</si>
  <si>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</si>
  <si>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</si>
  <si>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</si>
  <si>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</si>
  <si>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</si>
  <si>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</si>
  <si>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</si>
  <si>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</si>
  <si>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</si>
  <si>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</si>
  <si>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</si>
  <si>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</si>
  <si>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</si>
  <si>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</si>
  <si>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</si>
  <si>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</si>
  <si>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</si>
  <si>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</si>
  <si>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</si>
  <si>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</si>
  <si>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</si>
  <si>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</si>
  <si>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</si>
  <si>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</si>
  <si>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</si>
  <si>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</si>
  <si>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</si>
  <si>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</si>
  <si>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</si>
  <si>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</si>
  <si>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</si>
  <si>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</si>
  <si>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</si>
  <si>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</si>
  <si>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</si>
  <si>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</si>
  <si>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</si>
  <si>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</si>
  <si>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</si>
  <si>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</si>
  <si>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</si>
  <si>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</si>
  <si>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</si>
  <si>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</si>
  <si>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</si>
  <si>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</si>
  <si>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</si>
  <si>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</si>
  <si>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</si>
  <si>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</si>
  <si>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</si>
  <si>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</si>
  <si>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</si>
  <si>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</si>
  <si>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</si>
  <si>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</si>
  <si>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</si>
  <si>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</si>
  <si>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</si>
  <si>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</si>
  <si>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</si>
  <si>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</si>
  <si>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</si>
  <si>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</si>
  <si>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</si>
  <si>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</si>
  <si>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</si>
  <si>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</si>
  <si>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</si>
  <si>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</si>
  <si>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</si>
  <si>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</si>
  <si>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</si>
  <si>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</si>
  <si>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</si>
  <si>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</si>
  <si>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</si>
  <si>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</si>
  <si>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</si>
  <si>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</si>
  <si>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</si>
  <si>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</si>
  <si>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</si>
  <si>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</si>
  <si>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</si>
  <si>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</si>
  <si>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</si>
  <si>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</si>
  <si>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</si>
  <si>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</si>
  <si>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</si>
  <si>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</si>
  <si>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</si>
  <si>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</si>
  <si>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</si>
  <si>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</si>
  <si>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</si>
  <si>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</si>
  <si>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</si>
  <si>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</si>
  <si>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</si>
  <si>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</si>
  <si>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</si>
  <si>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</si>
  <si>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</si>
  <si>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</si>
  <si>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</si>
  <si>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</si>
  <si>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</si>
  <si>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</si>
  <si>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</si>
  <si>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</si>
  <si>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</si>
  <si>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</si>
  <si>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</si>
  <si>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</si>
  <si>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</si>
  <si>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</si>
  <si>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</si>
  <si>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</si>
  <si>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</si>
  <si>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</si>
  <si>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</si>
  <si>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</si>
  <si>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</si>
  <si>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</si>
  <si>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</si>
  <si>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</si>
  <si>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</si>
  <si>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</si>
  <si>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</si>
  <si>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</si>
  <si>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</si>
  <si>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</si>
  <si>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</si>
  <si>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</si>
  <si>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</si>
  <si>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</si>
  <si>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</si>
  <si>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</si>
  <si>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</si>
  <si>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</si>
  <si>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</si>
  <si>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</si>
  <si>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</si>
  <si>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</si>
  <si>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</si>
  <si>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</si>
  <si>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</si>
  <si>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</si>
  <si>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</si>
  <si>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</si>
  <si>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</si>
  <si>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</si>
  <si>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</si>
  <si>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</si>
  <si>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</si>
  <si>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</si>
  <si>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</si>
  <si>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</si>
  <si>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</si>
  <si>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</si>
  <si>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</si>
  <si>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</si>
  <si>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</si>
  <si>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</si>
  <si>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</si>
  <si>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</si>
  <si>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</si>
  <si>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</si>
  <si>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</si>
  <si>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</si>
  <si>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</si>
  <si>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</si>
  <si>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</si>
  <si>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</si>
  <si>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</si>
  <si>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</si>
  <si>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</si>
  <si>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</si>
  <si>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</si>
  <si>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</si>
  <si>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</si>
  <si>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</si>
  <si>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</si>
  <si>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</si>
  <si>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</si>
  <si>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</si>
  <si>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</si>
  <si>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</si>
  <si>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</si>
  <si>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</si>
  <si>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</si>
  <si>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</si>
  <si>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</si>
  <si>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</si>
  <si>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</si>
  <si>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</si>
  <si>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</si>
  <si>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</si>
  <si>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</si>
  <si>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</si>
  <si>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</si>
  <si>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</si>
  <si>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</si>
  <si>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</si>
  <si>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</si>
  <si>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</si>
  <si>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</si>
  <si>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</si>
  <si>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</si>
  <si>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</si>
  <si>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</si>
  <si>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</si>
  <si>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</si>
  <si>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</si>
  <si>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</si>
  <si>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</si>
  <si>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</si>
  <si>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</si>
  <si>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</si>
  <si>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</si>
  <si>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</si>
  <si>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</si>
  <si>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</si>
  <si>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</si>
  <si>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</si>
  <si>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</si>
  <si>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</si>
  <si>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</si>
  <si>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</si>
  <si>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</si>
  <si>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</si>
  <si>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</si>
  <si>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</si>
  <si>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</si>
  <si>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</si>
  <si>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</si>
  <si>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</si>
  <si>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</si>
  <si>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</si>
  <si>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</si>
  <si>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</si>
  <si>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</si>
  <si>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</si>
  <si>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</si>
  <si>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</si>
  <si>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</si>
  <si>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</si>
  <si>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</si>
  <si>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</si>
  <si>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</si>
  <si>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</si>
  <si>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</si>
  <si>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</si>
  <si>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</si>
  <si>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</si>
  <si>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</si>
  <si>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</si>
  <si>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</si>
  <si>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</si>
  <si>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</si>
  <si>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</si>
  <si>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</si>
  <si>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</si>
  <si>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</si>
  <si>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</si>
  <si>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</si>
  <si>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</si>
  <si>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</si>
  <si>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</si>
  <si>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</si>
  <si>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</si>
  <si>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</si>
  <si>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</si>
  <si>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</si>
  <si>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</si>
  <si>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</si>
  <si>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</si>
  <si>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</si>
  <si>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</si>
  <si>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</si>
  <si>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</si>
  <si>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</si>
  <si>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</si>
  <si>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</si>
  <si>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</si>
  <si>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</si>
  <si>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</si>
  <si>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</si>
  <si>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</si>
  <si>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</si>
  <si>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</si>
  <si>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</si>
  <si>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</si>
  <si>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</si>
  <si>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</si>
  <si>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</si>
  <si>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</si>
  <si>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</si>
  <si>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</si>
  <si>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</si>
  <si>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</si>
  <si>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</si>
  <si>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</si>
  <si>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</si>
  <si>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</si>
  <si>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</si>
  <si>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</si>
  <si>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</si>
  <si>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</si>
  <si>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</si>
  <si>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</si>
  <si>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</si>
  <si>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</si>
  <si>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</si>
  <si>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</si>
  <si>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</si>
  <si>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</si>
  <si>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</si>
  <si>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</si>
  <si>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</si>
  <si>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</si>
  <si>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</si>
  <si>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</si>
  <si>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</si>
  <si>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</si>
  <si>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</si>
  <si>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</si>
  <si>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</si>
  <si>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</si>
  <si>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</si>
  <si>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</si>
  <si>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</si>
  <si>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</si>
  <si>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</si>
  <si>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</si>
  <si>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</si>
  <si>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</si>
  <si>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</si>
  <si>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</si>
  <si>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</si>
  <si>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</si>
  <si>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</si>
  <si>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</si>
  <si>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</si>
  <si>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</si>
  <si>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</si>
  <si>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</si>
  <si>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</si>
  <si>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</si>
  <si>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</si>
  <si>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</si>
  <si>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</si>
  <si>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</si>
  <si>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</si>
  <si>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</si>
  <si>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</si>
  <si>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</si>
  <si>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</si>
  <si>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</si>
  <si>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</si>
  <si>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</si>
  <si>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</si>
  <si>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</si>
  <si>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</si>
  <si>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</si>
  <si>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</si>
  <si>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</si>
  <si>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</si>
  <si>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</si>
  <si>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</si>
  <si>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</si>
  <si>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</si>
  <si>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</si>
  <si>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</si>
  <si>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</si>
  <si>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</si>
  <si>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</si>
  <si>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</si>
  <si>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</si>
  <si>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</si>
  <si>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</si>
  <si>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</si>
  <si>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</si>
  <si>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</si>
  <si>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</si>
  <si>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</si>
  <si>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</si>
  <si>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</si>
  <si>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</si>
  <si>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</si>
  <si>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</si>
  <si>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</si>
  <si>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</si>
  <si>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</si>
  <si>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</si>
  <si>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</si>
  <si>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</si>
  <si>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</si>
  <si>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</si>
  <si>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</si>
  <si>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</si>
  <si>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</si>
  <si>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</si>
  <si>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</si>
  <si>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</si>
  <si>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</si>
  <si>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</si>
  <si>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</si>
  <si>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</si>
  <si>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</si>
  <si>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</si>
  <si>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</si>
  <si>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</si>
  <si>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</si>
  <si>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</si>
  <si>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</si>
  <si>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</si>
  <si>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</si>
  <si>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</si>
  <si>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</si>
  <si>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</si>
  <si>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</si>
  <si>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</si>
  <si>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</si>
  <si>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</si>
  <si>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</si>
  <si>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</si>
  <si>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</si>
  <si>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</si>
  <si>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</si>
  <si>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</si>
  <si>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</si>
  <si>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</si>
  <si>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</si>
  <si>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</si>
  <si>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</si>
  <si>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</si>
  <si>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</si>
  <si>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</si>
  <si>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</si>
  <si>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</si>
  <si>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</si>
  <si>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</si>
  <si>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</si>
  <si>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</si>
  <si>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</si>
  <si>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</si>
  <si>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</si>
  <si>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</si>
  <si>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</si>
  <si>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</si>
  <si>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</si>
  <si>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</si>
  <si>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</si>
  <si>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</si>
  <si>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</si>
  <si>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</si>
  <si>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</si>
  <si>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</si>
  <si>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</si>
  <si>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</si>
  <si>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</si>
  <si>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</si>
  <si>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</si>
  <si>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</si>
  <si>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</si>
  <si>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</si>
  <si>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</si>
  <si>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</si>
  <si>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</si>
  <si>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</si>
  <si>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</si>
  <si>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</si>
  <si>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</si>
  <si>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</si>
  <si>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</si>
  <si>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</si>
  <si>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</si>
  <si>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</si>
  <si>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</si>
  <si>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</si>
  <si>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</si>
  <si>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</si>
  <si>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</si>
  <si>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</si>
  <si>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</si>
  <si>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</si>
  <si>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</si>
  <si>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</si>
  <si>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</si>
  <si>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</si>
  <si>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</si>
  <si>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</si>
  <si>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</si>
  <si>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</si>
  <si>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</si>
  <si>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</si>
  <si>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</si>
  <si>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</si>
  <si>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</si>
  <si>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</si>
  <si>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</si>
  <si>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</si>
  <si>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</si>
  <si>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</si>
  <si>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</si>
  <si>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</si>
  <si>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</si>
  <si>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</si>
  <si>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</si>
  <si>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</si>
  <si>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</si>
  <si>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</si>
  <si>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</si>
  <si>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</si>
  <si>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</si>
  <si>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</si>
  <si>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</si>
  <si>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</si>
  <si>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</si>
  <si>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</si>
  <si>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</si>
  <si>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</si>
  <si>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</si>
  <si>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</si>
  <si>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</si>
  <si>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</si>
  <si>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</si>
  <si>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</si>
  <si>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</si>
  <si>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</si>
  <si>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</si>
  <si>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</si>
  <si>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</si>
  <si>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</si>
  <si>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</si>
  <si>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</si>
  <si>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</si>
  <si>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</si>
  <si>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</si>
  <si>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</si>
  <si>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</si>
  <si>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</si>
  <si>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</si>
  <si>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</si>
  <si>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</si>
  <si>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</si>
  <si>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</si>
  <si>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</si>
  <si>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</si>
  <si>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</si>
  <si>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</si>
  <si>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</si>
  <si>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</si>
  <si>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</si>
  <si>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</si>
  <si>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</si>
  <si>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</si>
  <si>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</si>
  <si>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</si>
  <si>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</si>
  <si>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</si>
  <si>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</si>
  <si>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</si>
  <si>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</si>
  <si>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</si>
  <si>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</si>
  <si>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</si>
  <si>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</si>
  <si>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</si>
  <si>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</si>
  <si>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</si>
  <si>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</si>
  <si>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</si>
  <si>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</si>
  <si>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</si>
  <si>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</si>
  <si>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</si>
  <si>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</si>
  <si>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</si>
  <si>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</si>
  <si>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</si>
  <si>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</si>
  <si>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</si>
  <si>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</si>
  <si>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</si>
  <si>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</si>
  <si>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</si>
  <si>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</si>
  <si>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</si>
  <si>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</si>
  <si>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</si>
  <si>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</si>
  <si>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</si>
  <si>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</si>
  <si>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</si>
  <si>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</si>
  <si>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</si>
  <si>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</si>
  <si>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</si>
  <si>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</si>
  <si>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</si>
  <si>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</si>
  <si>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</si>
  <si>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</si>
  <si>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</si>
  <si>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</si>
  <si>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</si>
  <si>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</si>
  <si>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</si>
  <si>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</si>
  <si>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</si>
  <si>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</si>
  <si>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</si>
  <si>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</si>
  <si>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</si>
  <si>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</si>
  <si>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</si>
  <si>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</si>
  <si>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</si>
  <si>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</si>
  <si>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</si>
  <si>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</si>
  <si>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</si>
  <si>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</si>
  <si>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</si>
  <si>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</si>
  <si>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</si>
  <si>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</si>
  <si>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</si>
  <si>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</si>
  <si>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</si>
  <si>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</si>
  <si>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</si>
  <si>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</si>
  <si>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</si>
  <si>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</si>
  <si>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</si>
  <si>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</si>
  <si>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</si>
  <si>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</si>
  <si>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</si>
  <si>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</si>
  <si>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</si>
  <si>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</si>
  <si>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</si>
  <si>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</si>
  <si>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</si>
  <si>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</si>
  <si>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</si>
  <si>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</si>
  <si>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</si>
  <si>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</si>
  <si>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</si>
  <si>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</si>
  <si>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</si>
  <si>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</si>
  <si>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</si>
  <si>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</si>
  <si>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</si>
  <si>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</si>
  <si>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</si>
  <si>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</si>
  <si>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</si>
  <si>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</si>
  <si>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</si>
  <si>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</si>
  <si>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</si>
  <si>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</si>
  <si>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</si>
  <si>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</si>
  <si>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</si>
  <si>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</si>
  <si>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</si>
  <si>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</si>
  <si>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</si>
  <si>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</si>
  <si>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</si>
  <si>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</si>
  <si>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</si>
  <si>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</si>
  <si>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</si>
  <si>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</si>
  <si>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</si>
  <si>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</si>
  <si>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</si>
  <si>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</si>
  <si>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</si>
  <si>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</si>
  <si>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</si>
  <si>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</si>
  <si>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</si>
  <si>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</si>
  <si>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</si>
  <si>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</si>
  <si>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</si>
  <si>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</si>
  <si>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</si>
  <si>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</si>
  <si>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</si>
  <si>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</si>
  <si>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</si>
  <si>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</si>
  <si>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</si>
  <si>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</si>
  <si>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</si>
  <si>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</si>
  <si>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</si>
  <si>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</si>
  <si>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</si>
  <si>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</si>
  <si>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</si>
  <si>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</si>
  <si>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</si>
  <si>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</si>
  <si>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</si>
  <si>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</si>
  <si>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</si>
  <si>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</si>
  <si>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</si>
  <si>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</si>
  <si>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</si>
  <si>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</si>
  <si>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</si>
  <si>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</si>
  <si>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</si>
  <si>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</si>
  <si>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</si>
  <si>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</si>
  <si>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</si>
  <si>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</si>
  <si>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</si>
  <si>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</si>
  <si>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</si>
  <si>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</si>
  <si>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</si>
  <si>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</si>
  <si>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</si>
  <si>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</si>
  <si>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</si>
  <si>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</si>
  <si>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</si>
  <si>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</si>
  <si>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</si>
  <si>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</si>
  <si>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</si>
  <si>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</si>
  <si>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</si>
  <si>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</si>
  <si>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</si>
  <si>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</si>
  <si>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</si>
  <si>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</si>
  <si>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</si>
  <si>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</si>
  <si>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</si>
  <si>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</si>
  <si>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</si>
  <si>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</si>
  <si>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</si>
  <si>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</si>
  <si>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</si>
  <si>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</si>
  <si>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</si>
  <si>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</si>
  <si>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</si>
  <si>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</si>
  <si>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</si>
  <si>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</si>
  <si>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</si>
  <si>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</si>
  <si>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</si>
  <si>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</si>
  <si>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</si>
  <si>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</si>
  <si>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</si>
  <si>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</si>
  <si>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</si>
  <si>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</si>
  <si>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</si>
  <si>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</si>
  <si>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</si>
  <si>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</si>
  <si>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</si>
  <si>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</si>
  <si>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</si>
  <si>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</si>
  <si>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</si>
  <si>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</si>
  <si>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</si>
  <si>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</si>
  <si>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</si>
  <si>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</si>
  <si>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</si>
  <si>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</si>
  <si>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</si>
  <si>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</si>
  <si>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</si>
  <si>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</si>
  <si>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</si>
  <si>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</si>
  <si>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</si>
  <si>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</si>
  <si>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</si>
  <si>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</si>
  <si>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</si>
  <si>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</si>
  <si>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</si>
  <si>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</si>
  <si>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</si>
  <si>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</si>
  <si>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</si>
  <si>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</si>
  <si>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</si>
  <si>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</si>
  <si>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</si>
  <si>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</si>
  <si>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</si>
  <si>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</si>
  <si>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</si>
  <si>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</si>
  <si>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</si>
  <si>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</si>
  <si>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</si>
  <si>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</si>
  <si>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</si>
  <si>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</si>
  <si>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</si>
  <si>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</si>
  <si>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</si>
  <si>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</si>
  <si>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</si>
  <si>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</si>
  <si>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</si>
  <si>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</si>
  <si>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</si>
  <si>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</si>
  <si>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</si>
  <si>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</si>
  <si>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</si>
  <si>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</si>
  <si>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</si>
  <si>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</si>
  <si>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</si>
  <si>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</si>
  <si>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</si>
  <si>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</si>
  <si>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</si>
  <si>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</si>
  <si>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</si>
  <si>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</si>
  <si>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</si>
  <si>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</si>
  <si>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</si>
  <si>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</si>
  <si>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</si>
  <si>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</si>
  <si>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</si>
  <si>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</si>
  <si>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</si>
  <si>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</si>
  <si>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</si>
  <si>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</si>
  <si>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</si>
  <si>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</si>
  <si>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</si>
  <si>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</si>
  <si>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</si>
  <si>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</si>
  <si>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</si>
  <si>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</si>
  <si>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</si>
  <si>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</si>
  <si>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</si>
  <si>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</si>
  <si>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</si>
  <si>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</si>
  <si>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</si>
  <si>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</si>
  <si>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</si>
  <si>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</si>
  <si>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</si>
  <si>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</si>
  <si>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</si>
  <si>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</si>
  <si>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</si>
  <si>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</si>
  <si>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</si>
  <si>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</si>
  <si>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</si>
  <si>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</si>
  <si>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</si>
  <si>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</si>
  <si>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</si>
  <si>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</si>
  <si>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</si>
  <si>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</si>
  <si>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</si>
  <si>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</si>
  <si>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</si>
  <si>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</si>
  <si>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</si>
  <si>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</si>
  <si>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</si>
  <si>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</si>
  <si>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</si>
  <si>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</si>
  <si>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</si>
  <si>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</si>
  <si>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</si>
  <si>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</si>
  <si>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</si>
  <si>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</si>
  <si>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</si>
  <si>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</si>
  <si>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</si>
  <si>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</si>
  <si>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</si>
  <si>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</si>
  <si>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</si>
  <si>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</si>
  <si>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</si>
  <si>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</si>
  <si>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</si>
  <si>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</si>
  <si>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</si>
  <si>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</si>
  <si>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</si>
  <si>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</si>
  <si>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</si>
  <si>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</si>
  <si>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</si>
  <si>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</si>
  <si>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</si>
  <si>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</si>
  <si>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</si>
  <si>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</si>
  <si>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</si>
  <si>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</si>
  <si>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</si>
  <si>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</si>
  <si>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</si>
  <si>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</si>
  <si>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</si>
  <si>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</si>
  <si>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</si>
  <si>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</si>
  <si>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</si>
  <si>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</si>
  <si>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</si>
  <si>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</si>
  <si>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</si>
  <si>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</si>
  <si>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</si>
  <si>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</si>
  <si>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</si>
  <si>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</si>
  <si>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</si>
  <si>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</si>
  <si>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</si>
  <si>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</si>
  <si>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</si>
  <si>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</si>
  <si>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</si>
  <si>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</si>
  <si>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</si>
  <si>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</si>
  <si>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</si>
  <si>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</si>
  <si>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</si>
  <si>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</si>
  <si>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</si>
  <si>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</si>
  <si>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</si>
  <si>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</si>
  <si>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</si>
  <si>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</si>
  <si>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</si>
  <si>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</si>
  <si>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</si>
  <si>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</si>
  <si>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</si>
  <si>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</si>
  <si>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</si>
  <si>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</si>
  <si>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</si>
  <si>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</si>
  <si>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</si>
  <si>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</si>
  <si>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</si>
  <si>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</si>
  <si>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</si>
  <si>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</si>
  <si>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</si>
  <si>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</si>
  <si>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</si>
  <si>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</si>
  <si>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</si>
  <si>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</si>
  <si>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</si>
  <si>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</si>
  <si>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</si>
  <si>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</si>
  <si>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</si>
  <si>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</si>
  <si>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</si>
  <si>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</si>
  <si>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</si>
  <si>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</si>
  <si>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</si>
  <si>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</si>
  <si>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</si>
  <si>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</si>
  <si>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</si>
  <si>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</si>
  <si>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</si>
  <si>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</si>
  <si>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</si>
  <si>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</si>
  <si>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</si>
  <si>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</si>
  <si>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</si>
  <si>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</si>
  <si>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</si>
  <si>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</si>
  <si>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</si>
  <si>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</si>
  <si>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</si>
  <si>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</si>
  <si>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</si>
  <si>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</si>
  <si>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</si>
  <si>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</si>
  <si>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</si>
  <si>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</si>
  <si>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</si>
  <si>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</si>
  <si>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</si>
  <si>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</si>
  <si>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</si>
  <si>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</si>
  <si>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</si>
  <si>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</si>
  <si>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</si>
  <si>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</si>
  <si>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</si>
  <si>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</si>
  <si>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</si>
  <si>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</si>
  <si>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</si>
  <si>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</si>
  <si>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</si>
  <si>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</si>
  <si>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</si>
  <si>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</si>
  <si>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</si>
  <si>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</si>
  <si>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</si>
  <si>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</si>
  <si>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</si>
  <si>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</si>
  <si>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</si>
  <si>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</si>
  <si>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</si>
  <si>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</si>
  <si>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</si>
  <si>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</si>
  <si>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</si>
  <si>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</si>
  <si>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</si>
  <si>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</si>
  <si>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</si>
  <si>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</si>
  <si>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</si>
  <si>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</si>
  <si>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</si>
  <si>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</si>
  <si>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</si>
  <si>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</si>
  <si>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</si>
  <si>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</si>
  <si>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</si>
  <si>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</si>
  <si>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</si>
  <si>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</si>
  <si>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</si>
  <si>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</si>
  <si>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</si>
  <si>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</si>
  <si>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</si>
  <si>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</si>
  <si>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</si>
  <si>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</si>
  <si>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</si>
  <si>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</si>
  <si>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</si>
  <si>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</si>
  <si>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</si>
  <si>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</si>
  <si>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</si>
  <si>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</si>
  <si>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</si>
  <si>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</si>
  <si>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</si>
  <si>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</si>
  <si>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</si>
  <si>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</si>
  <si>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</si>
  <si>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</si>
  <si>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</si>
  <si>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</si>
  <si>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</si>
  <si>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</si>
  <si>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</si>
  <si>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</si>
  <si>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</si>
  <si>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</si>
  <si>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</si>
  <si>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</si>
  <si>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</si>
  <si>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</si>
  <si>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</si>
  <si>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</si>
  <si>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</si>
  <si>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</si>
  <si>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</si>
  <si>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</si>
  <si>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</si>
  <si>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</si>
  <si>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</si>
  <si>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</si>
  <si>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</si>
  <si>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</si>
  <si>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</si>
  <si>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</si>
  <si>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</si>
  <si>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</si>
  <si>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</si>
  <si>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</si>
  <si>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</si>
  <si>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</si>
  <si>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</si>
  <si>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</si>
  <si>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</si>
  <si>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</si>
  <si>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</si>
  <si>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</si>
  <si>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</si>
  <si>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</si>
  <si>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</si>
  <si>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</si>
  <si>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</si>
  <si>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</si>
  <si>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</si>
  <si>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</si>
  <si>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</si>
  <si>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</si>
  <si>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</si>
  <si>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</si>
  <si>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</si>
  <si>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</si>
  <si>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</si>
  <si>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</si>
  <si>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</si>
  <si>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</si>
  <si>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</si>
  <si>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</si>
  <si>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</si>
  <si>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</si>
  <si>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</si>
  <si>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</si>
  <si>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</si>
  <si>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</si>
  <si>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</si>
  <si>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</si>
  <si>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</si>
  <si>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</si>
  <si>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</si>
  <si>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</si>
  <si>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</si>
  <si>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</si>
  <si>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</si>
  <si>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</si>
  <si>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</si>
  <si>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</si>
  <si>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</si>
  <si>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</si>
  <si>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</si>
  <si>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</si>
  <si>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</si>
  <si>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</si>
  <si>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</si>
  <si>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</si>
  <si>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</si>
  <si>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</si>
  <si>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</si>
  <si>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</si>
  <si>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</si>
  <si>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</si>
  <si>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</si>
  <si>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</si>
  <si>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</si>
  <si>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</si>
  <si>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</si>
  <si>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</si>
  <si>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</si>
  <si>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</si>
  <si>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</si>
  <si>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</si>
  <si>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</si>
  <si>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</si>
  <si>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</si>
  <si>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</si>
  <si>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</si>
  <si>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</si>
  <si>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</si>
  <si>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</si>
  <si>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</si>
  <si>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</si>
  <si>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</si>
  <si>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</si>
  <si>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</si>
  <si>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</si>
  <si>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</si>
  <si>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</si>
  <si>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</si>
  <si>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</si>
  <si>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</si>
  <si>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</si>
  <si>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</si>
  <si>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</si>
  <si>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</si>
  <si>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</si>
  <si>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</si>
  <si>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</si>
  <si>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</si>
  <si>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</si>
  <si>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</si>
  <si>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</si>
  <si>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</si>
  <si>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</si>
  <si>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</si>
  <si>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</si>
  <si>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</si>
  <si>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</si>
  <si>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</si>
  <si>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</si>
  <si>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</si>
  <si>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</si>
  <si>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</si>
  <si>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</si>
  <si>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</si>
  <si>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</si>
  <si>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</si>
  <si>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</si>
  <si>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</si>
  <si>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</si>
  <si>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</si>
  <si>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</si>
  <si>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</si>
  <si>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</si>
  <si>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</si>
  <si>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</si>
  <si>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</si>
  <si>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</si>
  <si>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</si>
  <si>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</si>
  <si>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</si>
  <si>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</si>
  <si>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</si>
  <si>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</si>
  <si>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</si>
  <si>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</si>
  <si>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</si>
  <si>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</si>
  <si>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</si>
  <si>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</si>
  <si>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</si>
  <si>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</si>
  <si>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</si>
  <si>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</si>
  <si>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</si>
  <si>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</si>
  <si>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</si>
  <si>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</si>
  <si>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</si>
  <si>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</si>
  <si>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</si>
  <si>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</si>
  <si>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</si>
  <si>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</si>
  <si>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</si>
  <si>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</si>
  <si>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</si>
  <si>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</si>
  <si>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</si>
  <si>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</si>
  <si>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</si>
  <si>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</si>
  <si>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</si>
  <si>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</si>
  <si>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</si>
  <si>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</si>
  <si>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</si>
  <si>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</si>
  <si>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</si>
  <si>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</si>
  <si>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</si>
  <si>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</si>
  <si>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</si>
  <si>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</si>
  <si>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</si>
  <si>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</si>
  <si>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</si>
  <si>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</si>
  <si>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</si>
  <si>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</si>
  <si>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</si>
  <si>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</si>
  <si>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</si>
  <si>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</si>
  <si>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</si>
  <si>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</si>
  <si>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</si>
  <si>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</si>
  <si>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</si>
  <si>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</si>
  <si>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</si>
  <si>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</si>
  <si>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</si>
  <si>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</si>
  <si>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</si>
  <si>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</si>
  <si>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</si>
  <si>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</si>
  <si>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</si>
  <si>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</si>
  <si>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</si>
  <si>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</si>
  <si>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</si>
  <si>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</si>
  <si>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</si>
  <si>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</si>
  <si>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</si>
  <si>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</si>
  <si>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</si>
  <si>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</si>
  <si>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</si>
  <si>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</si>
  <si>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</si>
  <si>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</si>
  <si>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</si>
  <si>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</si>
  <si>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</si>
  <si>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</si>
  <si>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</si>
  <si>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</si>
  <si>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</si>
  <si>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</si>
  <si>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</si>
  <si>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</si>
  <si>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</si>
  <si>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</si>
  <si>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</si>
  <si>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</si>
  <si>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</si>
  <si>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</si>
  <si>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</si>
  <si>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</si>
  <si>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</si>
  <si>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</si>
  <si>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</si>
  <si>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</si>
  <si>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</si>
  <si>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</si>
  <si>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</si>
  <si>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</si>
  <si>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</si>
  <si>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</si>
  <si>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</si>
  <si>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</si>
  <si>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</si>
  <si>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</si>
  <si>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</si>
  <si>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</si>
  <si>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</si>
  <si>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</si>
  <si>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</si>
  <si>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</si>
  <si>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</si>
  <si>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</si>
  <si>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</si>
  <si>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</si>
  <si>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</si>
  <si>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</si>
  <si>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</si>
  <si>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</si>
  <si>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</si>
  <si>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</si>
  <si>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</si>
  <si>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</si>
  <si>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</si>
  <si>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</si>
  <si>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</si>
  <si>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</si>
  <si>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</si>
  <si>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</si>
  <si>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</si>
  <si>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</si>
  <si>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</si>
  <si>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</si>
  <si>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</si>
  <si>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</si>
  <si>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</si>
  <si>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</si>
  <si>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</si>
  <si>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</si>
  <si>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</si>
  <si>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</si>
  <si>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</si>
  <si>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</si>
  <si>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</si>
  <si>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</si>
  <si>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</si>
  <si>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</si>
  <si>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</si>
  <si>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</si>
  <si>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</si>
  <si>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</si>
  <si>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</si>
  <si>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</si>
  <si>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</si>
  <si>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</si>
  <si>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</si>
  <si>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</si>
  <si>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</si>
  <si>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</si>
  <si>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</si>
  <si>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</si>
  <si>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</si>
  <si>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</si>
  <si>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</si>
  <si>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</si>
  <si>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</si>
  <si>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</si>
  <si>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</si>
  <si>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</si>
  <si>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</si>
  <si>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</si>
  <si>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</si>
  <si>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</si>
  <si>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</si>
  <si>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</si>
  <si>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</si>
  <si>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</si>
  <si>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</si>
  <si>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</si>
  <si>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</si>
  <si>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</si>
  <si>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</si>
  <si>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</si>
  <si>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</si>
  <si>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</si>
  <si>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</si>
  <si>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</si>
  <si>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</si>
  <si>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</si>
  <si>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</si>
  <si>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</si>
  <si>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</si>
  <si>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</si>
  <si>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</si>
  <si>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</si>
  <si>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</si>
  <si>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</si>
  <si>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</si>
  <si>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</si>
  <si>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</si>
  <si>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</si>
  <si>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</si>
  <si>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</si>
  <si>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</si>
  <si>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</si>
  <si>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</si>
  <si>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</si>
  <si>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</si>
  <si>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</si>
  <si>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</si>
  <si>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</si>
  <si>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</si>
  <si>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</si>
  <si>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</si>
  <si>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</si>
  <si>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</si>
  <si>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</si>
  <si>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</si>
  <si>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</si>
  <si>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</si>
  <si>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</si>
  <si>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</si>
  <si>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</si>
  <si>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</si>
  <si>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</si>
  <si>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</si>
  <si>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</si>
  <si>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</si>
  <si>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</si>
  <si>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</si>
  <si>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</si>
  <si>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</si>
  <si>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</si>
  <si>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</si>
  <si>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</si>
  <si>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</si>
  <si>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</si>
  <si>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</si>
  <si>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</si>
  <si>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</si>
  <si>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</si>
  <si>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</si>
  <si>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</si>
  <si>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</si>
  <si>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</si>
  <si>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</si>
  <si>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</si>
  <si>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</si>
  <si>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</si>
  <si>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</si>
  <si>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</si>
  <si>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</si>
  <si>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</si>
  <si>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</si>
  <si>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</si>
  <si>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</si>
  <si>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</si>
  <si>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</si>
  <si>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</si>
  <si>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</si>
  <si>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</si>
  <si>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</si>
  <si>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</si>
  <si>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</si>
  <si>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</si>
  <si>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</si>
  <si>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</si>
  <si>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</si>
  <si>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</si>
  <si>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</si>
  <si>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</si>
  <si>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</si>
  <si>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</si>
  <si>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</si>
  <si>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</si>
  <si>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</si>
  <si>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</si>
  <si>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</si>
  <si>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</si>
  <si>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</si>
  <si>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</si>
  <si>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</si>
  <si>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</si>
  <si>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</si>
  <si>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</si>
  <si>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</si>
  <si>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</si>
  <si>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</si>
  <si>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</si>
  <si>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</si>
  <si>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</si>
  <si>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</si>
  <si>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</si>
  <si>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</si>
  <si>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</si>
  <si>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</si>
  <si>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</si>
  <si>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</si>
  <si>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</si>
  <si>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</si>
  <si>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</si>
  <si>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</si>
  <si>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</si>
  <si>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</si>
  <si>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</si>
  <si>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</si>
  <si>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</si>
  <si>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</si>
  <si>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</si>
  <si>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</si>
  <si>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</si>
  <si>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</si>
  <si>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</si>
  <si>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</si>
  <si>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</si>
  <si>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</si>
  <si>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</si>
  <si>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</si>
  <si>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</si>
  <si>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</si>
  <si>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</si>
  <si>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</si>
  <si>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</si>
  <si>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</si>
  <si>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</si>
  <si>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</si>
  <si>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</si>
  <si>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</si>
  <si>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</si>
  <si>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</si>
  <si>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</si>
  <si>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</si>
  <si>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</si>
  <si>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</si>
  <si>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</si>
  <si>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</si>
  <si>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</si>
  <si>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</si>
  <si>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</si>
  <si>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</si>
  <si>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</si>
  <si>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</si>
  <si>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</si>
  <si>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</si>
  <si>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</si>
  <si>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</si>
  <si>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</si>
  <si>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</si>
  <si>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</si>
  <si>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</si>
  <si>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</si>
  <si>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</si>
  <si>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</si>
  <si>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</si>
  <si>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</si>
  <si>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</si>
  <si>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</si>
  <si>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</si>
  <si>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</si>
  <si>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</si>
  <si>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</si>
  <si>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</si>
  <si>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</si>
  <si>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</si>
  <si>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</si>
  <si>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</si>
  <si>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</si>
  <si>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</si>
  <si>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</si>
  <si>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</si>
  <si>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</si>
  <si>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</si>
  <si>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</si>
  <si>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</si>
  <si>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</si>
  <si>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</si>
  <si>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</si>
  <si>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</si>
  <si>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</si>
  <si>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</si>
  <si>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</si>
  <si>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</si>
  <si>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</si>
  <si>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</si>
  <si>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</si>
  <si>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</si>
  <si>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</si>
  <si>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</si>
  <si>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</si>
  <si>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</si>
  <si>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</si>
  <si>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</si>
  <si>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</si>
  <si>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</si>
  <si>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</si>
  <si>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</si>
  <si>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</si>
  <si>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</si>
  <si>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</si>
  <si>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</si>
  <si>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</si>
  <si>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</si>
  <si>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</si>
  <si>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</si>
  <si>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</si>
  <si>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</si>
  <si>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</si>
  <si>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</si>
  <si>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</si>
  <si>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</si>
  <si>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</si>
  <si>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</si>
  <si>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</si>
  <si>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</si>
  <si>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</si>
  <si>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</si>
  <si>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</si>
  <si>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</si>
  <si>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</si>
  <si>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</si>
  <si>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</si>
  <si>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</si>
  <si>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</si>
  <si>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</si>
  <si>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</si>
  <si>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</si>
  <si>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</si>
  <si>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</si>
  <si>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</si>
  <si>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</si>
  <si>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</si>
  <si>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</si>
  <si>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</si>
  <si>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</si>
  <si>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</si>
  <si>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</si>
  <si>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</si>
  <si>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</si>
  <si>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</si>
  <si>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</si>
  <si>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</si>
  <si>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</si>
  <si>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</si>
  <si>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</si>
  <si>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</si>
  <si>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</si>
  <si>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</si>
  <si>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</si>
  <si>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</si>
  <si>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</si>
  <si>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</si>
  <si>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</si>
  <si>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</si>
  <si>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</si>
  <si>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</si>
  <si>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</si>
  <si>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</si>
  <si>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</si>
  <si>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</si>
  <si>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</si>
  <si>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</si>
  <si>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</si>
  <si>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</si>
  <si>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</si>
  <si>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</si>
  <si>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</si>
  <si>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</si>
  <si>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</si>
  <si>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</si>
  <si>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</si>
  <si>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</si>
  <si>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</si>
  <si>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</si>
  <si>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</si>
  <si>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</si>
  <si>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</si>
  <si>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</si>
  <si>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</si>
  <si>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</si>
  <si>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</si>
  <si>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</si>
  <si>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</si>
  <si>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</si>
  <si>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</si>
  <si>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</si>
  <si>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</si>
  <si>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</si>
  <si>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</si>
  <si>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</si>
  <si>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</si>
  <si>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</si>
  <si>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</si>
  <si>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</si>
  <si>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</si>
  <si>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</si>
  <si>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</si>
  <si>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</si>
  <si>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</si>
  <si>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</si>
  <si>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</si>
  <si>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</si>
  <si>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</si>
  <si>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</si>
  <si>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</si>
  <si>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</si>
  <si>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</si>
  <si>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</si>
  <si>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</si>
  <si>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</si>
  <si>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</si>
  <si>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</si>
  <si>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</si>
  <si>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</si>
  <si>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</si>
  <si>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</si>
  <si>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</si>
  <si>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</si>
  <si>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</si>
  <si>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</si>
  <si>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</si>
  <si>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</si>
  <si>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</si>
  <si>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</si>
  <si>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</si>
  <si>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</si>
  <si>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</si>
  <si>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</si>
  <si>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</si>
  <si>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</si>
  <si>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</si>
  <si>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</si>
  <si>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</si>
  <si>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</si>
  <si>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</si>
  <si>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</si>
  <si>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</si>
  <si>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</si>
  <si>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</si>
  <si>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</si>
  <si>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</si>
  <si>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</si>
  <si>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</si>
  <si>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</si>
  <si>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</si>
  <si>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</si>
  <si>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</si>
  <si>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</si>
  <si>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</si>
  <si>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</si>
  <si>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</si>
  <si>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</si>
  <si>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</si>
  <si>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</si>
  <si>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</si>
  <si>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</si>
  <si>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</si>
  <si>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</si>
  <si>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</si>
  <si>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</si>
  <si>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</si>
  <si>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</si>
  <si>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</si>
  <si>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</si>
  <si>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</si>
  <si>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</si>
  <si>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</si>
  <si>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</si>
  <si>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</si>
  <si>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</si>
  <si>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</si>
  <si>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</si>
  <si>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</si>
  <si>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</si>
  <si>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</si>
  <si>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</si>
  <si>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</si>
  <si>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</si>
  <si>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</si>
  <si>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</si>
  <si>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</si>
  <si>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</si>
  <si>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</si>
  <si>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</si>
  <si>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</si>
  <si>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</si>
  <si>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</si>
  <si>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</si>
  <si>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</si>
  <si>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</si>
  <si>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</si>
  <si>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</si>
  <si>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</si>
  <si>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</si>
  <si>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</si>
  <si>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</si>
  <si>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</si>
  <si>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</si>
  <si>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</si>
  <si>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</si>
  <si>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</si>
  <si>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</si>
  <si>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</si>
  <si>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</si>
  <si>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</si>
  <si>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</si>
  <si>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</si>
  <si>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</si>
  <si>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</si>
  <si>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</si>
  <si>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</si>
  <si>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</si>
  <si>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</si>
  <si>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</si>
  <si>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</si>
  <si>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</si>
  <si>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</si>
  <si>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</si>
  <si>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</si>
  <si>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</si>
  <si>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</si>
  <si>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</si>
  <si>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</si>
  <si>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</si>
  <si>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</si>
  <si>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</si>
  <si>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</si>
  <si>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</si>
  <si>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</si>
  <si>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</si>
  <si>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</si>
  <si>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</si>
  <si>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</si>
  <si>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</si>
  <si>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</si>
  <si>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</si>
  <si>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</si>
  <si>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</si>
  <si>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</si>
  <si>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</si>
  <si>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</si>
  <si>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</si>
  <si>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</si>
  <si>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</si>
  <si>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</si>
  <si>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</si>
  <si>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</si>
  <si>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</si>
  <si>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</si>
  <si>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</si>
  <si>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</si>
  <si>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</si>
  <si>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</si>
  <si>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</si>
  <si>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</si>
  <si>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</si>
  <si>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</si>
  <si>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</si>
  <si>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</si>
  <si>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</si>
  <si>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</si>
  <si>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</si>
  <si>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</si>
  <si>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</si>
  <si>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</si>
  <si>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</si>
  <si>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</si>
  <si>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</si>
  <si>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</si>
  <si>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</si>
  <si>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</si>
  <si>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</si>
  <si>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</si>
  <si>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</si>
  <si>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</si>
  <si>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</si>
  <si>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</si>
  <si>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</si>
  <si>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</si>
  <si>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</si>
  <si>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</si>
  <si>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</si>
  <si>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</si>
  <si>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</si>
  <si>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</si>
  <si>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</si>
  <si>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</si>
  <si>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</si>
  <si>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</si>
  <si>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</si>
  <si>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</si>
  <si>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</si>
  <si>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</si>
  <si>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</si>
  <si>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</si>
  <si>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</si>
  <si>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</si>
  <si>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</si>
  <si>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</si>
  <si>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</si>
  <si>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</si>
  <si>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</si>
  <si>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</si>
  <si>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</si>
  <si>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</si>
  <si>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</si>
  <si>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</si>
  <si>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</si>
  <si>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</si>
  <si>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</si>
  <si>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</si>
  <si>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</si>
  <si>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</si>
  <si>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</si>
  <si>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</si>
  <si>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</si>
  <si>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</si>
  <si>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</si>
  <si>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</si>
  <si>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</si>
  <si>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</si>
  <si>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</si>
  <si>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</si>
  <si>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</si>
  <si>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</si>
  <si>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</si>
  <si>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</si>
  <si>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</si>
  <si>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</si>
  <si>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</si>
  <si>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</si>
  <si>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</si>
  <si>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</si>
  <si>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</si>
  <si>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</si>
  <si>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</si>
  <si>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</si>
  <si>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</si>
  <si>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</si>
  <si>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</si>
  <si>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</si>
  <si>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</si>
  <si>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</si>
  <si>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</si>
  <si>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</si>
  <si>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</si>
  <si>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</si>
  <si>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</si>
  <si>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</si>
  <si>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</si>
  <si>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</si>
  <si>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</si>
  <si>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</si>
  <si>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</si>
  <si>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</si>
  <si>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</si>
  <si>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</si>
  <si>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</si>
  <si>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</si>
  <si>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</si>
  <si>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</si>
  <si>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</si>
  <si>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</si>
  <si>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</si>
  <si>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</si>
  <si>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</si>
  <si>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</si>
  <si>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</si>
  <si>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</si>
  <si>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</si>
  <si>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</si>
  <si>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</si>
  <si>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</si>
  <si>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</si>
  <si>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</si>
  <si>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</si>
  <si>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</si>
  <si>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</si>
  <si>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</si>
  <si>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</si>
  <si>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</si>
  <si>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</si>
  <si>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</si>
  <si>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</si>
  <si>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</si>
  <si>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</si>
  <si>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</si>
  <si>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</si>
  <si>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</si>
  <si>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</si>
  <si>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</si>
  <si>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</si>
  <si>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</si>
  <si>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</si>
  <si>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</si>
  <si>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</si>
  <si>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</si>
  <si>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</si>
  <si>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</si>
  <si>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</si>
  <si>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</si>
  <si>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</si>
  <si>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</si>
  <si>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</si>
  <si>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</si>
  <si>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</si>
  <si>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</si>
  <si>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</si>
  <si>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</si>
  <si>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</si>
  <si>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</si>
  <si>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</si>
  <si>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</si>
  <si>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</si>
  <si>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</si>
  <si>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</si>
  <si>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</si>
  <si>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</si>
  <si>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</si>
  <si>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</si>
  <si>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</si>
  <si>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</si>
  <si>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</si>
  <si>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</si>
  <si>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</si>
  <si>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</si>
  <si>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</si>
  <si>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</si>
  <si>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</si>
  <si>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</si>
  <si>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</si>
  <si>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</si>
  <si>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</si>
  <si>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</si>
  <si>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</si>
  <si>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</si>
  <si>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</si>
  <si>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</si>
  <si>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</si>
  <si>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</si>
  <si>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</si>
  <si>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</si>
  <si>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</si>
  <si>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</si>
  <si>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</si>
  <si>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</si>
  <si>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</si>
  <si>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</si>
  <si>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</si>
  <si>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</si>
  <si>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</si>
  <si>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</si>
  <si>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</si>
  <si>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</si>
  <si>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</si>
  <si>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</si>
  <si>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</si>
  <si>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</si>
  <si>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</si>
  <si>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</si>
  <si>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</si>
  <si>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</si>
  <si>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</si>
  <si>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</si>
  <si>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</si>
  <si>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</si>
  <si>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</si>
  <si>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</si>
  <si>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</si>
  <si>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</si>
  <si>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</si>
  <si>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</si>
  <si>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</si>
  <si>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</si>
  <si>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</si>
  <si>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</si>
  <si>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</si>
  <si>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</si>
  <si>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</si>
  <si>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</si>
  <si>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</si>
  <si>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</si>
  <si>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</si>
  <si>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</si>
  <si>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</si>
  <si>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</si>
  <si>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</si>
  <si>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</si>
  <si>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</si>
  <si>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</si>
  <si>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</si>
  <si>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</si>
  <si>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</si>
  <si>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</si>
  <si>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</si>
  <si>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</si>
  <si>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</si>
  <si>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</si>
  <si>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</si>
  <si>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</si>
  <si>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</si>
  <si>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</si>
  <si>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</si>
  <si>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</si>
  <si>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</si>
  <si>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</si>
  <si>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</si>
  <si>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</si>
  <si>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</si>
  <si>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</si>
  <si>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</si>
  <si>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</si>
  <si>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</si>
  <si>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</si>
  <si>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</si>
  <si>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</si>
  <si>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</si>
  <si>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</si>
  <si>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</si>
  <si>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</si>
  <si>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</si>
  <si>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</si>
  <si>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</si>
  <si>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</si>
  <si>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</si>
  <si>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</si>
  <si>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</si>
  <si>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</si>
  <si>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</si>
  <si>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</si>
  <si>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</si>
  <si>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</si>
  <si>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</si>
  <si>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</si>
  <si>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</si>
  <si>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</si>
  <si>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</si>
  <si>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</si>
  <si>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</si>
  <si>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</si>
  <si>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</si>
  <si>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</si>
  <si>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</si>
  <si>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</si>
  <si>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</si>
  <si>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</si>
  <si>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</si>
  <si>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</si>
  <si>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</si>
  <si>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</si>
  <si>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</si>
  <si>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</si>
  <si>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</si>
  <si>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</si>
  <si>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</si>
  <si>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</si>
  <si>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</si>
  <si>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</si>
  <si>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</si>
  <si>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</si>
  <si>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</si>
  <si>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</si>
  <si>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</si>
  <si>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</si>
  <si>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</si>
  <si>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</si>
  <si>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</si>
  <si>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</si>
  <si>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</si>
  <si>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</si>
  <si>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</si>
  <si>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</si>
  <si>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</si>
  <si>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</si>
  <si>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</si>
  <si>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</si>
  <si>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</si>
  <si>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</si>
  <si>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</si>
  <si>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</si>
  <si>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</si>
  <si>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</si>
  <si>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</si>
  <si>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</si>
  <si>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</si>
  <si>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</si>
  <si>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</si>
  <si>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</si>
  <si>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</si>
  <si>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</si>
  <si>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</si>
  <si>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</si>
  <si>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</si>
  <si>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</si>
  <si>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</si>
  <si>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</si>
  <si>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</si>
  <si>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</si>
  <si>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</si>
  <si>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</si>
  <si>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</si>
  <si>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</si>
  <si>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</si>
  <si>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</si>
  <si>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</si>
  <si>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</si>
  <si>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</si>
  <si>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</si>
  <si>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</si>
  <si>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</si>
  <si>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</si>
  <si>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</si>
  <si>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</si>
  <si>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</si>
  <si>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</si>
  <si>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</si>
  <si>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</si>
  <si>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</si>
  <si>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</si>
  <si>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</si>
  <si>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</si>
  <si>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</si>
  <si>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</si>
  <si>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</si>
  <si>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</si>
  <si>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</si>
  <si>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</si>
  <si>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</si>
  <si>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</si>
  <si>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</si>
  <si>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</si>
  <si>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</si>
  <si>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</si>
  <si>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</si>
  <si>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</si>
  <si>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</si>
  <si>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</si>
  <si>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</si>
  <si>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</si>
  <si>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</si>
  <si>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</si>
  <si>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</si>
  <si>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</si>
  <si>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</si>
  <si>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</si>
  <si>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</si>
  <si>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</si>
  <si>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</si>
  <si>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</si>
  <si>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</si>
  <si>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</si>
  <si>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</si>
  <si>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</si>
  <si>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</si>
  <si>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</si>
  <si>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</si>
  <si>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</si>
  <si>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</si>
  <si>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</si>
  <si>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</si>
  <si>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</si>
  <si>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</si>
  <si>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</si>
  <si>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</si>
  <si>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</si>
  <si>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</si>
  <si>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</si>
  <si>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</si>
  <si>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</si>
  <si>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</si>
  <si>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</si>
  <si>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</si>
  <si>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</si>
  <si>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</si>
  <si>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</si>
  <si>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</si>
  <si>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</si>
  <si>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</si>
  <si>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</si>
  <si>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</si>
  <si>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</si>
  <si>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</si>
  <si>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</si>
  <si>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</si>
  <si>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</si>
  <si>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</si>
  <si>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</si>
  <si>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</si>
  <si>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</si>
  <si>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</si>
  <si>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</si>
  <si>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</si>
  <si>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</si>
  <si>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</si>
  <si>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</si>
  <si>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</si>
  <si>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</si>
  <si>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</si>
  <si>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</si>
  <si>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</si>
  <si>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</si>
  <si>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</si>
  <si>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</si>
  <si>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</si>
  <si>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</si>
  <si>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</si>
  <si>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</si>
  <si>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</si>
  <si>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</si>
  <si>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</si>
  <si>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</si>
  <si>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</si>
  <si>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</si>
  <si>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</si>
  <si>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</si>
  <si>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</si>
  <si>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</si>
  <si>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</si>
  <si>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</si>
  <si>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</si>
  <si>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</si>
  <si>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</si>
  <si>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</si>
  <si>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</si>
  <si>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</si>
  <si>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</si>
  <si>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</si>
  <si>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</si>
  <si>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</si>
  <si>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</si>
  <si>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</si>
  <si>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</si>
  <si>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</si>
  <si>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</si>
  <si>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</si>
  <si>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</si>
  <si>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</si>
  <si>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</si>
  <si>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</si>
  <si>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</si>
  <si>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</si>
  <si>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</si>
  <si>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</si>
  <si>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</si>
  <si>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</si>
  <si>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</si>
  <si>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</si>
  <si>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</si>
  <si>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</si>
  <si>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</si>
  <si>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</si>
  <si>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</si>
  <si>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</si>
  <si>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</si>
  <si>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</si>
  <si>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</si>
  <si>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</si>
  <si>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</si>
  <si>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</si>
  <si>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</si>
  <si>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</si>
  <si>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</si>
  <si>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</si>
  <si>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</si>
  <si>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</si>
  <si>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</si>
  <si>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</si>
  <si>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</si>
  <si>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</si>
  <si>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</si>
  <si>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</si>
  <si>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</si>
  <si>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</si>
  <si>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</si>
  <si>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</si>
  <si>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</si>
  <si>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</si>
  <si>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</si>
  <si>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</si>
  <si>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</si>
  <si>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</si>
  <si>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</si>
  <si>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</si>
  <si>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</si>
  <si>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</si>
  <si>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</si>
  <si>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</si>
  <si>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</si>
  <si>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</si>
  <si>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</si>
  <si>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</si>
  <si>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</si>
  <si>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</si>
  <si>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</si>
  <si>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</si>
  <si>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</si>
  <si>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</si>
  <si>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</si>
  <si>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</si>
  <si>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</si>
  <si>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</si>
  <si>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</si>
  <si>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</si>
  <si>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</si>
  <si>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</si>
  <si>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</si>
  <si>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</si>
  <si>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</si>
  <si>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</si>
  <si>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</si>
  <si>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</si>
  <si>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</si>
  <si>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</si>
  <si>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</si>
  <si>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</si>
  <si>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</si>
  <si>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</si>
  <si>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</si>
  <si>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</si>
  <si>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</si>
  <si>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</si>
  <si>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</si>
  <si>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</si>
  <si>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</si>
  <si>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</si>
  <si>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</si>
  <si>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</si>
  <si>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</si>
  <si>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</si>
  <si>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</si>
  <si>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</si>
  <si>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</si>
  <si>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</si>
  <si>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</si>
  <si>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</si>
  <si>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</si>
  <si>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</si>
  <si>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</si>
  <si>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</si>
  <si>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</si>
  <si>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</si>
  <si>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</si>
  <si>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</si>
  <si>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</si>
  <si>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</si>
  <si>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</si>
  <si>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</si>
  <si>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</si>
  <si>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</si>
  <si>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</si>
  <si>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</si>
  <si>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</si>
  <si>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</si>
  <si>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</si>
  <si>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</si>
  <si>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</si>
  <si>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</si>
  <si>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</si>
  <si>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</si>
  <si>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</si>
  <si>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</si>
  <si>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</si>
  <si>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</si>
  <si>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</si>
  <si>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</si>
  <si>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</si>
  <si>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</si>
  <si>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</si>
  <si>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</si>
  <si>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</si>
  <si>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</si>
  <si>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</si>
  <si>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</si>
  <si>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</si>
  <si>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</si>
  <si>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</si>
  <si>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</si>
  <si>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</si>
  <si>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</si>
  <si>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</si>
  <si>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</si>
  <si>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</si>
  <si>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</si>
  <si>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</si>
  <si>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</si>
  <si>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</si>
  <si>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</si>
  <si>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</si>
  <si>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</si>
  <si>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</si>
  <si>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</si>
  <si>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</si>
  <si>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</si>
  <si>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</si>
  <si>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</si>
  <si>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</si>
  <si>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</si>
  <si>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</si>
  <si>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</si>
  <si>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</si>
  <si>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</si>
  <si>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</si>
  <si>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</si>
  <si>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</si>
  <si>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</si>
  <si>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</si>
  <si>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</si>
  <si>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</si>
  <si>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</si>
  <si>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</si>
  <si>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</si>
  <si>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</si>
  <si>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</si>
  <si>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</si>
  <si>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</si>
  <si>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</si>
  <si>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</si>
  <si>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</si>
  <si>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</si>
  <si>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</si>
  <si>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</si>
  <si>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</si>
  <si>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</si>
  <si>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</si>
  <si>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</si>
  <si>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</si>
  <si>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</si>
  <si>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</si>
  <si>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</si>
  <si>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</si>
  <si>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</si>
  <si>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</si>
  <si>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</si>
  <si>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</si>
  <si>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</si>
  <si>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</si>
  <si>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</si>
  <si>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</si>
  <si>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</si>
  <si>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</si>
  <si>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</si>
  <si>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</si>
  <si>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</si>
  <si>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</si>
  <si>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</si>
  <si>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</si>
  <si>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</si>
  <si>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</si>
  <si>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</si>
  <si>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</si>
  <si>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</si>
  <si>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</si>
  <si>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</si>
  <si>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</si>
  <si>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</si>
  <si>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</si>
  <si>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</si>
  <si>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</si>
  <si>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</si>
  <si>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</si>
  <si>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</si>
  <si>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</si>
  <si>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</si>
  <si>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</si>
  <si>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</si>
  <si>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</si>
  <si>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</si>
  <si>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</si>
  <si>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</si>
  <si>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</si>
  <si>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</si>
  <si>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</si>
  <si>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</si>
  <si>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</si>
  <si>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</si>
  <si>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</si>
  <si>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</si>
  <si>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</si>
  <si>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</si>
  <si>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</si>
  <si>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</si>
  <si>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</si>
  <si>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</si>
  <si>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</si>
  <si>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</si>
  <si>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</si>
  <si>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</si>
  <si>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</si>
  <si>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</si>
  <si>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</si>
  <si>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</si>
  <si>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</si>
  <si>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</si>
  <si>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</si>
  <si>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</si>
  <si>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</si>
  <si>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</si>
  <si>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</si>
  <si>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</si>
  <si>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</si>
  <si>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</si>
  <si>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</si>
  <si>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</si>
  <si>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</si>
  <si>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</si>
  <si>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</si>
  <si>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</si>
  <si>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</si>
  <si>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</si>
  <si>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</si>
  <si>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</si>
  <si>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</si>
  <si>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</si>
  <si>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</si>
  <si>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</si>
  <si>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</si>
  <si>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</si>
  <si>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</si>
  <si>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</si>
  <si>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</si>
  <si>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</si>
  <si>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</si>
  <si>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</si>
  <si>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</si>
  <si>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</si>
  <si>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</si>
  <si>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</si>
  <si>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</si>
  <si>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</si>
  <si>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</si>
  <si>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</si>
  <si>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</si>
  <si>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</si>
  <si>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</si>
  <si>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</si>
  <si>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</si>
  <si>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</si>
  <si>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</si>
  <si>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</si>
  <si>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</si>
  <si>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</si>
  <si>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</si>
  <si>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</si>
  <si>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</si>
  <si>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</si>
  <si>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</si>
  <si>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</si>
  <si>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</si>
  <si>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</si>
  <si>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</si>
  <si>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</si>
  <si>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</si>
  <si>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</si>
  <si>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</si>
  <si>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</si>
  <si>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</si>
  <si>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</si>
  <si>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</si>
  <si>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</si>
  <si>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</si>
  <si>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</si>
  <si>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</si>
  <si>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</si>
  <si>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</si>
  <si>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</si>
  <si>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</si>
  <si>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</si>
  <si>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</si>
  <si>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</si>
  <si>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</si>
  <si>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</si>
  <si>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</si>
  <si>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</si>
  <si>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</si>
  <si>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</si>
  <si>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</si>
  <si>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</si>
  <si>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</si>
  <si>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</si>
  <si>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</si>
  <si>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</si>
  <si>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</si>
  <si>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</si>
  <si>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</si>
  <si>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</si>
  <si>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</si>
  <si>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</si>
  <si>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</si>
  <si>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</si>
  <si>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</si>
  <si>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</si>
  <si>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</si>
  <si>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</si>
  <si>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</si>
  <si>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</si>
  <si>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</si>
  <si>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</si>
  <si>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</si>
  <si>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</si>
  <si>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</si>
  <si>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</si>
  <si>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</si>
  <si>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</si>
  <si>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</si>
  <si>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</si>
  <si>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</si>
  <si>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</si>
  <si>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</si>
  <si>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</si>
  <si>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</si>
  <si>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</si>
  <si>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</si>
  <si>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</si>
  <si>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</si>
  <si>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</si>
  <si>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</si>
  <si>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</si>
  <si>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</si>
  <si>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</si>
  <si>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</si>
  <si>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</si>
  <si>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</si>
  <si>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</si>
  <si>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</si>
  <si>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</si>
  <si>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</si>
  <si>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</si>
  <si>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</si>
  <si>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</si>
  <si>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</si>
  <si>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</si>
  <si>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</si>
  <si>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</si>
  <si>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</si>
  <si>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</si>
  <si>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</si>
  <si>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</si>
  <si>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</si>
  <si>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</si>
  <si>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</si>
  <si>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</si>
  <si>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</si>
  <si>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</si>
  <si>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</si>
  <si>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</si>
  <si>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</si>
  <si>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</si>
  <si>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</si>
  <si>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</si>
  <si>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</si>
  <si>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</si>
  <si>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</si>
  <si>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</si>
  <si>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</si>
  <si>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</si>
  <si>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</si>
  <si>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</si>
  <si>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</si>
  <si>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</si>
  <si>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</si>
  <si>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</si>
  <si>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</si>
  <si>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</si>
  <si>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</si>
  <si>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</si>
  <si>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</si>
  <si>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</si>
  <si>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</si>
  <si>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</si>
  <si>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</si>
  <si>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</si>
  <si>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</si>
  <si>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</si>
  <si>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</si>
  <si>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</si>
  <si>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</si>
  <si>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</si>
  <si>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</si>
  <si>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</si>
  <si>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</si>
  <si>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</si>
  <si>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</si>
  <si>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</si>
  <si>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</si>
  <si>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</si>
  <si>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</si>
  <si>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</si>
  <si>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</si>
  <si>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</si>
  <si>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</si>
  <si>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</si>
  <si>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</si>
  <si>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</si>
  <si>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</si>
  <si>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</si>
  <si>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</si>
  <si>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</si>
  <si>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</si>
  <si>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</si>
  <si>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</si>
  <si>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</si>
  <si>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</si>
  <si>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</si>
  <si>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</si>
  <si>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</si>
  <si>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</si>
  <si>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</si>
  <si>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</si>
  <si>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</si>
  <si>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</si>
  <si>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</si>
  <si>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</si>
  <si>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</si>
  <si>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</si>
  <si>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</si>
  <si>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</si>
  <si>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</si>
  <si>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</si>
  <si>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</si>
  <si>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</si>
  <si>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</si>
  <si>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</si>
  <si>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</si>
  <si>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</si>
  <si>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</si>
  <si>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</si>
  <si>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</si>
  <si>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</si>
  <si>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</si>
  <si>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</si>
  <si>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</si>
  <si>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</si>
  <si>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</si>
  <si>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</si>
  <si>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</si>
  <si>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</si>
  <si>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</si>
  <si>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</si>
  <si>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</si>
  <si>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</si>
  <si>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</si>
  <si>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</si>
  <si>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</si>
  <si>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</si>
  <si>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</si>
  <si>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</si>
  <si>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</si>
  <si>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</si>
  <si>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</si>
  <si>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</si>
  <si>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</si>
  <si>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</si>
  <si>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</si>
  <si>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</si>
  <si>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</si>
  <si>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</si>
  <si>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</si>
  <si>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</si>
  <si>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</si>
  <si>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</si>
  <si>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</si>
  <si>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</si>
  <si>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</si>
  <si>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</si>
  <si>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</si>
  <si>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</si>
  <si>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</si>
  <si>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</si>
  <si>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</si>
  <si>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</si>
  <si>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</si>
  <si>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</si>
  <si>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</si>
  <si>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</si>
  <si>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</si>
  <si>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</si>
  <si>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</si>
  <si>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</si>
  <si>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</si>
  <si>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</si>
  <si>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</si>
  <si>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</si>
  <si>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</si>
  <si>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</si>
  <si>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</si>
  <si>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</si>
  <si>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</si>
  <si>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</si>
  <si>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</si>
  <si>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</si>
  <si>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</si>
  <si>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</si>
  <si>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</si>
  <si>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</si>
  <si>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</si>
  <si>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</si>
  <si>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</si>
  <si>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</si>
  <si>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</si>
  <si>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</si>
  <si>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</si>
  <si>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</si>
  <si>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</si>
  <si>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</si>
  <si>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</si>
  <si>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</si>
  <si>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</si>
  <si>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</si>
  <si>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</si>
  <si>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</si>
  <si>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</si>
  <si>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</si>
  <si>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</si>
  <si>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</si>
  <si>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</si>
  <si>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</si>
  <si>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</si>
  <si>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</si>
  <si>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</si>
  <si>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</si>
  <si>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</si>
  <si>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</si>
  <si>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</si>
  <si>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</si>
  <si>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</si>
  <si>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</si>
  <si>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</si>
  <si>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</si>
  <si>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</si>
  <si>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</si>
  <si>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</si>
  <si>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</si>
  <si>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</si>
  <si>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</si>
  <si>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</si>
  <si>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</si>
  <si>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</si>
  <si>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</si>
  <si>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</si>
  <si>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</si>
  <si>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</si>
  <si>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</si>
  <si>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</si>
  <si>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</si>
  <si>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</si>
  <si>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</si>
  <si>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</si>
  <si>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</si>
  <si>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</si>
  <si>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</si>
  <si>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</si>
  <si>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</si>
  <si>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</si>
  <si>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</si>
  <si>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</si>
  <si>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</si>
  <si>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</si>
  <si>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</si>
  <si>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</si>
  <si>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</si>
  <si>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</si>
  <si>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</si>
  <si>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</si>
  <si>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</si>
  <si>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</si>
  <si>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</si>
  <si>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</si>
  <si>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</si>
  <si>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</si>
  <si>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</si>
  <si>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</si>
  <si>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</si>
  <si>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</si>
  <si>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</si>
  <si>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</si>
  <si>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</si>
  <si>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</si>
  <si>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</si>
  <si>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</si>
  <si>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</si>
  <si>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</si>
  <si>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</si>
  <si>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</si>
  <si>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</si>
  <si>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</si>
  <si>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</si>
  <si>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</si>
  <si>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</si>
  <si>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</si>
  <si>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</si>
  <si>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</si>
  <si>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</si>
  <si>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</si>
  <si>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</si>
  <si>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</si>
  <si>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</si>
  <si>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</si>
  <si>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</si>
  <si>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</si>
  <si>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</si>
  <si>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</si>
  <si>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</si>
  <si>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</si>
  <si>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</si>
  <si>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</si>
  <si>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</si>
  <si>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</si>
  <si>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</si>
  <si>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</si>
  <si>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</si>
  <si>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</si>
  <si>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</si>
  <si>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</si>
  <si>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</si>
  <si>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</si>
  <si>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</si>
  <si>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</si>
  <si>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</si>
  <si>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</si>
  <si>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</si>
  <si>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</si>
  <si>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</si>
  <si>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</si>
  <si>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</si>
  <si>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</si>
  <si>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</si>
  <si>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</si>
  <si>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</si>
  <si>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</si>
  <si>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</si>
  <si>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</si>
  <si>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</si>
  <si>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</si>
  <si>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</si>
  <si>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</si>
  <si>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</si>
  <si>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</si>
  <si>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</si>
  <si>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</si>
  <si>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</si>
  <si>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</si>
  <si>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</si>
  <si>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</si>
  <si>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</si>
  <si>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</si>
  <si>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</si>
  <si>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</si>
  <si>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</si>
  <si>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</si>
  <si>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</si>
  <si>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</si>
  <si>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</si>
  <si>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</si>
  <si>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</si>
  <si>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</si>
  <si>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</si>
  <si>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</si>
  <si>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</si>
  <si>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</si>
  <si>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</si>
  <si>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</si>
  <si>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</si>
  <si>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</si>
  <si>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</si>
  <si>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</si>
  <si>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</si>
  <si>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</si>
  <si>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</si>
  <si>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</si>
  <si>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</si>
  <si>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</si>
  <si>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</si>
  <si>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</si>
  <si>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</si>
  <si>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</si>
  <si>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</si>
  <si>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</si>
  <si>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</si>
  <si>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</si>
  <si>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</si>
  <si>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</si>
  <si>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</si>
  <si>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</si>
  <si>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</si>
  <si>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</si>
  <si>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</si>
  <si>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</si>
  <si>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</si>
  <si>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</si>
  <si>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</si>
  <si>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</si>
  <si>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</si>
  <si>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</si>
  <si>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</si>
  <si>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</si>
  <si>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</si>
  <si>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</si>
  <si>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</si>
  <si>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</si>
  <si>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</si>
  <si>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</si>
  <si>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</si>
  <si>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</si>
  <si>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</si>
  <si>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</si>
  <si>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</si>
  <si>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</si>
  <si>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</si>
  <si>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</si>
  <si>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</si>
  <si>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</si>
  <si>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</si>
  <si>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</si>
  <si>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</si>
  <si>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</si>
  <si>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</si>
  <si>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</si>
  <si>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</si>
  <si>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</si>
  <si>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</si>
  <si>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</si>
  <si>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</si>
  <si>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</si>
  <si>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</si>
  <si>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</si>
  <si>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</si>
  <si>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</si>
  <si>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</si>
  <si>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</si>
  <si>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</si>
  <si>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</si>
  <si>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</si>
  <si>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</si>
  <si>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</si>
  <si>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</si>
  <si>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</si>
  <si>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</si>
  <si>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</si>
  <si>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</si>
  <si>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</si>
  <si>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</si>
  <si>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</si>
  <si>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</si>
  <si>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</si>
  <si>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</si>
  <si>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</si>
  <si>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</si>
  <si>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</si>
  <si>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</si>
  <si>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</si>
  <si>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</si>
  <si>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</si>
  <si>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</si>
  <si>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</si>
  <si>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</si>
  <si>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</si>
  <si>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</si>
  <si>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</si>
  <si>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</si>
  <si>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</si>
  <si>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</si>
  <si>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</si>
  <si>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</si>
  <si>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</si>
  <si>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</si>
  <si>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</si>
  <si>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</si>
  <si>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</si>
  <si>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</si>
  <si>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</si>
  <si>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</si>
  <si>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</si>
  <si>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</si>
  <si>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</si>
  <si>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</si>
  <si>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</si>
  <si>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</si>
  <si>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</si>
  <si>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</si>
  <si>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</si>
  <si>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</si>
  <si>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</si>
  <si>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</si>
  <si>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</si>
  <si>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</si>
  <si>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</si>
  <si>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</si>
  <si>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</si>
  <si>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</si>
  <si>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</si>
  <si>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</si>
  <si>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</si>
  <si>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</si>
  <si>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</si>
  <si>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</si>
  <si>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</si>
  <si>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</si>
  <si>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</si>
  <si>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</si>
  <si>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</si>
  <si>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</si>
  <si>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</si>
  <si>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</si>
  <si>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</si>
  <si>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</si>
  <si>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</si>
  <si>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</si>
  <si>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</si>
  <si>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</si>
  <si>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</si>
  <si>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</si>
  <si>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</si>
  <si>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</si>
  <si>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</si>
  <si>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</si>
  <si>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</si>
  <si>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</si>
  <si>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</si>
  <si>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</si>
  <si>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</si>
  <si>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</si>
  <si>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</si>
  <si>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</si>
  <si>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</si>
  <si>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</si>
  <si>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</si>
  <si>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</si>
  <si>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</si>
  <si>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</si>
  <si>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</si>
  <si>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</si>
  <si>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</si>
  <si>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</si>
  <si>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</si>
  <si>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</si>
  <si>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</si>
  <si>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</si>
  <si>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</si>
  <si>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</si>
  <si>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</si>
  <si>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</si>
  <si>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</si>
  <si>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</si>
  <si>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</si>
  <si>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</si>
  <si>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</si>
  <si>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</si>
  <si>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</si>
  <si>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</si>
  <si>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</si>
  <si>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</si>
  <si>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</si>
  <si>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</si>
  <si>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</si>
  <si>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</si>
  <si>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</si>
  <si>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</si>
  <si>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</si>
  <si>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</si>
  <si>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</si>
  <si>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</si>
  <si>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</si>
  <si>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</si>
  <si>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</si>
  <si>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</si>
  <si>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</si>
  <si>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</si>
  <si>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</si>
  <si>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</si>
  <si>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</si>
  <si>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</si>
  <si>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</si>
  <si>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</si>
  <si>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</si>
  <si>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</si>
  <si>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</si>
  <si>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</si>
  <si>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</si>
  <si>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</si>
  <si>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</si>
  <si>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</si>
  <si>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</si>
  <si>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</si>
  <si>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</si>
  <si>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</si>
  <si>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</si>
  <si>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</si>
  <si>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</si>
  <si>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</si>
  <si>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</si>
  <si>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</si>
  <si>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</si>
  <si>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</si>
  <si>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</si>
  <si>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</si>
  <si>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</si>
  <si>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</si>
  <si>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</si>
  <si>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</si>
  <si>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</si>
  <si>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</si>
  <si>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</si>
  <si>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</si>
  <si>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</si>
  <si>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</si>
  <si>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</si>
  <si>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</si>
  <si>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</si>
  <si>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</si>
  <si>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</si>
  <si>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</si>
  <si>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</si>
  <si>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</si>
  <si>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</si>
  <si>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</si>
  <si>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</si>
  <si>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</si>
  <si>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</si>
  <si>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</si>
  <si>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</si>
  <si>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</si>
  <si>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</si>
  <si>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</si>
  <si>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</si>
  <si>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</si>
  <si>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</si>
  <si>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</si>
  <si>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</si>
  <si>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</si>
  <si>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</si>
  <si>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</si>
  <si>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</si>
  <si>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</si>
  <si>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</si>
  <si>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</si>
  <si>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</si>
  <si>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</si>
  <si>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</si>
  <si>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</si>
  <si>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</si>
  <si>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</si>
  <si>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</si>
  <si>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</si>
  <si>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</si>
  <si>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</si>
  <si>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</si>
  <si>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</si>
  <si>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</si>
  <si>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</si>
  <si>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</si>
  <si>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</si>
  <si>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</si>
  <si>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</si>
  <si>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</si>
  <si>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</si>
  <si>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</si>
  <si>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</si>
  <si>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</si>
  <si>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</si>
  <si>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</si>
  <si>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</si>
  <si>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</si>
  <si>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</si>
  <si>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</si>
  <si>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</si>
  <si>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</si>
  <si>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</si>
  <si>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</si>
  <si>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</si>
  <si>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</si>
  <si>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</si>
  <si>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</si>
  <si>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</si>
  <si>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</si>
  <si>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</si>
  <si>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</si>
  <si>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</si>
  <si>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</si>
  <si>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</si>
  <si>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</si>
  <si>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</si>
  <si>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</si>
  <si>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</si>
  <si>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</si>
  <si>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</si>
  <si>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</si>
  <si>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</si>
  <si>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</si>
  <si>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</si>
  <si>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</si>
  <si>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</si>
  <si>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</si>
  <si>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</si>
  <si>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</si>
  <si>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</si>
  <si>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</si>
  <si>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</si>
  <si>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</si>
  <si>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</si>
  <si>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</si>
  <si>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</si>
  <si>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</si>
  <si>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</si>
  <si>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</si>
  <si>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</si>
  <si>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</si>
  <si>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</si>
  <si>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</si>
  <si>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</si>
  <si>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</si>
  <si>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</si>
  <si>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</si>
  <si>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</si>
  <si>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</si>
  <si>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</si>
  <si>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</si>
  <si>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</si>
  <si>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</si>
  <si>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</si>
  <si>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</si>
  <si>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</si>
  <si>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</si>
  <si>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</si>
  <si>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</si>
  <si>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</si>
  <si>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</si>
  <si>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</si>
  <si>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</si>
  <si>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</si>
  <si>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</si>
  <si>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</si>
  <si>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</si>
  <si>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</si>
  <si>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</si>
  <si>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</si>
  <si>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</si>
  <si>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</si>
  <si>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</si>
  <si>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</si>
  <si>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</si>
  <si>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</si>
  <si>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</si>
  <si>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</si>
  <si>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</si>
  <si>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</si>
  <si>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</si>
  <si>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</si>
  <si>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</si>
  <si>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</si>
  <si>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</si>
  <si>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</si>
  <si>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</si>
  <si>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</si>
  <si>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</si>
  <si>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</si>
  <si>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</si>
  <si>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</si>
  <si>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</si>
  <si>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</si>
  <si>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</si>
  <si>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</si>
  <si>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</si>
  <si>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</si>
  <si>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</si>
  <si>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</si>
  <si>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</si>
  <si>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</si>
  <si>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</si>
  <si>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</si>
  <si>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</si>
  <si>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</si>
  <si>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</si>
  <si>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</si>
  <si>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</si>
  <si>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</si>
  <si>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</si>
  <si>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</si>
  <si>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</si>
  <si>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</si>
  <si>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</si>
  <si>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</si>
  <si>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</si>
  <si>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</si>
  <si>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</si>
  <si>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</si>
  <si>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</si>
  <si>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</si>
  <si>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</si>
  <si>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</si>
  <si>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</si>
  <si>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</si>
  <si>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</si>
  <si>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</si>
  <si>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</si>
  <si>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</si>
  <si>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</si>
  <si>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</si>
  <si>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</si>
  <si>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</si>
  <si>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</si>
  <si>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</si>
  <si>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</si>
  <si>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</si>
  <si>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</si>
  <si>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</si>
  <si>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</si>
  <si>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</si>
  <si>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</si>
  <si>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</si>
  <si>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</si>
  <si>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</si>
  <si>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</si>
  <si>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</si>
  <si>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</si>
  <si>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</si>
  <si>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</si>
  <si>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</si>
  <si>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</si>
  <si>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</si>
  <si>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</si>
  <si>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</si>
  <si>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</si>
  <si>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</si>
  <si>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</si>
  <si>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</si>
  <si>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</si>
  <si>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</si>
  <si>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</si>
  <si>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</si>
  <si>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</si>
  <si>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</si>
  <si>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</si>
  <si>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</si>
  <si>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</si>
  <si>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</si>
  <si>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</si>
  <si>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</si>
  <si>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</si>
  <si>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</si>
  <si>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</si>
  <si>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</si>
  <si>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</si>
  <si>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</si>
  <si>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</si>
  <si>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</si>
  <si>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</si>
  <si>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</si>
  <si>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</si>
  <si>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</si>
  <si>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</si>
  <si>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</si>
  <si>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</si>
  <si>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</si>
  <si>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</si>
  <si>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</si>
  <si>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</si>
  <si>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</si>
  <si>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</si>
  <si>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</si>
  <si>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</si>
  <si>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</si>
  <si>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</si>
  <si>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</si>
  <si>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</si>
  <si>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</si>
  <si>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</si>
  <si>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</si>
  <si>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</si>
  <si>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</si>
  <si>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</si>
  <si>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</si>
  <si>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</si>
  <si>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</si>
  <si>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</si>
  <si>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</si>
  <si>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</si>
  <si>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</si>
  <si>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</si>
  <si>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</si>
  <si>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</si>
  <si>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</si>
  <si>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</si>
  <si>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</si>
  <si>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</si>
  <si>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</si>
  <si>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</si>
  <si>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</si>
  <si>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</si>
  <si>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</si>
  <si>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</si>
  <si>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</si>
  <si>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</si>
  <si>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</si>
  <si>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</si>
  <si>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</si>
  <si>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</si>
  <si>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</si>
  <si>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</si>
  <si>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</si>
  <si>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</si>
  <si>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</si>
  <si>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</si>
  <si>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</si>
  <si>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</si>
  <si>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</si>
  <si>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</si>
  <si>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</si>
  <si>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</si>
  <si>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</si>
  <si>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</si>
  <si>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</si>
  <si>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</si>
  <si>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</si>
  <si>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</si>
  <si>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</si>
  <si>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</si>
  <si>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</si>
  <si>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</si>
  <si>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</si>
  <si>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</si>
  <si>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</si>
  <si>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</si>
  <si>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</si>
  <si>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</si>
  <si>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</si>
  <si>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</si>
  <si>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</si>
  <si>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</si>
  <si>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</si>
  <si>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</si>
  <si>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</si>
  <si>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</si>
  <si>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</si>
  <si>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</si>
  <si>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</si>
  <si>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</si>
  <si>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</si>
  <si>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</si>
  <si>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</si>
  <si>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</si>
  <si>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</si>
  <si>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</si>
  <si>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</si>
  <si>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</si>
  <si>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</si>
  <si>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</si>
  <si>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</si>
  <si>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</si>
  <si>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</si>
  <si>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</si>
  <si>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</si>
  <si>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</si>
  <si>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</si>
  <si>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</si>
  <si>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</si>
  <si>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</si>
  <si>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</si>
  <si>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</si>
  <si>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</si>
  <si>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</si>
  <si>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</si>
  <si>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</si>
  <si>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</si>
  <si>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</si>
  <si>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</si>
  <si>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</si>
  <si>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</si>
  <si>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</si>
  <si>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</si>
  <si>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</si>
  <si>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</si>
  <si>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</si>
  <si>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</si>
  <si>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</si>
  <si>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</si>
  <si>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</si>
  <si>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</si>
  <si>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</si>
  <si>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</si>
  <si>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</si>
  <si>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</si>
  <si>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</si>
  <si>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</si>
  <si>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</si>
  <si>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</si>
  <si>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</si>
  <si>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</si>
  <si>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</si>
  <si>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</si>
  <si>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</si>
  <si>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</si>
  <si>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</si>
  <si>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</si>
  <si>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</si>
  <si>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</si>
  <si>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</si>
  <si>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</si>
  <si>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</si>
  <si>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</si>
  <si>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</si>
  <si>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</si>
  <si>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</si>
  <si>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</si>
  <si>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</si>
  <si>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</si>
  <si>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</si>
  <si>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</si>
  <si>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</si>
  <si>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</si>
  <si>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</si>
  <si>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</si>
  <si>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</si>
  <si>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</si>
  <si>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</si>
  <si>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</si>
  <si>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</si>
  <si>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</si>
  <si>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</si>
  <si>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</si>
  <si>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</si>
  <si>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</si>
  <si>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</si>
  <si>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</si>
  <si>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</si>
  <si>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</si>
  <si>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</si>
  <si>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</si>
  <si>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</si>
  <si>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</si>
  <si>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</si>
  <si>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</si>
  <si>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</si>
  <si>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</si>
  <si>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</si>
  <si>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</si>
  <si>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</si>
  <si>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</si>
  <si>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</si>
  <si>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</si>
  <si>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</si>
  <si>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</si>
  <si>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</si>
  <si>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</si>
  <si>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</si>
  <si>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</si>
  <si>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</si>
  <si>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</si>
  <si>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</si>
  <si>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</si>
  <si>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</si>
  <si>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</si>
  <si>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</si>
  <si>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</si>
  <si>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</si>
  <si>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</si>
  <si>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</si>
  <si>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</si>
  <si>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</si>
  <si>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</si>
  <si>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</si>
  <si>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</si>
  <si>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</si>
  <si>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</si>
  <si>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</si>
  <si>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</si>
  <si>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</si>
  <si>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</si>
  <si>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</si>
  <si>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</si>
  <si>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</si>
  <si>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</si>
  <si>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</si>
  <si>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</si>
  <si>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</si>
  <si>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</si>
  <si>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</si>
  <si>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</si>
  <si>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</si>
  <si>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</si>
  <si>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</si>
  <si>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</si>
  <si>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</si>
  <si>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</si>
  <si>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</si>
  <si>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</si>
  <si>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</si>
  <si>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</si>
  <si>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</si>
  <si>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</si>
  <si>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</si>
  <si>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</si>
  <si>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</si>
  <si>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</si>
  <si>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</si>
  <si>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</si>
  <si>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</si>
  <si>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</si>
  <si>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</si>
  <si>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</si>
  <si>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</si>
  <si>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</si>
  <si>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</si>
  <si>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</si>
  <si>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</si>
  <si>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</si>
  <si>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</si>
  <si>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</si>
  <si>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</si>
  <si>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</si>
  <si>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</si>
  <si>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</si>
  <si>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</si>
  <si>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</si>
  <si>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</si>
  <si>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</si>
  <si>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</si>
  <si>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</si>
  <si>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</si>
  <si>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</si>
  <si>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</si>
  <si>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</si>
  <si>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</si>
  <si>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</si>
  <si>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</si>
  <si>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</si>
  <si>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</si>
  <si>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</si>
  <si>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</si>
  <si>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</si>
  <si>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</si>
  <si>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</si>
  <si>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</si>
  <si>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</si>
  <si>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</si>
  <si>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</si>
  <si>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</si>
  <si>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</si>
  <si>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</si>
  <si>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</si>
  <si>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</si>
  <si>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</si>
  <si>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</si>
  <si>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</si>
  <si>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</si>
  <si>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</si>
  <si>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</si>
  <si>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</si>
  <si>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</si>
  <si>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</si>
  <si>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</si>
  <si>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</si>
  <si>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</si>
  <si>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</si>
  <si>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</si>
  <si>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</si>
  <si>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</si>
  <si>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</si>
  <si>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</si>
  <si>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</si>
  <si>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</si>
  <si>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</si>
  <si>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</si>
  <si>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</si>
  <si>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</si>
  <si>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</si>
  <si>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</si>
  <si>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</si>
  <si>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</si>
  <si>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</si>
  <si>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</si>
  <si>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</si>
  <si>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</si>
  <si>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</si>
  <si>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</si>
  <si>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</si>
  <si>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</si>
  <si>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</si>
  <si>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</si>
  <si>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</si>
  <si>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</si>
  <si>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</si>
  <si>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</si>
  <si>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</si>
  <si>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</si>
  <si>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</si>
  <si>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</si>
  <si>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</si>
  <si>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</si>
  <si>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</si>
  <si>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</si>
  <si>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</si>
  <si>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</si>
  <si>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</si>
  <si>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</si>
  <si>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</si>
  <si>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</si>
  <si>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</si>
  <si>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</si>
  <si>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</si>
  <si>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</si>
  <si>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</si>
  <si>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</si>
  <si>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</si>
  <si>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</si>
  <si>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</si>
  <si>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</si>
  <si>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</si>
  <si>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</si>
  <si>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</si>
  <si>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</si>
  <si>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</si>
  <si>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</si>
  <si>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</si>
  <si>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</si>
  <si>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</si>
  <si>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</si>
  <si>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</si>
  <si>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</si>
  <si>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</si>
  <si>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</si>
  <si>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</si>
  <si>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</si>
  <si>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</si>
  <si>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</si>
  <si>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</si>
  <si>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</si>
  <si>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</si>
  <si>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</si>
  <si>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</si>
  <si>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</si>
  <si>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</si>
  <si>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</si>
  <si>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</si>
  <si>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</si>
  <si>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</si>
  <si>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</si>
  <si>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</si>
  <si>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</si>
  <si>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</si>
  <si>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</si>
  <si>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</si>
  <si>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</si>
  <si>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</si>
  <si>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</si>
  <si>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</si>
  <si>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</si>
  <si>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</si>
  <si>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</si>
  <si>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</si>
  <si>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</si>
  <si>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</si>
  <si>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</si>
  <si>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</si>
  <si>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</si>
  <si>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</si>
  <si>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</si>
  <si>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</si>
  <si>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</si>
  <si>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</si>
  <si>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</si>
  <si>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</si>
  <si>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</si>
  <si>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</si>
  <si>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</si>
  <si>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</si>
  <si>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</si>
  <si>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</si>
  <si>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</si>
  <si>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</si>
  <si>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</si>
  <si>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</si>
  <si>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</si>
  <si>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</si>
  <si>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</si>
  <si>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</si>
  <si>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</si>
  <si>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</si>
  <si>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</si>
  <si>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</si>
  <si>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</si>
  <si>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</si>
  <si>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</si>
  <si>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</si>
  <si>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</si>
  <si>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</si>
  <si>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</si>
  <si>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</si>
  <si>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</si>
  <si>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</si>
  <si>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</si>
  <si>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</si>
  <si>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</si>
  <si>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</si>
  <si>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</si>
  <si>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</si>
  <si>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</si>
  <si>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</si>
  <si>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</si>
  <si>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</si>
  <si>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</si>
  <si>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</si>
  <si>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</si>
  <si>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</si>
  <si>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</si>
  <si>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</si>
  <si>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</si>
  <si>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</si>
  <si>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</si>
  <si>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</si>
  <si>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</si>
  <si>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</si>
  <si>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</si>
  <si>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</si>
  <si>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</si>
  <si>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</si>
  <si>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</si>
  <si>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</si>
  <si>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</si>
  <si>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</si>
  <si>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</si>
  <si>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</si>
  <si>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</si>
  <si>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</si>
  <si>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</si>
  <si>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</si>
  <si>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</si>
  <si>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</si>
  <si>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</si>
  <si>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</si>
  <si>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</si>
  <si>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</si>
  <si>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</si>
  <si>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</si>
  <si>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</si>
  <si>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</si>
  <si>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</si>
  <si>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</si>
  <si>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</si>
  <si>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</si>
  <si>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</si>
  <si>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</si>
  <si>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</si>
  <si>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</si>
  <si>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</si>
  <si>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</si>
  <si>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</si>
  <si>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</si>
  <si>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</si>
  <si>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</si>
  <si>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</si>
  <si>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</si>
  <si>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</si>
  <si>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</si>
  <si>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</si>
  <si>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</si>
  <si>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</si>
  <si>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</si>
  <si>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</si>
  <si>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</si>
  <si>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</si>
  <si>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</si>
  <si>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</si>
  <si>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</si>
  <si>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</si>
  <si>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</si>
  <si>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</si>
  <si>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</si>
  <si>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</si>
  <si>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</si>
  <si>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</si>
  <si>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</si>
  <si>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</si>
  <si>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</si>
  <si>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</si>
  <si>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</si>
  <si>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</si>
  <si>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</si>
  <si>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</si>
  <si>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</si>
  <si>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</si>
  <si>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</si>
  <si>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</si>
  <si>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</si>
  <si>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</si>
  <si>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</si>
  <si>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</si>
  <si>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</si>
  <si>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</si>
  <si>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</si>
  <si>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</si>
  <si>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</si>
  <si>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</si>
  <si>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</si>
  <si>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</si>
  <si>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</si>
  <si>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</si>
  <si>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</si>
  <si>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</si>
  <si>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</si>
  <si>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</si>
  <si>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</si>
  <si>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</si>
  <si>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</si>
  <si>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</si>
  <si>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</si>
  <si>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</si>
  <si>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</si>
  <si>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</si>
  <si>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</si>
  <si>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</si>
  <si>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</si>
  <si>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</si>
  <si>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</si>
  <si>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</si>
  <si>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</si>
  <si>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</si>
  <si>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</si>
  <si>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</si>
  <si>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</si>
  <si>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</si>
  <si>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</si>
  <si>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</si>
  <si>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</si>
  <si>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</si>
  <si>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</si>
  <si>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</si>
  <si>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</si>
  <si>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</si>
  <si>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</si>
  <si>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</si>
  <si>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</si>
  <si>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</si>
  <si>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</si>
  <si>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</si>
  <si>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</si>
  <si>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</si>
  <si>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</si>
  <si>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</si>
  <si>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</si>
  <si>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</si>
  <si>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</si>
  <si>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</si>
  <si>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</si>
  <si>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</si>
  <si>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</si>
  <si>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</si>
  <si>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</si>
  <si>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</si>
  <si>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</si>
  <si>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</si>
  <si>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</si>
  <si>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</si>
  <si>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</si>
  <si>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</si>
  <si>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</si>
  <si>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</si>
  <si>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</si>
  <si>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</si>
  <si>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</si>
  <si>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</si>
  <si>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</si>
  <si>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</si>
  <si>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</si>
  <si>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</si>
  <si>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</si>
  <si>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</si>
  <si>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</si>
  <si>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</si>
  <si>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</si>
  <si>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</si>
  <si>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</si>
  <si>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</si>
  <si>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</si>
  <si>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</si>
  <si>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</si>
  <si>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</si>
  <si>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</si>
  <si>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</si>
  <si>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</si>
  <si>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</si>
  <si>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</si>
  <si>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</si>
  <si>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</si>
  <si>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</si>
  <si>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</si>
  <si>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</si>
  <si>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</si>
  <si>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</si>
  <si>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</si>
  <si>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</si>
  <si>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</si>
  <si>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</si>
  <si>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</si>
  <si>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</si>
  <si>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</si>
  <si>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</si>
  <si>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</si>
  <si>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</si>
  <si>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</si>
  <si>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</si>
  <si>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</si>
  <si>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</si>
  <si>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</si>
  <si>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</si>
  <si>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</si>
  <si>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</si>
  <si>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</si>
  <si>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</si>
  <si>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</si>
  <si>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</si>
  <si>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</si>
  <si>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</si>
  <si>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</si>
  <si>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</si>
  <si>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</si>
  <si>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</si>
  <si>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</si>
  <si>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</si>
  <si>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</si>
  <si>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</si>
  <si>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</si>
  <si>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</si>
  <si>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</si>
  <si>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</si>
  <si>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</si>
  <si>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</si>
  <si>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</si>
  <si>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</si>
  <si>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</si>
  <si>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</si>
  <si>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</si>
  <si>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</si>
  <si>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</si>
  <si>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</si>
  <si>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</si>
  <si>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</si>
  <si>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</si>
  <si>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</si>
  <si>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</si>
  <si>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</si>
  <si>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</si>
  <si>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</si>
  <si>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</si>
  <si>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</si>
  <si>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</si>
  <si>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</si>
  <si>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</si>
  <si>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</si>
  <si>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</si>
  <si>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</si>
  <si>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</si>
  <si>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</si>
  <si>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</si>
  <si>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</si>
  <si>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</si>
  <si>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</si>
  <si>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</si>
  <si>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</si>
  <si>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</si>
  <si>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</si>
  <si>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</si>
  <si>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</si>
  <si>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</si>
  <si>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</si>
  <si>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</si>
  <si>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</si>
  <si>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</si>
  <si>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</si>
  <si>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</si>
  <si>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</si>
  <si>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</si>
  <si>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</si>
  <si>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</si>
  <si>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</si>
  <si>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</si>
  <si>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</si>
  <si>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</si>
  <si>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</si>
  <si>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</si>
  <si>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</si>
  <si>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</si>
  <si>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</si>
  <si>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</si>
  <si>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</si>
  <si>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</si>
  <si>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</si>
  <si>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</si>
  <si>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</si>
  <si>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</si>
  <si>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</si>
  <si>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</si>
  <si>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</si>
  <si>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</si>
  <si>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</si>
  <si>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</si>
  <si>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</si>
  <si>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</si>
  <si>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</si>
  <si>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</si>
  <si>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</si>
  <si>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</si>
  <si>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</si>
  <si>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</si>
  <si>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</si>
  <si>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</si>
  <si>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</si>
  <si>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</si>
  <si>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</si>
  <si>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</si>
  <si>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</si>
  <si>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</si>
  <si>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</si>
  <si>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</si>
  <si>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</si>
  <si>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</si>
  <si>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</si>
  <si>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</si>
  <si>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</si>
  <si>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</si>
  <si>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</si>
  <si>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</si>
  <si>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</si>
  <si>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</si>
  <si>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</si>
  <si>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</si>
  <si>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</si>
  <si>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</si>
  <si>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</si>
  <si>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</si>
  <si>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</si>
  <si>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</si>
  <si>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</si>
  <si>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</si>
  <si>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</si>
  <si>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</si>
  <si>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</si>
  <si>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</si>
  <si>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</si>
  <si>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</si>
  <si>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</si>
  <si>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</si>
  <si>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</si>
  <si>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</si>
  <si>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</si>
  <si>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</si>
  <si>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</si>
  <si>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</si>
  <si>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</si>
  <si>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</si>
  <si>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</si>
  <si>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</si>
  <si>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</si>
  <si>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</si>
  <si>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</si>
  <si>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</si>
  <si>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</si>
  <si>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</si>
  <si>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</si>
  <si>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</si>
  <si>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</si>
  <si>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</si>
  <si>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</si>
  <si>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</si>
  <si>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</si>
  <si>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</si>
  <si>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</si>
  <si>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</si>
  <si>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</si>
  <si>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</si>
  <si>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</si>
  <si>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</si>
  <si>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</si>
  <si>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</si>
  <si>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</si>
  <si>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</si>
  <si>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</si>
  <si>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</si>
  <si>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</si>
  <si>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</si>
  <si>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</si>
  <si>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</si>
  <si>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</si>
  <si>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</si>
  <si>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</si>
  <si>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</si>
  <si>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</si>
  <si>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</si>
  <si>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</si>
  <si>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</si>
  <si>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</si>
  <si>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</si>
  <si>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</si>
  <si>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</si>
  <si>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</si>
  <si>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</si>
  <si>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</si>
  <si>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</si>
  <si>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</si>
  <si>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</si>
  <si>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</si>
  <si>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</si>
  <si>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</si>
  <si>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</si>
  <si>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</si>
  <si>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</si>
  <si>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</si>
  <si>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</si>
  <si>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</si>
  <si>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</si>
  <si>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</si>
  <si>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</si>
  <si>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</si>
  <si>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</si>
  <si>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</si>
  <si>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</si>
  <si>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</si>
  <si>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</si>
  <si>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</si>
  <si>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</si>
  <si>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</si>
  <si>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</si>
  <si>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</si>
  <si>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</si>
  <si>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</si>
  <si>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</si>
  <si>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</si>
  <si>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</si>
  <si>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</si>
  <si>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</si>
  <si>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</si>
  <si>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</si>
  <si>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</si>
  <si>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</si>
  <si>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</si>
  <si>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</si>
  <si>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</si>
  <si>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</si>
  <si>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</si>
  <si>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</si>
  <si>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</si>
  <si>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</si>
  <si>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</si>
  <si>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</si>
  <si>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</si>
  <si>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</si>
  <si>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</si>
  <si>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</si>
  <si>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</si>
  <si>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</si>
  <si>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</si>
  <si>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</si>
  <si>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</si>
  <si>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</si>
  <si>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</si>
  <si>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</si>
  <si>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</si>
  <si>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</si>
  <si>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</si>
  <si>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</si>
  <si>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</si>
  <si>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</si>
  <si>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</si>
  <si>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</si>
  <si>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</si>
  <si>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</si>
  <si>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</si>
  <si>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</si>
  <si>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</si>
  <si>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</si>
  <si>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</si>
  <si>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</si>
  <si>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</si>
  <si>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</si>
  <si>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</si>
  <si>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</si>
  <si>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</si>
  <si>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</si>
  <si>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</si>
  <si>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</si>
  <si>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</si>
  <si>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</si>
  <si>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</si>
  <si>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</si>
  <si>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</si>
  <si>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</si>
  <si>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</si>
  <si>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</si>
  <si>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</si>
  <si>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</si>
  <si>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</si>
  <si>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</si>
  <si>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</si>
  <si>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</si>
  <si>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</si>
  <si>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</si>
  <si>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</si>
  <si>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</si>
  <si>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</si>
  <si>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</si>
  <si>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</si>
  <si>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</si>
  <si>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</si>
  <si>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</si>
  <si>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</si>
  <si>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</si>
  <si>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</si>
  <si>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</si>
  <si>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</si>
  <si>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</si>
  <si>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</si>
  <si>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</si>
  <si>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</si>
  <si>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</si>
  <si>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</si>
  <si>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</si>
  <si>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</si>
  <si>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</si>
  <si>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</si>
  <si>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</si>
  <si>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</si>
  <si>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</si>
  <si>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</si>
  <si>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</si>
  <si>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</si>
  <si>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</si>
  <si>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</si>
  <si>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</si>
  <si>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</si>
  <si>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</si>
  <si>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</si>
  <si>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</si>
  <si>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</si>
  <si>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</si>
  <si>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</si>
  <si>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</si>
  <si>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</si>
  <si>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</si>
  <si>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</si>
  <si>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</si>
  <si>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</si>
  <si>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</si>
  <si>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</si>
  <si>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</si>
  <si>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</si>
  <si>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</si>
  <si>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</si>
  <si>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</si>
  <si>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</si>
  <si>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</si>
  <si>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</si>
  <si>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</si>
  <si>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</si>
  <si>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</si>
  <si>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</si>
  <si>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</si>
  <si>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</si>
  <si>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</si>
  <si>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</si>
  <si>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</si>
  <si>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</si>
  <si>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</si>
  <si>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</si>
  <si>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</si>
  <si>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</si>
  <si>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</si>
  <si>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</si>
  <si>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</si>
  <si>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</si>
  <si>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</si>
  <si>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</si>
  <si>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</si>
  <si>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</si>
  <si>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</si>
  <si>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</si>
  <si>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</si>
  <si>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</si>
  <si>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</si>
  <si>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</si>
  <si>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</si>
  <si>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</si>
  <si>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</si>
  <si>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</si>
  <si>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</si>
  <si>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</si>
  <si>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</si>
  <si>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</si>
  <si>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</si>
  <si>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</si>
  <si>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</si>
  <si>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</si>
  <si>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</si>
  <si>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</si>
  <si>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</si>
  <si>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</si>
  <si>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</si>
  <si>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</si>
  <si>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</si>
  <si>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</si>
  <si>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</si>
  <si>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</si>
  <si>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</si>
  <si>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</si>
  <si>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</si>
  <si>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</si>
  <si>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</si>
  <si>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</si>
  <si>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</si>
  <si>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</si>
  <si>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</si>
  <si>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</si>
  <si>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</si>
  <si>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</si>
  <si>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</si>
  <si>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</si>
  <si>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</si>
  <si>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</si>
  <si>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</si>
  <si>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</si>
  <si>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</si>
  <si>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</si>
  <si>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</si>
  <si>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</si>
  <si>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</si>
  <si>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</si>
  <si>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</si>
  <si>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</si>
  <si>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</si>
  <si>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</si>
  <si>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</si>
  <si>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</si>
  <si>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</si>
  <si>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</si>
  <si>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</si>
  <si>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</si>
  <si>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</si>
  <si>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</si>
  <si>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</si>
  <si>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</si>
  <si>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</si>
  <si>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</si>
  <si>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</si>
  <si>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</si>
  <si>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</si>
  <si>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</si>
  <si>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</si>
  <si>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</si>
  <si>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</si>
  <si>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</si>
  <si>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</si>
  <si>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</si>
  <si>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</si>
  <si>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</si>
  <si>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</si>
  <si>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</si>
  <si>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</si>
  <si>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</si>
  <si>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</si>
  <si>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</si>
  <si>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</si>
  <si>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</si>
  <si>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</si>
  <si>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</si>
  <si>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</si>
  <si>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</si>
  <si>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</si>
  <si>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</si>
  <si>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</si>
  <si>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</si>
  <si>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</si>
  <si>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</si>
  <si>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</si>
  <si>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</si>
  <si>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</si>
  <si>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</si>
  <si>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</si>
  <si>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</si>
  <si>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</si>
  <si>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</si>
  <si>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</si>
  <si>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</si>
  <si>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</si>
  <si>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</si>
  <si>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</si>
  <si>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</si>
  <si>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</si>
  <si>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</si>
  <si>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</si>
  <si>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</si>
  <si>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</si>
  <si>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</si>
  <si>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</si>
  <si>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</si>
  <si>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</si>
  <si>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</si>
  <si>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</si>
  <si>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</si>
  <si>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</si>
  <si>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</si>
  <si>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</si>
  <si>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</si>
  <si>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</si>
  <si>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</si>
  <si>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</si>
  <si>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</si>
  <si>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</si>
  <si>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</si>
  <si>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</si>
  <si>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</si>
  <si>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</si>
  <si>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</si>
  <si>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</si>
  <si>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</si>
  <si>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</si>
  <si>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</si>
  <si>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</si>
  <si>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</si>
  <si>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</si>
  <si>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</si>
  <si>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</si>
  <si>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</si>
  <si>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</si>
  <si>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</si>
  <si>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</si>
  <si>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</si>
  <si>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</si>
  <si>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</si>
  <si>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</si>
  <si>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</si>
  <si>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</si>
  <si>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</si>
  <si>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</si>
  <si>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</si>
  <si>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</si>
  <si>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</si>
  <si>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</si>
  <si>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</si>
  <si>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</si>
  <si>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</si>
  <si>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</si>
  <si>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</si>
  <si>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</si>
  <si>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</si>
  <si>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</si>
  <si>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</si>
  <si>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</si>
  <si>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</si>
  <si>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</si>
  <si>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</si>
  <si>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</si>
  <si>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</si>
  <si>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</si>
  <si>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</si>
  <si>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</si>
  <si>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</si>
  <si>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</si>
  <si>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</si>
  <si>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</si>
  <si>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</si>
  <si>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</si>
  <si>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</si>
  <si>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</si>
  <si>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</si>
  <si>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</si>
  <si>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</si>
  <si>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</si>
  <si>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</si>
  <si>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</si>
  <si>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</si>
  <si>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</si>
  <si>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</si>
  <si>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</si>
  <si>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</si>
  <si>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</si>
  <si>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</si>
  <si>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</si>
  <si>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</si>
  <si>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</si>
  <si>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</si>
  <si>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</si>
  <si>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</si>
  <si>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</si>
  <si>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</si>
  <si>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</si>
  <si>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</si>
  <si>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</si>
  <si>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</si>
  <si>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</si>
  <si>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</si>
  <si>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</si>
  <si>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</si>
  <si>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</si>
  <si>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</si>
  <si>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</si>
  <si>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</si>
  <si>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</si>
  <si>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</si>
  <si>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</si>
  <si>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</si>
  <si>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</si>
  <si>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</si>
  <si>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</si>
  <si>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</si>
  <si>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</si>
  <si>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</si>
  <si>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</si>
  <si>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</si>
  <si>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</si>
  <si>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</si>
  <si>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</si>
  <si>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</si>
  <si>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</si>
  <si>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</si>
  <si>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</si>
  <si>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</si>
  <si>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</si>
  <si>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</si>
  <si>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</si>
  <si>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</si>
  <si>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</si>
  <si>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</si>
  <si>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</si>
  <si>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</si>
  <si>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</si>
  <si>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</si>
  <si>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</si>
  <si>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</si>
  <si>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</si>
  <si>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</si>
  <si>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</si>
  <si>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</si>
  <si>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</si>
  <si>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</si>
  <si>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</si>
  <si>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</si>
  <si>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</si>
  <si>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</si>
  <si>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</si>
  <si>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</si>
  <si>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</si>
  <si>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</si>
  <si>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</si>
  <si>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</si>
  <si>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</si>
  <si>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</si>
  <si>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</si>
  <si>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</si>
  <si>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</si>
  <si>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</si>
  <si>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</si>
  <si>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</si>
  <si>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</si>
  <si>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</si>
  <si>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</si>
  <si>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</si>
  <si>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</si>
  <si>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</si>
  <si>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</si>
  <si>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</si>
  <si>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</si>
  <si>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</si>
  <si>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</si>
  <si>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</si>
  <si>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</si>
  <si>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</si>
  <si>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 Created</t>
  </si>
  <si>
    <t>Year Ended</t>
  </si>
  <si>
    <t xml:space="preserve">Goal </t>
  </si>
  <si>
    <t>Number Succesful</t>
  </si>
  <si>
    <t>Number Failed</t>
  </si>
  <si>
    <t>Number Canceled</t>
  </si>
  <si>
    <t>Total Projects</t>
  </si>
  <si>
    <t>Percentage Succesful</t>
  </si>
  <si>
    <t>Percentage Canceled</t>
  </si>
  <si>
    <t>$1,000 to $4,999</t>
  </si>
  <si>
    <t>Less Than $1,000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</si>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</sst>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1"/>
    <xf numFmtId="1" fontId="0" fillId="0" borderId="0" xfId="0" applyNumberFormat="1"/>
  </cellXfs>
  <cellStyles count="2">
    <cellStyle name="Normal" xfId="0" builtinId="0"/>
    <cellStyle name="Total" xfId="1" builtinId="25"/>
  </cellStyles>
  <dxfs count="10"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[Kickstarter_Challenge_JPT.xlsx]Theater Outcomes by Launch Date!PivotTable3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4"/>
          <c:spPr>
            <a:solidFill>
              <a:srgbClr val="00B05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</c:pivotFmt>
      <c:pivotFmt>
        <c:idx val="4"/>
        <c:spPr>
          <a:ln w="22225" cap="rnd" cmpd="sng" algn="ctr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rgbClr val="00B05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8-4581-B60F-6C34401C16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8-4581-B60F-6C34401C16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8-4581-B60F-6C34401C16A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553389248"/>
        <c:axId val="562591072"/>
      </c:lineChart>
      <c:catAx>
        <c:axId val="5533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591072"/>
        <c:crosses val="autoZero"/>
        <c:auto val="1"/>
        <c:lblAlgn val="ctr"/>
        <c:lblOffset val="100"/>
        <c:noMultiLvlLbl val="0"/>
      </c:catAx>
      <c:valAx>
        <c:axId val="562591072"/>
        <c:scaling>
          <c:orientation val="minMax"/>
        </c:scaling>
        <c:delete val="0"/>
        <c:axPos val="l"/>
        <c:minorGridlines>
          <c:spPr>
            <a:ln>
              <a:solidFill>
                <a:schemeClr val="dk1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3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in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BC-479D-87E2-5F188D93293C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BC-479D-87E2-5F188D932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624471256"/>
        <c:axId val="624474208"/>
      </c:lineChart>
      <c:catAx>
        <c:axId val="62447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4208"/>
        <c:crosses val="autoZero"/>
        <c:auto val="1"/>
        <c:lblAlgn val="ctr"/>
        <c:lblOffset val="100"/>
        <c:noMultiLvlLbl val="0"/>
      </c:catAx>
      <c:valAx>
        <c:axId val="6244742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in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7-4953-AB75-45F82C095403}"/>
            </c:ext>
          </c:extLst>
        </c:ser>
        <c:ser>
          <c:idx val="6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7-4953-AB75-45F82C095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471256"/>
        <c:axId val="624474208"/>
      </c:barChart>
      <c:catAx>
        <c:axId val="62447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4208"/>
        <c:crosses val="autoZero"/>
        <c:auto val="1"/>
        <c:lblAlgn val="ctr"/>
        <c:lblOffset val="100"/>
        <c:noMultiLvlLbl val="0"/>
      </c:catAx>
      <c:valAx>
        <c:axId val="6244742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2-432D-B5C1-7CFC1D3806AA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2-432D-B5C1-7CFC1D38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927360"/>
        <c:axId val="709927688"/>
      </c:barChart>
      <c:catAx>
        <c:axId val="709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7688"/>
        <c:crosses val="autoZero"/>
        <c:auto val="1"/>
        <c:lblAlgn val="ctr"/>
        <c:lblOffset val="100"/>
        <c:noMultiLvlLbl val="0"/>
      </c:catAx>
      <c:valAx>
        <c:axId val="70992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2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25CAA2-5E80-4FC9-9E32-F39C6E9590A7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0B3E0-4A02-49ED-B99C-37D1AF6A8E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91440</xdr:rowOff>
    </xdr:from>
    <xdr:to>
      <xdr:col>8</xdr:col>
      <xdr:colOff>0</xdr:colOff>
      <xdr:row>37</xdr:row>
      <xdr:rowOff>177165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4A0636-9141-4E2F-B079-F0DB26F73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38</xdr:row>
      <xdr:rowOff>17145</xdr:rowOff>
    </xdr:from>
    <xdr:to>
      <xdr:col>8</xdr:col>
      <xdr:colOff>0</xdr:colOff>
      <xdr:row>62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50ED1C-A2B8-4081-9901-8657D1915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84772</xdr:colOff>
      <xdr:row>4</xdr:row>
      <xdr:rowOff>57150</xdr:rowOff>
    </xdr:from>
    <xdr:to>
      <xdr:col>15</xdr:col>
      <xdr:colOff>381952</xdr:colOff>
      <xdr:row>19</xdr:row>
      <xdr:rowOff>83820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458648C-93DA-4A81-8595-5D76BA039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0.06564</cdr:x>
      <cdr:y>0.47146</cdr:y>
    </cdr:from>
    <cdr:to>
      <cdr:x>0.98703</cdr:x>
      <cdr:y>0.47146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C1C81F3-9D53-4903-9BD8-A454D3344A03}"/>
            </a:ext>
          </a:extLst>
        </cdr:cNvPr>
        <cdr:cNvCxnSpPr/>
      </cdr:nvCxnSpPr>
      <cdr:spPr>
        <a:xfrm xmlns:a="http://schemas.openxmlformats.org/drawingml/2006/main">
          <a:off x="617220" y="2124075"/>
          <a:ext cx="8663940" cy="0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1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Tree" refreshedDate="44544.503663194446" createdVersion="7" refreshedVersion="7" minRefreshableVersion="3" recordCount="4064" xr:uid="{F20FB1C5-F832-486F-AA27-EB7D8C1F6212}">
  <cacheSource type="worksheet">
    <worksheetSource ref="A1:V4065" sheet="Year_Analysis_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Percentage Funded" numFmtId="0">
      <sharedItems containsSemiMixedTypes="0" containsString="0" containsNumber="1" containsInteger="1" minValue="0" maxValue="2260300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3">
        <s v="successful"/>
        <s v="canceled"/>
        <s v="failed"/>
      </sharedItems>
    </cacheField>
    <cacheField name="Average Donatation" numFmtId="44">
      <sharedItems containsSemiMixedTypes="0" containsString="0" containsNumber="1" minValue="0" maxValue="3304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launched_at" numFmtId="0">
      <sharedItems containsSemiMixedTypes="0" containsString="0" containsNumber="1" containsInteger="1" minValue="1242532513" maxValue="148882329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06T18:01:30" count="406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06T18:01:30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6/2017"/>
        </groupItems>
      </fieldGroup>
    </cacheField>
    <cacheField name="Date Ended Conversion" numFmtId="14">
      <sharedItems containsSemiMixedTypes="0" containsNonDate="0" containsDate="1" containsString="0" minDate="2009-08-10T19:26:00" maxDate="2017-04-15T15:42:27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 Ended" numFmtId="0">
      <sharedItems containsSemiMixedTypes="0" containsString="0" containsNumber="1" containsInteger="1" minValue="2009" maxValue="2017"/>
    </cacheField>
    <cacheField name="Quarters" numFmtId="0" databaseField="0">
      <fieldGroup base="18">
        <rangePr groupBy="quarters" startDate="2009-05-17T03:55:13" endDate="2017-03-06T18:01:30"/>
        <groupItems count="6">
          <s v="&lt;5/17/2009"/>
          <s v="Qtr1"/>
          <s v="Qtr2"/>
          <s v="Qtr3"/>
          <s v="Qtr4"/>
          <s v="&gt;3/6/2017"/>
        </groupItems>
      </fieldGroup>
    </cacheField>
    <cacheField name="Years" numFmtId="0" databaseField="0">
      <fieldGroup base="18">
        <rangePr groupBy="years" startDate="2009-05-17T03:55:13" endDate="2017-03-06T18:01:30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6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64">
  <r>
    <n v="0"/>
    <s v="GIRLS STATE a new musical comedy TV project"/>
    <s v="In this new TV show &quot;All Politics is Vocal&quot; as high school girls campaign, sing and cheer to be elected Governor of their summer camp."/>
    <n v="137"/>
    <n v="8500"/>
    <n v="11633"/>
    <x v="0"/>
    <n v="63.92"/>
    <s v="US"/>
    <s v="USD"/>
    <n v="1437620400"/>
    <n v="1434931811"/>
    <b v="0"/>
    <n v="182"/>
    <b v="1"/>
    <s v="film &amp; video/television"/>
    <x v="0"/>
    <s v="television"/>
    <x v="0"/>
    <d v="2015-07-23T03:00:00"/>
    <x v="0"/>
    <n v="2015"/>
  </r>
  <r>
    <n v="1"/>
    <s v="FannibalFest Fan Convention"/>
    <s v="A Hannibal TV Show Fan Convention and Art Collective"/>
    <n v="143"/>
    <n v="10275"/>
    <n v="14653"/>
    <x v="0"/>
    <n v="185.48"/>
    <s v="US"/>
    <s v="USD"/>
    <n v="1488464683"/>
    <n v="1485872683"/>
    <b v="0"/>
    <n v="79"/>
    <b v="1"/>
    <s v="film &amp; video/television"/>
    <x v="0"/>
    <s v="television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105"/>
    <n v="500"/>
    <n v="525"/>
    <x v="0"/>
    <n v="15"/>
    <s v="GB"/>
    <s v="GBP"/>
    <n v="1455555083"/>
    <n v="1454691083"/>
    <b v="0"/>
    <n v="35"/>
    <b v="1"/>
    <s v="film &amp; video/television"/>
    <x v="0"/>
    <s v="television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n v="104"/>
    <n v="10000"/>
    <n v="10390"/>
    <x v="0"/>
    <n v="69.27"/>
    <s v="US"/>
    <s v="USD"/>
    <n v="1407414107"/>
    <n v="1404822107"/>
    <b v="0"/>
    <n v="150"/>
    <b v="1"/>
    <s v="film &amp; video/television"/>
    <x v="0"/>
    <s v="television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123"/>
    <n v="44000"/>
    <n v="54116.28"/>
    <x v="0"/>
    <n v="190.55"/>
    <s v="US"/>
    <s v="USD"/>
    <n v="1450555279"/>
    <n v="1447963279"/>
    <b v="0"/>
    <n v="284"/>
    <b v="1"/>
    <s v="film &amp; video/television"/>
    <x v="0"/>
    <s v="television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110"/>
    <n v="3999"/>
    <n v="4390"/>
    <x v="0"/>
    <n v="93.4"/>
    <s v="US"/>
    <s v="USD"/>
    <n v="1469770500"/>
    <n v="1468362207"/>
    <b v="0"/>
    <n v="47"/>
    <b v="1"/>
    <s v="film &amp; video/television"/>
    <x v="0"/>
    <s v="television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106"/>
    <n v="8000"/>
    <n v="8519"/>
    <x v="0"/>
    <n v="146.88"/>
    <s v="US"/>
    <s v="USD"/>
    <n v="1402710250"/>
    <n v="1401846250"/>
    <b v="0"/>
    <n v="58"/>
    <b v="1"/>
    <s v="film &amp; video/television"/>
    <x v="0"/>
    <s v="television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101"/>
    <n v="9000"/>
    <n v="9110"/>
    <x v="0"/>
    <n v="159.82"/>
    <s v="US"/>
    <s v="USD"/>
    <n v="1467680867"/>
    <n v="1464224867"/>
    <b v="0"/>
    <n v="57"/>
    <b v="1"/>
    <s v="film &amp; video/television"/>
    <x v="0"/>
    <s v="television"/>
    <x v="7"/>
    <d v="2016-07-05T01:07:47"/>
    <x v="2"/>
    <n v="2016"/>
  </r>
  <r>
    <n v="8"/>
    <s v="Sizzling in the Kitchen Flynn Style"/>
    <s v="Help us raise the funds to film our pilot episode!"/>
    <n v="100"/>
    <n v="3500"/>
    <n v="3501.52"/>
    <x v="0"/>
    <n v="291.79000000000002"/>
    <s v="US"/>
    <s v="USD"/>
    <n v="1460754000"/>
    <n v="1460155212"/>
    <b v="0"/>
    <n v="12"/>
    <b v="1"/>
    <s v="film &amp; video/television"/>
    <x v="0"/>
    <s v="television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126"/>
    <n v="500"/>
    <n v="629.99"/>
    <x v="0"/>
    <n v="31.5"/>
    <s v="US"/>
    <s v="USD"/>
    <n v="1460860144"/>
    <n v="1458268144"/>
    <b v="0"/>
    <n v="20"/>
    <b v="1"/>
    <s v="film &amp; video/television"/>
    <x v="0"/>
    <s v="television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101"/>
    <n v="3000"/>
    <n v="3015"/>
    <x v="0"/>
    <n v="158.68"/>
    <s v="US"/>
    <s v="USD"/>
    <n v="1403660279"/>
    <n v="1400636279"/>
    <b v="0"/>
    <n v="19"/>
    <b v="1"/>
    <s v="film &amp; video/television"/>
    <x v="0"/>
    <s v="television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121"/>
    <n v="5000"/>
    <n v="6025"/>
    <x v="0"/>
    <n v="80.33"/>
    <s v="US"/>
    <s v="USD"/>
    <n v="1471834800"/>
    <n v="1469126462"/>
    <b v="0"/>
    <n v="75"/>
    <b v="1"/>
    <s v="film &amp; video/television"/>
    <x v="0"/>
    <s v="television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165"/>
    <n v="30000"/>
    <n v="49588"/>
    <x v="0"/>
    <n v="59.96"/>
    <s v="US"/>
    <s v="USD"/>
    <n v="1405479600"/>
    <n v="1401642425"/>
    <b v="0"/>
    <n v="827"/>
    <b v="1"/>
    <s v="film &amp; video/television"/>
    <x v="0"/>
    <s v="television"/>
    <x v="12"/>
    <d v="2014-07-16T03:00:00"/>
    <x v="3"/>
    <n v="2014"/>
  </r>
  <r>
    <n v="13"/>
    <s v="Can't Go Home"/>
    <s v="A travel series hosted by touring musicians that profiles a different American city in each episode."/>
    <n v="160"/>
    <n v="3500"/>
    <n v="5599"/>
    <x v="0"/>
    <n v="109.78"/>
    <s v="US"/>
    <s v="USD"/>
    <n v="1466713620"/>
    <n v="1463588109"/>
    <b v="0"/>
    <n v="51"/>
    <b v="1"/>
    <s v="film &amp; video/television"/>
    <x v="0"/>
    <s v="television"/>
    <x v="13"/>
    <d v="2016-06-23T20:27:00"/>
    <x v="2"/>
    <n v="2016"/>
  </r>
  <r>
    <n v="14"/>
    <s v="3010 | Sci-fi Series"/>
    <s v="A highly charged post apocalyptic sci fi series that pulls no punches!"/>
    <n v="101"/>
    <n v="6000"/>
    <n v="6056"/>
    <x v="0"/>
    <n v="147.71"/>
    <s v="AU"/>
    <s v="AUD"/>
    <n v="1405259940"/>
    <n v="1403051888"/>
    <b v="0"/>
    <n v="41"/>
    <b v="1"/>
    <s v="film &amp; video/television"/>
    <x v="0"/>
    <s v="television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107"/>
    <n v="2000"/>
    <n v="2132"/>
    <x v="0"/>
    <n v="21.76"/>
    <s v="ES"/>
    <s v="EUR"/>
    <n v="1443384840"/>
    <n v="1441790658"/>
    <b v="0"/>
    <n v="98"/>
    <b v="1"/>
    <s v="film &amp; video/television"/>
    <x v="0"/>
    <s v="television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00"/>
    <n v="12000"/>
    <n v="12029"/>
    <x v="0"/>
    <n v="171.84"/>
    <s v="US"/>
    <s v="USD"/>
    <n v="1402896600"/>
    <n v="1398971211"/>
    <b v="0"/>
    <n v="70"/>
    <b v="1"/>
    <s v="film &amp; video/television"/>
    <x v="0"/>
    <s v="television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01"/>
    <n v="1500"/>
    <n v="1510"/>
    <x v="0"/>
    <n v="41.94"/>
    <s v="GB"/>
    <s v="GBP"/>
    <n v="1415126022"/>
    <n v="1412530422"/>
    <b v="0"/>
    <n v="36"/>
    <b v="1"/>
    <s v="film &amp; video/television"/>
    <x v="0"/>
    <s v="television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n v="106"/>
    <n v="30000"/>
    <n v="31896.33"/>
    <x v="0"/>
    <n v="93.26"/>
    <s v="US"/>
    <s v="USD"/>
    <n v="1410958856"/>
    <n v="1408366856"/>
    <b v="0"/>
    <n v="342"/>
    <b v="1"/>
    <s v="film &amp; video/television"/>
    <x v="0"/>
    <s v="television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145"/>
    <n v="850"/>
    <n v="1235"/>
    <x v="0"/>
    <n v="56.14"/>
    <s v="US"/>
    <s v="USD"/>
    <n v="1437420934"/>
    <n v="1434828934"/>
    <b v="0"/>
    <n v="22"/>
    <b v="1"/>
    <s v="film &amp; video/television"/>
    <x v="0"/>
    <s v="television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n v="100"/>
    <n v="2000"/>
    <n v="2004"/>
    <x v="0"/>
    <n v="80.16"/>
    <s v="US"/>
    <s v="USD"/>
    <n v="1442167912"/>
    <n v="1436983912"/>
    <b v="0"/>
    <n v="25"/>
    <b v="1"/>
    <s v="film &amp; video/television"/>
    <x v="0"/>
    <s v="television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09"/>
    <n v="18500"/>
    <n v="20190"/>
    <x v="0"/>
    <n v="199.9"/>
    <s v="US"/>
    <s v="USD"/>
    <n v="1411743789"/>
    <n v="1409151789"/>
    <b v="0"/>
    <n v="101"/>
    <b v="1"/>
    <s v="film &amp; video/television"/>
    <x v="0"/>
    <s v="television"/>
    <x v="21"/>
    <d v="2014-09-26T15:03:09"/>
    <x v="3"/>
    <n v="2014"/>
  </r>
  <r>
    <n v="22"/>
    <s v="CREATURES OF HABIT!"/>
    <s v="Meet Gary, and Troy: Two unlikely friends that investigate &quot;strange phenomenon&quot;."/>
    <n v="117"/>
    <n v="350"/>
    <n v="410"/>
    <x v="0"/>
    <n v="51.25"/>
    <s v="US"/>
    <s v="USD"/>
    <n v="1420099140"/>
    <n v="1418766740"/>
    <b v="0"/>
    <n v="8"/>
    <b v="1"/>
    <s v="film &amp; video/television"/>
    <x v="0"/>
    <s v="television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119"/>
    <n v="2000"/>
    <n v="2370"/>
    <x v="0"/>
    <n v="103.04"/>
    <s v="US"/>
    <s v="USD"/>
    <n v="1430407200"/>
    <n v="1428086501"/>
    <b v="0"/>
    <n v="23"/>
    <b v="1"/>
    <s v="film &amp; video/television"/>
    <x v="0"/>
    <s v="television"/>
    <x v="23"/>
    <d v="2015-04-30T15:20:00"/>
    <x v="0"/>
    <n v="2015"/>
  </r>
  <r>
    <n v="24"/>
    <s v="Bring STL Up Late to TV"/>
    <s v="STL Up Late is a weekly late night comedy talk show for St. Louis television."/>
    <n v="109"/>
    <n v="35000"/>
    <n v="38082.69"/>
    <x v="0"/>
    <n v="66.349999999999994"/>
    <s v="US"/>
    <s v="USD"/>
    <n v="1442345940"/>
    <n v="1439494863"/>
    <b v="0"/>
    <n v="574"/>
    <b v="1"/>
    <s v="film &amp; video/television"/>
    <x v="0"/>
    <s v="television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133"/>
    <n v="600"/>
    <n v="800"/>
    <x v="0"/>
    <n v="57.14"/>
    <s v="US"/>
    <s v="USD"/>
    <n v="1452299761"/>
    <n v="1447115761"/>
    <b v="0"/>
    <n v="14"/>
    <b v="1"/>
    <s v="film &amp; video/television"/>
    <x v="0"/>
    <s v="television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n v="155"/>
    <n v="1250"/>
    <n v="1940"/>
    <x v="0"/>
    <n v="102.11"/>
    <s v="US"/>
    <s v="USD"/>
    <n v="1408278144"/>
    <n v="1404822144"/>
    <b v="0"/>
    <n v="19"/>
    <b v="1"/>
    <s v="film &amp; video/television"/>
    <x v="0"/>
    <s v="television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n v="112"/>
    <n v="20000"/>
    <n v="22345"/>
    <x v="0"/>
    <n v="148.97"/>
    <s v="NZ"/>
    <s v="NZD"/>
    <n v="1416113833"/>
    <n v="1413518233"/>
    <b v="0"/>
    <n v="150"/>
    <b v="1"/>
    <s v="film &amp; video/television"/>
    <x v="0"/>
    <s v="television"/>
    <x v="27"/>
    <d v="2014-11-16T04:57:13"/>
    <x v="3"/>
    <n v="2014"/>
  </r>
  <r>
    <n v="28"/>
    <s v="John Earle Dog Training Concept Development Reel"/>
    <s v="John and Brian are on a quest to change people's lives and rehabilitate dogs."/>
    <n v="100"/>
    <n v="12000"/>
    <n v="12042"/>
    <x v="0"/>
    <n v="169.61"/>
    <s v="US"/>
    <s v="USD"/>
    <n v="1450307284"/>
    <n v="1447715284"/>
    <b v="0"/>
    <n v="71"/>
    <b v="1"/>
    <s v="film &amp; video/television"/>
    <x v="0"/>
    <s v="television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123"/>
    <n v="3000"/>
    <n v="3700"/>
    <x v="0"/>
    <n v="31.62"/>
    <s v="GB"/>
    <s v="GBP"/>
    <n v="1406045368"/>
    <n v="1403453368"/>
    <b v="0"/>
    <n v="117"/>
    <b v="1"/>
    <s v="film &amp; video/television"/>
    <x v="0"/>
    <s v="television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n v="101"/>
    <n v="4000"/>
    <n v="4051.99"/>
    <x v="0"/>
    <n v="76.45"/>
    <s v="US"/>
    <s v="USD"/>
    <n v="1408604515"/>
    <n v="1406012515"/>
    <b v="0"/>
    <n v="53"/>
    <b v="1"/>
    <s v="film &amp; video/television"/>
    <x v="0"/>
    <s v="television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00"/>
    <n v="13"/>
    <n v="13"/>
    <x v="0"/>
    <n v="13"/>
    <s v="US"/>
    <s v="USD"/>
    <n v="1453748434"/>
    <n v="1452193234"/>
    <b v="0"/>
    <n v="1"/>
    <b v="1"/>
    <s v="film &amp; video/television"/>
    <x v="0"/>
    <s v="television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100"/>
    <n v="28450"/>
    <n v="28520"/>
    <x v="0"/>
    <n v="320.45"/>
    <s v="US"/>
    <s v="USD"/>
    <n v="1463111940"/>
    <n v="1459523017"/>
    <b v="0"/>
    <n v="89"/>
    <b v="1"/>
    <s v="film &amp; video/television"/>
    <x v="0"/>
    <s v="television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102"/>
    <n v="5250"/>
    <n v="5360"/>
    <x v="0"/>
    <n v="83.75"/>
    <s v="US"/>
    <s v="USD"/>
    <n v="1447001501"/>
    <n v="1444405901"/>
    <b v="0"/>
    <n v="64"/>
    <b v="1"/>
    <s v="film &amp; video/television"/>
    <x v="0"/>
    <s v="television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130"/>
    <n v="2600"/>
    <n v="3392"/>
    <x v="0"/>
    <n v="49.88"/>
    <s v="US"/>
    <s v="USD"/>
    <n v="1407224601"/>
    <n v="1405928601"/>
    <b v="0"/>
    <n v="68"/>
    <b v="1"/>
    <s v="film &amp; video/television"/>
    <x v="0"/>
    <s v="television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67"/>
    <n v="1000"/>
    <n v="1665"/>
    <x v="0"/>
    <n v="59.46"/>
    <s v="US"/>
    <s v="USD"/>
    <n v="1430179200"/>
    <n v="1428130814"/>
    <b v="0"/>
    <n v="28"/>
    <b v="1"/>
    <s v="film &amp; video/television"/>
    <x v="0"/>
    <s v="television"/>
    <x v="35"/>
    <d v="2015-04-28T00:00:00"/>
    <x v="0"/>
    <n v="2015"/>
  </r>
  <r>
    <n v="36"/>
    <s v="THE LISTENING BOX"/>
    <s v="A modern day priest makes an unusual discovery, setting off a chain of events."/>
    <n v="142"/>
    <n v="6000"/>
    <n v="8529"/>
    <x v="0"/>
    <n v="193.84"/>
    <s v="US"/>
    <s v="USD"/>
    <n v="1428128525"/>
    <n v="1425540125"/>
    <b v="0"/>
    <n v="44"/>
    <b v="1"/>
    <s v="film &amp; video/television"/>
    <x v="0"/>
    <s v="television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183"/>
    <n v="22000"/>
    <n v="40357"/>
    <x v="0"/>
    <n v="159.51"/>
    <s v="US"/>
    <s v="USD"/>
    <n v="1425055079"/>
    <n v="1422463079"/>
    <b v="0"/>
    <n v="253"/>
    <b v="1"/>
    <s v="film &amp; video/television"/>
    <x v="0"/>
    <s v="television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n v="110"/>
    <n v="2500"/>
    <n v="2751"/>
    <x v="0"/>
    <n v="41.68"/>
    <s v="US"/>
    <s v="USD"/>
    <n v="1368235344"/>
    <n v="1365643344"/>
    <b v="0"/>
    <n v="66"/>
    <b v="1"/>
    <s v="film &amp; video/television"/>
    <x v="0"/>
    <s v="television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131"/>
    <n v="25000"/>
    <n v="32745"/>
    <x v="0"/>
    <n v="150.9"/>
    <s v="GB"/>
    <s v="GBP"/>
    <n v="1401058740"/>
    <n v="1398388068"/>
    <b v="0"/>
    <n v="217"/>
    <b v="1"/>
    <s v="film &amp; video/television"/>
    <x v="0"/>
    <s v="television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101"/>
    <n v="2000"/>
    <n v="2027"/>
    <x v="0"/>
    <n v="126.69"/>
    <s v="US"/>
    <s v="USD"/>
    <n v="1403150400"/>
    <n v="1401426488"/>
    <b v="0"/>
    <n v="16"/>
    <b v="1"/>
    <s v="film &amp; video/television"/>
    <x v="0"/>
    <s v="television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100"/>
    <n v="2000"/>
    <n v="2000"/>
    <x v="0"/>
    <n v="105.26"/>
    <s v="US"/>
    <s v="USD"/>
    <n v="1412516354"/>
    <n v="1409924354"/>
    <b v="0"/>
    <n v="19"/>
    <b v="1"/>
    <s v="film &amp; video/television"/>
    <x v="0"/>
    <s v="television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2"/>
    <n v="14000"/>
    <n v="19860"/>
    <x v="0"/>
    <n v="117.51"/>
    <s v="US"/>
    <s v="USD"/>
    <n v="1419780026"/>
    <n v="1417188026"/>
    <b v="0"/>
    <n v="169"/>
    <b v="1"/>
    <s v="film &amp; video/television"/>
    <x v="0"/>
    <s v="television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309"/>
    <n v="10000"/>
    <n v="30866"/>
    <x v="0"/>
    <n v="117.36"/>
    <s v="US"/>
    <s v="USD"/>
    <n v="1405209600"/>
    <n v="1402599486"/>
    <b v="0"/>
    <n v="263"/>
    <b v="1"/>
    <s v="film &amp; video/television"/>
    <x v="0"/>
    <s v="television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100"/>
    <n v="2000"/>
    <n v="2000"/>
    <x v="0"/>
    <n v="133.33000000000001"/>
    <s v="US"/>
    <s v="USD"/>
    <n v="1412648537"/>
    <n v="1408760537"/>
    <b v="0"/>
    <n v="15"/>
    <b v="1"/>
    <s v="film &amp; video/television"/>
    <x v="0"/>
    <s v="television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120"/>
    <n v="5000"/>
    <n v="6000"/>
    <x v="0"/>
    <n v="98.36"/>
    <s v="US"/>
    <s v="USD"/>
    <n v="1461769107"/>
    <n v="1459177107"/>
    <b v="0"/>
    <n v="61"/>
    <b v="1"/>
    <s v="film &amp; video/television"/>
    <x v="0"/>
    <s v="television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n v="104"/>
    <n v="8400"/>
    <n v="8750"/>
    <x v="0"/>
    <n v="194.44"/>
    <s v="AU"/>
    <s v="AUD"/>
    <n v="1450220974"/>
    <n v="1447628974"/>
    <b v="0"/>
    <n v="45"/>
    <b v="1"/>
    <s v="film &amp; video/television"/>
    <x v="0"/>
    <s v="television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108"/>
    <n v="5000"/>
    <n v="5380.55"/>
    <x v="0"/>
    <n v="76.87"/>
    <s v="US"/>
    <s v="USD"/>
    <n v="1419021607"/>
    <n v="1413834007"/>
    <b v="0"/>
    <n v="70"/>
    <b v="1"/>
    <s v="film &amp; video/television"/>
    <x v="0"/>
    <s v="television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108"/>
    <n v="2000"/>
    <n v="2159"/>
    <x v="0"/>
    <n v="56.82"/>
    <s v="GB"/>
    <s v="GBP"/>
    <n v="1425211200"/>
    <n v="1422534260"/>
    <b v="0"/>
    <n v="38"/>
    <b v="1"/>
    <s v="film &amp; video/television"/>
    <x v="0"/>
    <s v="television"/>
    <x v="48"/>
    <d v="2015-03-01T12:00:00"/>
    <x v="0"/>
    <n v="2015"/>
  </r>
  <r>
    <n v="49"/>
    <s v="Driving Jersey - Season Five"/>
    <s v="Driving Jersey is real people telling real stories."/>
    <n v="100"/>
    <n v="12000"/>
    <n v="12000"/>
    <x v="0"/>
    <n v="137.93"/>
    <s v="US"/>
    <s v="USD"/>
    <n v="1445660045"/>
    <n v="1443068045"/>
    <b v="0"/>
    <n v="87"/>
    <b v="1"/>
    <s v="film &amp; video/television"/>
    <x v="0"/>
    <s v="television"/>
    <x v="49"/>
    <d v="2015-10-24T04:14:05"/>
    <x v="0"/>
    <n v="2015"/>
  </r>
  <r>
    <n v="50"/>
    <s v="The Love Lounge"/>
    <s v="A brand new dating show which helps one lucky lady find her Mr Right with difficult decisions to make along the way."/>
    <n v="100"/>
    <n v="600"/>
    <n v="600"/>
    <x v="0"/>
    <n v="27.27"/>
    <s v="GB"/>
    <s v="GBP"/>
    <n v="1422637200"/>
    <n v="1419271458"/>
    <b v="0"/>
    <n v="22"/>
    <b v="1"/>
    <s v="film &amp; video/television"/>
    <x v="0"/>
    <s v="television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28"/>
    <n v="11000"/>
    <n v="14082"/>
    <x v="0"/>
    <n v="118.34"/>
    <s v="US"/>
    <s v="USD"/>
    <n v="1439245037"/>
    <n v="1436653037"/>
    <b v="0"/>
    <n v="119"/>
    <b v="1"/>
    <s v="film &amp; video/television"/>
    <x v="0"/>
    <s v="television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16"/>
    <n v="10000"/>
    <n v="11621"/>
    <x v="0"/>
    <n v="223.48"/>
    <s v="US"/>
    <s v="USD"/>
    <n v="1405615846"/>
    <n v="1403023846"/>
    <b v="0"/>
    <n v="52"/>
    <b v="1"/>
    <s v="film &amp; video/television"/>
    <x v="0"/>
    <s v="television"/>
    <x v="52"/>
    <d v="2014-07-17T16:50:46"/>
    <x v="3"/>
    <n v="2014"/>
  </r>
  <r>
    <n v="53"/>
    <s v="Rolling out Vegan Mashup's Season 2"/>
    <s v="Delicious TV's Vegan Mashup launching season two on public television"/>
    <n v="110"/>
    <n v="3000"/>
    <n v="3289"/>
    <x v="0"/>
    <n v="28.11"/>
    <s v="US"/>
    <s v="USD"/>
    <n v="1396648800"/>
    <n v="1395407445"/>
    <b v="0"/>
    <n v="117"/>
    <b v="1"/>
    <s v="film &amp; video/television"/>
    <x v="0"/>
    <s v="television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1"/>
    <n v="10000"/>
    <n v="10100"/>
    <x v="0"/>
    <n v="194.23"/>
    <s v="US"/>
    <s v="USD"/>
    <n v="1451063221"/>
    <n v="1448471221"/>
    <b v="0"/>
    <n v="52"/>
    <b v="1"/>
    <s v="film &amp; video/television"/>
    <x v="0"/>
    <s v="television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129"/>
    <n v="8600"/>
    <n v="11090"/>
    <x v="0"/>
    <n v="128.94999999999999"/>
    <s v="US"/>
    <s v="USD"/>
    <n v="1464390916"/>
    <n v="1462576516"/>
    <b v="0"/>
    <n v="86"/>
    <b v="1"/>
    <s v="film &amp; video/television"/>
    <x v="0"/>
    <s v="television"/>
    <x v="55"/>
    <d v="2016-05-27T23:15:16"/>
    <x v="2"/>
    <n v="2016"/>
  </r>
  <r>
    <n v="56"/>
    <s v="Voxwomen Cycling Show"/>
    <s v="We want to see more women's cycling on TV - and we need your help to make it happen!"/>
    <n v="107"/>
    <n v="8000"/>
    <n v="8581"/>
    <x v="0"/>
    <n v="49.32"/>
    <s v="GB"/>
    <s v="GBP"/>
    <n v="1433779200"/>
    <n v="1432559424"/>
    <b v="0"/>
    <n v="174"/>
    <b v="1"/>
    <s v="film &amp; video/television"/>
    <x v="0"/>
    <s v="television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02"/>
    <n v="15000"/>
    <n v="15285"/>
    <x v="0"/>
    <n v="221.52"/>
    <s v="US"/>
    <s v="USD"/>
    <n v="1429991962"/>
    <n v="1427399962"/>
    <b v="0"/>
    <n v="69"/>
    <b v="1"/>
    <s v="film &amp; video/television"/>
    <x v="0"/>
    <s v="television"/>
    <x v="57"/>
    <d v="2015-04-25T19:59:22"/>
    <x v="0"/>
    <n v="2015"/>
  </r>
  <r>
    <n v="58"/>
    <s v="Gloaming"/>
    <s v="Alex thought he knew how the world worked. You live, you die and it's over. He was very, very wrong."/>
    <n v="103"/>
    <n v="10000"/>
    <n v="10291"/>
    <x v="0"/>
    <n v="137.21"/>
    <s v="US"/>
    <s v="USD"/>
    <n v="1416423172"/>
    <n v="1413827572"/>
    <b v="0"/>
    <n v="75"/>
    <b v="1"/>
    <s v="film &amp; video/television"/>
    <x v="0"/>
    <s v="television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100"/>
    <n v="20000"/>
    <n v="20025.14"/>
    <x v="0"/>
    <n v="606.82000000000005"/>
    <s v="US"/>
    <s v="USD"/>
    <n v="1442264400"/>
    <n v="1439530776"/>
    <b v="0"/>
    <n v="33"/>
    <b v="1"/>
    <s v="film &amp; video/television"/>
    <x v="0"/>
    <s v="television"/>
    <x v="59"/>
    <d v="2015-09-14T21:00:00"/>
    <x v="0"/>
    <n v="2015"/>
  </r>
  <r>
    <n v="60"/>
    <s v="Ever Since - Short Film"/>
    <s v="Set in a beautiful but desolate world, we see how loneliness can lead to friendship in unconventional ways."/>
    <n v="103"/>
    <n v="4500"/>
    <n v="4648.33"/>
    <x v="0"/>
    <n v="43.04"/>
    <s v="GB"/>
    <s v="GBP"/>
    <n v="1395532800"/>
    <n v="1393882717"/>
    <b v="0"/>
    <n v="108"/>
    <b v="1"/>
    <s v="film &amp; video/shorts"/>
    <x v="0"/>
    <s v="shorts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148"/>
    <n v="5000"/>
    <n v="7415"/>
    <x v="0"/>
    <n v="322.39"/>
    <s v="US"/>
    <s v="USD"/>
    <n v="1370547157"/>
    <n v="1368646357"/>
    <b v="0"/>
    <n v="23"/>
    <b v="1"/>
    <s v="film &amp; video/shorts"/>
    <x v="0"/>
    <s v="shorts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155"/>
    <n v="3000"/>
    <n v="4642"/>
    <x v="0"/>
    <n v="96.71"/>
    <s v="US"/>
    <s v="USD"/>
    <n v="1362337878"/>
    <n v="1360177878"/>
    <b v="0"/>
    <n v="48"/>
    <b v="1"/>
    <s v="film &amp; video/shorts"/>
    <x v="0"/>
    <s v="shorts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n v="114"/>
    <n v="2000"/>
    <n v="2270.37"/>
    <x v="0"/>
    <n v="35.47"/>
    <s v="US"/>
    <s v="USD"/>
    <n v="1388206740"/>
    <n v="1386194013"/>
    <b v="0"/>
    <n v="64"/>
    <b v="1"/>
    <s v="film &amp; video/shorts"/>
    <x v="0"/>
    <s v="shorts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73"/>
    <n v="1200"/>
    <n v="2080"/>
    <x v="0"/>
    <n v="86.67"/>
    <s v="US"/>
    <s v="USD"/>
    <n v="1373243181"/>
    <n v="1370651181"/>
    <b v="0"/>
    <n v="24"/>
    <b v="1"/>
    <s v="film &amp; video/shorts"/>
    <x v="0"/>
    <s v="shorts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n v="108"/>
    <n v="7000"/>
    <n v="7527"/>
    <x v="0"/>
    <n v="132.05000000000001"/>
    <s v="CA"/>
    <s v="CAD"/>
    <n v="1407736740"/>
    <n v="1405453354"/>
    <b v="0"/>
    <n v="57"/>
    <b v="1"/>
    <s v="film &amp; video/shorts"/>
    <x v="0"/>
    <s v="shorts"/>
    <x v="65"/>
    <d v="2014-08-11T05:59:00"/>
    <x v="3"/>
    <n v="2014"/>
  </r>
  <r>
    <n v="66"/>
    <s v="A Stagnant Fever: Short Film"/>
    <s v="A dark comedy set in the '60s about clinical depression and one night stands."/>
    <n v="119"/>
    <n v="2000"/>
    <n v="2372"/>
    <x v="0"/>
    <n v="91.23"/>
    <s v="US"/>
    <s v="USD"/>
    <n v="1468873420"/>
    <n v="1466281420"/>
    <b v="0"/>
    <n v="26"/>
    <b v="1"/>
    <s v="film &amp; video/shorts"/>
    <x v="0"/>
    <s v="shorts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116"/>
    <n v="2000"/>
    <n v="2325"/>
    <x v="0"/>
    <n v="116.25"/>
    <s v="US"/>
    <s v="USD"/>
    <n v="1342360804"/>
    <n v="1339768804"/>
    <b v="0"/>
    <n v="20"/>
    <b v="1"/>
    <s v="film &amp; video/shorts"/>
    <x v="0"/>
    <s v="shorts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127"/>
    <n v="600"/>
    <n v="763"/>
    <x v="0"/>
    <n v="21.19"/>
    <s v="GB"/>
    <s v="GBP"/>
    <n v="1393162791"/>
    <n v="1390570791"/>
    <b v="0"/>
    <n v="36"/>
    <b v="1"/>
    <s v="film &amp; video/shorts"/>
    <x v="0"/>
    <s v="shorts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11"/>
    <n v="10000"/>
    <n v="11094.23"/>
    <x v="0"/>
    <n v="62.33"/>
    <s v="US"/>
    <s v="USD"/>
    <n v="1317538740"/>
    <n v="1314765025"/>
    <b v="0"/>
    <n v="178"/>
    <b v="1"/>
    <s v="film &amp; video/shorts"/>
    <x v="0"/>
    <s v="shorts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n v="127"/>
    <n v="500"/>
    <n v="636"/>
    <x v="0"/>
    <n v="37.409999999999997"/>
    <s v="US"/>
    <s v="USD"/>
    <n v="1315171845"/>
    <n v="1309987845"/>
    <b v="0"/>
    <n v="17"/>
    <b v="1"/>
    <s v="film &amp; video/shorts"/>
    <x v="0"/>
    <s v="shorts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24"/>
    <n v="1800"/>
    <n v="2231"/>
    <x v="0"/>
    <n v="69.72"/>
    <s v="US"/>
    <s v="USD"/>
    <n v="1338186657"/>
    <n v="1333002657"/>
    <b v="0"/>
    <n v="32"/>
    <b v="1"/>
    <s v="film &amp; video/shorts"/>
    <x v="0"/>
    <s v="shorts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n v="108"/>
    <n v="2200"/>
    <n v="2385"/>
    <x v="0"/>
    <n v="58.17"/>
    <s v="US"/>
    <s v="USD"/>
    <n v="1352937600"/>
    <n v="1351210481"/>
    <b v="0"/>
    <n v="41"/>
    <b v="1"/>
    <s v="film &amp; video/shorts"/>
    <x v="0"/>
    <s v="shorts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100"/>
    <n v="900"/>
    <n v="900"/>
    <x v="0"/>
    <n v="50"/>
    <s v="US"/>
    <s v="USD"/>
    <n v="1304395140"/>
    <n v="1297620584"/>
    <b v="0"/>
    <n v="18"/>
    <b v="1"/>
    <s v="film &amp; video/shorts"/>
    <x v="0"/>
    <s v="shorts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113"/>
    <n v="500"/>
    <n v="564.66"/>
    <x v="0"/>
    <n v="19.47"/>
    <s v="FR"/>
    <s v="EUR"/>
    <n v="1453376495"/>
    <n v="1450784495"/>
    <b v="0"/>
    <n v="29"/>
    <b v="1"/>
    <s v="film &amp; video/shorts"/>
    <x v="0"/>
    <s v="shorts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n v="115"/>
    <n v="3500"/>
    <n v="4040"/>
    <x v="0"/>
    <n v="85.96"/>
    <s v="US"/>
    <s v="USD"/>
    <n v="1366693272"/>
    <n v="1364101272"/>
    <b v="0"/>
    <n v="47"/>
    <b v="1"/>
    <s v="film &amp; video/shorts"/>
    <x v="0"/>
    <s v="shorts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153"/>
    <n v="300"/>
    <n v="460"/>
    <x v="0"/>
    <n v="30.67"/>
    <s v="US"/>
    <s v="USD"/>
    <n v="1325007358"/>
    <n v="1319819758"/>
    <b v="0"/>
    <n v="15"/>
    <b v="1"/>
    <s v="film &amp; video/shorts"/>
    <x v="0"/>
    <s v="shorts"/>
    <x v="76"/>
    <d v="2011-12-27T17:35:58"/>
    <x v="6"/>
    <n v="2011"/>
  </r>
  <r>
    <n v="77"/>
    <s v="Jonah and the Crab"/>
    <s v="A short film about a boy searching for companionship in a hermit crab he finds on the beach."/>
    <n v="393"/>
    <n v="400"/>
    <n v="1570"/>
    <x v="0"/>
    <n v="60.38"/>
    <s v="US"/>
    <s v="USD"/>
    <n v="1337569140"/>
    <n v="1332991717"/>
    <b v="0"/>
    <n v="26"/>
    <b v="1"/>
    <s v="film &amp; video/shorts"/>
    <x v="0"/>
    <s v="shorts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2702"/>
    <n v="50"/>
    <n v="1351"/>
    <x v="0"/>
    <n v="38.6"/>
    <s v="FR"/>
    <s v="EUR"/>
    <n v="1472751121"/>
    <n v="1471887121"/>
    <b v="0"/>
    <n v="35"/>
    <b v="1"/>
    <s v="film &amp; video/shorts"/>
    <x v="0"/>
    <s v="shorts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27"/>
    <n v="1300"/>
    <n v="1651"/>
    <x v="0"/>
    <n v="40.270000000000003"/>
    <s v="GB"/>
    <s v="GBP"/>
    <n v="1398451093"/>
    <n v="1395859093"/>
    <b v="0"/>
    <n v="41"/>
    <b v="1"/>
    <s v="film &amp; video/shorts"/>
    <x v="0"/>
    <s v="shorts"/>
    <x v="79"/>
    <d v="2014-04-25T18:38:13"/>
    <x v="3"/>
    <n v="2014"/>
  </r>
  <r>
    <n v="80"/>
    <s v="Swingers Anonymous"/>
    <s v="What would you do if you ended up at a swingers party with two dead bodies and $20,000 in drug money?"/>
    <n v="107"/>
    <n v="12000"/>
    <n v="12870"/>
    <x v="0"/>
    <n v="273.83"/>
    <s v="US"/>
    <s v="USD"/>
    <n v="1386640856"/>
    <n v="1383616856"/>
    <b v="0"/>
    <n v="47"/>
    <b v="1"/>
    <s v="film &amp; video/shorts"/>
    <x v="0"/>
    <s v="shorts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198"/>
    <n v="750"/>
    <n v="1485"/>
    <x v="0"/>
    <n v="53.04"/>
    <s v="US"/>
    <s v="USD"/>
    <n v="1342234920"/>
    <n v="1341892127"/>
    <b v="0"/>
    <n v="28"/>
    <b v="1"/>
    <s v="film &amp; video/shorts"/>
    <x v="0"/>
    <s v="shorts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100"/>
    <n v="4000"/>
    <n v="4000.5"/>
    <x v="0"/>
    <n v="40.01"/>
    <s v="US"/>
    <s v="USD"/>
    <n v="1318189261"/>
    <n v="1315597261"/>
    <b v="0"/>
    <n v="100"/>
    <b v="1"/>
    <s v="film &amp; video/shorts"/>
    <x v="0"/>
    <s v="shorts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103"/>
    <n v="200"/>
    <n v="205"/>
    <x v="0"/>
    <n v="15.77"/>
    <s v="GB"/>
    <s v="GBP"/>
    <n v="1424604600"/>
    <n v="1423320389"/>
    <b v="0"/>
    <n v="13"/>
    <b v="1"/>
    <s v="film &amp; video/shorts"/>
    <x v="0"/>
    <s v="shorts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n v="100"/>
    <n v="500"/>
    <n v="500"/>
    <x v="0"/>
    <n v="71.430000000000007"/>
    <s v="US"/>
    <s v="USD"/>
    <n v="1305483086"/>
    <n v="1302891086"/>
    <b v="0"/>
    <n v="7"/>
    <b v="1"/>
    <s v="film &amp; video/shorts"/>
    <x v="0"/>
    <s v="shorts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6"/>
    <n v="1200"/>
    <n v="1506"/>
    <x v="0"/>
    <n v="71.709999999999994"/>
    <s v="US"/>
    <s v="USD"/>
    <n v="1316746837"/>
    <n v="1314154837"/>
    <b v="0"/>
    <n v="21"/>
    <b v="1"/>
    <s v="film &amp; video/shorts"/>
    <x v="0"/>
    <s v="shorts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106"/>
    <n v="6000"/>
    <n v="6388"/>
    <x v="0"/>
    <n v="375.76"/>
    <s v="FR"/>
    <s v="EUR"/>
    <n v="1451226045"/>
    <n v="1444828845"/>
    <b v="0"/>
    <n v="17"/>
    <b v="1"/>
    <s v="film &amp; video/shorts"/>
    <x v="0"/>
    <s v="shorts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105"/>
    <n v="2500"/>
    <n v="2615"/>
    <x v="0"/>
    <n v="104.6"/>
    <s v="US"/>
    <s v="USD"/>
    <n v="1275529260"/>
    <n v="1274705803"/>
    <b v="0"/>
    <n v="25"/>
    <b v="1"/>
    <s v="film &amp; video/shorts"/>
    <x v="0"/>
    <s v="shorts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103"/>
    <n v="3500"/>
    <n v="3600"/>
    <x v="0"/>
    <n v="60"/>
    <s v="US"/>
    <s v="USD"/>
    <n v="1403452131"/>
    <n v="1401205731"/>
    <b v="0"/>
    <n v="60"/>
    <b v="1"/>
    <s v="film &amp; video/shorts"/>
    <x v="0"/>
    <s v="shorts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115"/>
    <n v="6000"/>
    <n v="6904"/>
    <x v="0"/>
    <n v="123.29"/>
    <s v="US"/>
    <s v="USD"/>
    <n v="1370196192"/>
    <n v="1368036192"/>
    <b v="0"/>
    <n v="56"/>
    <b v="1"/>
    <s v="film &amp; video/shorts"/>
    <x v="0"/>
    <s v="shorts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n v="100"/>
    <n v="500"/>
    <n v="502"/>
    <x v="0"/>
    <n v="31.38"/>
    <s v="US"/>
    <s v="USD"/>
    <n v="1310454499"/>
    <n v="1307862499"/>
    <b v="0"/>
    <n v="16"/>
    <b v="1"/>
    <s v="film &amp; video/shorts"/>
    <x v="0"/>
    <s v="shorts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120"/>
    <n v="3000"/>
    <n v="3600"/>
    <x v="0"/>
    <n v="78.260000000000005"/>
    <s v="US"/>
    <s v="USD"/>
    <n v="1305625164"/>
    <n v="1300354764"/>
    <b v="0"/>
    <n v="46"/>
    <b v="1"/>
    <s v="film &amp; video/shorts"/>
    <x v="0"/>
    <s v="shorts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105"/>
    <n v="5000"/>
    <n v="5260"/>
    <x v="0"/>
    <n v="122.33"/>
    <s v="CA"/>
    <s v="CAD"/>
    <n v="1485936000"/>
    <n v="1481949983"/>
    <b v="0"/>
    <n v="43"/>
    <b v="1"/>
    <s v="film &amp; video/shorts"/>
    <x v="0"/>
    <s v="shorts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11"/>
    <n v="1000"/>
    <n v="1106"/>
    <x v="0"/>
    <n v="73.73"/>
    <s v="US"/>
    <s v="USD"/>
    <n v="1341349200"/>
    <n v="1338928537"/>
    <b v="0"/>
    <n v="15"/>
    <b v="1"/>
    <s v="film &amp; video/shorts"/>
    <x v="0"/>
    <s v="shorts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104"/>
    <n v="250"/>
    <n v="260"/>
    <x v="0"/>
    <n v="21.67"/>
    <s v="GB"/>
    <s v="GBP"/>
    <n v="1396890822"/>
    <n v="1395162822"/>
    <b v="0"/>
    <n v="12"/>
    <b v="1"/>
    <s v="film &amp; video/shorts"/>
    <x v="0"/>
    <s v="shorts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131"/>
    <n v="350"/>
    <n v="460"/>
    <x v="0"/>
    <n v="21.9"/>
    <s v="US"/>
    <s v="USD"/>
    <n v="1330214841"/>
    <n v="1327622841"/>
    <b v="0"/>
    <n v="21"/>
    <b v="1"/>
    <s v="film &amp; video/shorts"/>
    <x v="0"/>
    <s v="shorts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15"/>
    <n v="1500"/>
    <n v="1720"/>
    <x v="0"/>
    <n v="50.59"/>
    <s v="US"/>
    <s v="USD"/>
    <n v="1280631600"/>
    <n v="1274889241"/>
    <b v="0"/>
    <n v="34"/>
    <b v="1"/>
    <s v="film &amp; video/shorts"/>
    <x v="0"/>
    <s v="shorts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106"/>
    <n v="400"/>
    <n v="425"/>
    <x v="0"/>
    <n v="53.13"/>
    <s v="US"/>
    <s v="USD"/>
    <n v="1310440482"/>
    <n v="1307848482"/>
    <b v="0"/>
    <n v="8"/>
    <b v="1"/>
    <s v="film &amp; video/shorts"/>
    <x v="0"/>
    <s v="shorts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n v="106"/>
    <n v="3200"/>
    <n v="3400"/>
    <x v="0"/>
    <n v="56.67"/>
    <s v="US"/>
    <s v="USD"/>
    <n v="1354923000"/>
    <n v="1351796674"/>
    <b v="0"/>
    <n v="60"/>
    <b v="1"/>
    <s v="film &amp; video/shorts"/>
    <x v="0"/>
    <s v="shorts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n v="106"/>
    <n v="1500"/>
    <n v="1590.29"/>
    <x v="0"/>
    <n v="40.78"/>
    <s v="US"/>
    <s v="USD"/>
    <n v="1390426799"/>
    <n v="1387834799"/>
    <b v="0"/>
    <n v="39"/>
    <b v="1"/>
    <s v="film &amp; video/shorts"/>
    <x v="0"/>
    <s v="shorts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100"/>
    <n v="5000"/>
    <n v="5000"/>
    <x v="0"/>
    <n v="192.31"/>
    <s v="US"/>
    <s v="USD"/>
    <n v="1352055886"/>
    <n v="1350324286"/>
    <b v="0"/>
    <n v="26"/>
    <b v="1"/>
    <s v="film &amp; video/shorts"/>
    <x v="0"/>
    <s v="shorts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100"/>
    <n v="3500"/>
    <n v="3500"/>
    <x v="0"/>
    <n v="100"/>
    <s v="US"/>
    <s v="USD"/>
    <n v="1359052710"/>
    <n v="1356979110"/>
    <b v="0"/>
    <n v="35"/>
    <b v="1"/>
    <s v="film &amp; video/shorts"/>
    <x v="0"/>
    <s v="shorts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n v="128"/>
    <n v="6000"/>
    <n v="7665"/>
    <x v="0"/>
    <n v="117.92"/>
    <s v="US"/>
    <s v="USD"/>
    <n v="1293073733"/>
    <n v="1290481733"/>
    <b v="0"/>
    <n v="65"/>
    <b v="1"/>
    <s v="film &amp; video/shorts"/>
    <x v="0"/>
    <s v="shorts"/>
    <x v="102"/>
    <d v="2010-12-23T03:08:53"/>
    <x v="7"/>
    <n v="2010"/>
  </r>
  <r>
    <n v="103"/>
    <s v="I'M TWENTY SOMETHING"/>
    <s v="Three friends in their twenties are trying to do the impossible - have fun on a casual Friday night."/>
    <n v="105"/>
    <n v="1300"/>
    <n v="1367"/>
    <x v="0"/>
    <n v="27.9"/>
    <s v="GB"/>
    <s v="GBP"/>
    <n v="1394220030"/>
    <n v="1392232830"/>
    <b v="0"/>
    <n v="49"/>
    <b v="1"/>
    <s v="film &amp; video/shorts"/>
    <x v="0"/>
    <s v="shorts"/>
    <x v="103"/>
    <d v="2014-03-07T19:20:30"/>
    <x v="3"/>
    <n v="2014"/>
  </r>
  <r>
    <n v="104"/>
    <s v="Good 'Ol Trumpet"/>
    <s v="UCF short film about an old man, his love for music, and his misplaced trumpet.  "/>
    <n v="120"/>
    <n v="500"/>
    <n v="600"/>
    <x v="0"/>
    <n v="60"/>
    <s v="US"/>
    <s v="USD"/>
    <n v="1301792400"/>
    <n v="1299775266"/>
    <b v="0"/>
    <n v="10"/>
    <b v="1"/>
    <s v="film &amp; video/shorts"/>
    <x v="0"/>
    <s v="shorts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107"/>
    <n v="2200"/>
    <n v="2363"/>
    <x v="0"/>
    <n v="39.380000000000003"/>
    <s v="US"/>
    <s v="USD"/>
    <n v="1463184000"/>
    <n v="1461605020"/>
    <b v="0"/>
    <n v="60"/>
    <b v="1"/>
    <s v="film &amp; video/shorts"/>
    <x v="0"/>
    <s v="shorts"/>
    <x v="105"/>
    <d v="2016-05-14T00:00:00"/>
    <x v="2"/>
    <n v="2016"/>
  </r>
  <r>
    <n v="106"/>
    <s v="LOST WEEKEND"/>
    <s v="A Boy. A Girl. A Car. A Serial Killer."/>
    <n v="101"/>
    <n v="5000"/>
    <n v="5025"/>
    <x v="0"/>
    <n v="186.11"/>
    <s v="US"/>
    <s v="USD"/>
    <n v="1333391901"/>
    <n v="1332182301"/>
    <b v="0"/>
    <n v="27"/>
    <b v="1"/>
    <s v="film &amp; video/shorts"/>
    <x v="0"/>
    <s v="shorts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102"/>
    <n v="7500"/>
    <n v="7685"/>
    <x v="0"/>
    <n v="111.38"/>
    <s v="US"/>
    <s v="USD"/>
    <n v="1303688087"/>
    <n v="1301787287"/>
    <b v="0"/>
    <n v="69"/>
    <b v="1"/>
    <s v="film &amp; video/shorts"/>
    <x v="0"/>
    <s v="shorts"/>
    <x v="107"/>
    <d v="2011-04-24T23:34:47"/>
    <x v="6"/>
    <n v="2011"/>
  </r>
  <r>
    <n v="108"/>
    <s v="GLASS: A Love Story"/>
    <s v="When a man can't find love, his Google GLASS does the searching for him. A short film shot with Google Glass."/>
    <n v="247"/>
    <n v="1500"/>
    <n v="3700"/>
    <x v="0"/>
    <n v="78.72"/>
    <s v="US"/>
    <s v="USD"/>
    <n v="1370011370"/>
    <n v="1364827370"/>
    <b v="0"/>
    <n v="47"/>
    <b v="1"/>
    <s v="film &amp; video/shorts"/>
    <x v="0"/>
    <s v="shorts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220"/>
    <n v="1000"/>
    <n v="2195"/>
    <x v="0"/>
    <n v="46.7"/>
    <s v="US"/>
    <s v="USD"/>
    <n v="1298680630"/>
    <n v="1296088630"/>
    <b v="0"/>
    <n v="47"/>
    <b v="1"/>
    <s v="film &amp; video/shorts"/>
    <x v="0"/>
    <s v="shorts"/>
    <x v="109"/>
    <d v="2011-02-26T00:37:10"/>
    <x v="6"/>
    <n v="2011"/>
  </r>
  <r>
    <n v="110"/>
    <s v="Earlids"/>
    <s v="Lee, an awkward teenager with sound-blocking earlids, must confront his self-isolation after a girl moves in next door."/>
    <n v="131"/>
    <n v="1300"/>
    <n v="1700"/>
    <x v="0"/>
    <n v="65.38"/>
    <s v="US"/>
    <s v="USD"/>
    <n v="1384408740"/>
    <n v="1381445253"/>
    <b v="0"/>
    <n v="26"/>
    <b v="1"/>
    <s v="film &amp; video/shorts"/>
    <x v="0"/>
    <s v="shorts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155"/>
    <n v="3500"/>
    <n v="5410"/>
    <x v="0"/>
    <n v="102.08"/>
    <s v="AU"/>
    <s v="AUD"/>
    <n v="1433059187"/>
    <n v="1430467187"/>
    <b v="0"/>
    <n v="53"/>
    <b v="1"/>
    <s v="film &amp; video/shorts"/>
    <x v="0"/>
    <s v="shorts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104"/>
    <n v="5000"/>
    <n v="5200"/>
    <x v="0"/>
    <n v="64.2"/>
    <s v="US"/>
    <s v="USD"/>
    <n v="1397354400"/>
    <n v="1395277318"/>
    <b v="0"/>
    <n v="81"/>
    <b v="1"/>
    <s v="film &amp; video/shorts"/>
    <x v="0"/>
    <s v="shorts"/>
    <x v="112"/>
    <d v="2014-04-13T02:00:00"/>
    <x v="3"/>
    <n v="2014"/>
  </r>
  <r>
    <n v="113"/>
    <s v="&quot;The First Day&quot; by Julia Othmer- Music Video"/>
    <s v="A living memorial for all those dealing with trauma, grief and loss."/>
    <n v="141"/>
    <n v="5000"/>
    <n v="7050"/>
    <x v="0"/>
    <n v="90.38"/>
    <s v="US"/>
    <s v="USD"/>
    <n v="1312642800"/>
    <n v="1311963128"/>
    <b v="0"/>
    <n v="78"/>
    <b v="1"/>
    <s v="film &amp; video/shorts"/>
    <x v="0"/>
    <s v="shorts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103"/>
    <n v="3000"/>
    <n v="3100"/>
    <x v="0"/>
    <n v="88.57"/>
    <s v="US"/>
    <s v="USD"/>
    <n v="1326436488"/>
    <n v="1321252488"/>
    <b v="0"/>
    <n v="35"/>
    <b v="1"/>
    <s v="film &amp; video/shorts"/>
    <x v="0"/>
    <s v="shorts"/>
    <x v="114"/>
    <d v="2012-01-13T06:34:48"/>
    <x v="6"/>
    <n v="2012"/>
  </r>
  <r>
    <n v="115"/>
    <s v="The World's Greatest Lover"/>
    <s v="Never judge a book (or a lover) by their cover."/>
    <n v="140"/>
    <n v="450"/>
    <n v="632"/>
    <x v="0"/>
    <n v="28.73"/>
    <s v="US"/>
    <s v="USD"/>
    <n v="1328377444"/>
    <n v="1326217444"/>
    <b v="0"/>
    <n v="22"/>
    <b v="1"/>
    <s v="film &amp; video/shorts"/>
    <x v="0"/>
    <s v="shorts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114"/>
    <n v="3500"/>
    <n v="3978"/>
    <x v="0"/>
    <n v="69.790000000000006"/>
    <s v="US"/>
    <s v="USD"/>
    <n v="1302260155"/>
    <n v="1298289355"/>
    <b v="0"/>
    <n v="57"/>
    <b v="1"/>
    <s v="film &amp; video/shorts"/>
    <x v="0"/>
    <s v="shorts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100"/>
    <n v="4500"/>
    <n v="4522.22"/>
    <x v="0"/>
    <n v="167.49"/>
    <s v="US"/>
    <s v="USD"/>
    <n v="1276110000"/>
    <n v="1268337744"/>
    <b v="0"/>
    <n v="27"/>
    <b v="1"/>
    <s v="film &amp; video/shorts"/>
    <x v="0"/>
    <s v="shorts"/>
    <x v="117"/>
    <d v="2010-06-09T19:00:00"/>
    <x v="7"/>
    <n v="2010"/>
  </r>
  <r>
    <n v="118"/>
    <s v="DENOUNCED - A Short Film"/>
    <s v="When a ruthless hit-man is 'denounced' from the mafia, his old enemies declare war."/>
    <n v="113"/>
    <n v="5000"/>
    <n v="5651.58"/>
    <x v="0"/>
    <n v="144.91"/>
    <s v="US"/>
    <s v="USD"/>
    <n v="1311902236"/>
    <n v="1309310236"/>
    <b v="0"/>
    <n v="39"/>
    <b v="1"/>
    <s v="film &amp; video/shorts"/>
    <x v="0"/>
    <s v="shorts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105"/>
    <n v="3250"/>
    <n v="3398.1"/>
    <x v="0"/>
    <n v="91.84"/>
    <s v="US"/>
    <s v="USD"/>
    <n v="1313276400"/>
    <n v="1310693986"/>
    <b v="0"/>
    <n v="37"/>
    <b v="1"/>
    <s v="film &amp; video/shorts"/>
    <x v="0"/>
    <s v="shorts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0"/>
    <n v="70000"/>
    <n v="10"/>
    <x v="1"/>
    <n v="10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0"/>
    <n v="3000"/>
    <n v="1"/>
    <x v="1"/>
    <n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  <n v="2015"/>
  </r>
  <r>
    <n v="122"/>
    <s v="The Time Jumper (Canceled)"/>
    <s v="My ambition for this knows no bounds.  Seeing Sephoria in a live-action is a dream of mine."/>
    <n v="0"/>
    <n v="100000000"/>
    <n v="0"/>
    <x v="1"/>
    <n v="0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0"/>
    <n v="55000"/>
    <n v="151"/>
    <x v="1"/>
    <n v="25.17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0"/>
    <n v="4000"/>
    <n v="0"/>
    <x v="1"/>
    <n v="0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14"/>
    <n v="500"/>
    <n v="70"/>
    <x v="1"/>
    <n v="11.67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6"/>
    <n v="25000"/>
    <n v="1387"/>
    <x v="1"/>
    <n v="106.69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2"/>
    <n v="8000"/>
    <n v="190"/>
    <x v="1"/>
    <n v="47.5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  <n v="2015"/>
  </r>
  <r>
    <n v="128"/>
    <s v="Ralphi3 (Canceled)"/>
    <s v="A Science Fiction film filled with entertainment and Excitement"/>
    <n v="2"/>
    <n v="100000"/>
    <n v="1867"/>
    <x v="1"/>
    <n v="311.17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0"/>
    <n v="20000"/>
    <n v="0"/>
    <x v="1"/>
    <n v="0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0"/>
    <n v="600"/>
    <n v="0"/>
    <x v="1"/>
    <n v="0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  <n v="2014"/>
  </r>
  <r>
    <n v="131"/>
    <s v="I (Canceled)"/>
    <s v="I"/>
    <n v="0"/>
    <n v="1200"/>
    <n v="0"/>
    <x v="1"/>
    <n v="0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10"/>
    <n v="80000"/>
    <n v="7655"/>
    <x v="1"/>
    <n v="94.5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  <n v="2014"/>
  </r>
  <r>
    <n v="133"/>
    <s v="Demon Women from outer space (Canceled)"/>
    <s v="Invasion from outer space sights, to weird to imagine destruction too monstrous to escape"/>
    <n v="0"/>
    <n v="71764"/>
    <n v="0"/>
    <x v="1"/>
    <n v="0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  <n v="2016"/>
  </r>
  <r>
    <n v="134"/>
    <s v="MARLEY'S GHOST (AMBASSADORS OF STEAM) (Canceled)"/>
    <s v="steampunk  remake of &quot;a Christmas carol&quot;"/>
    <n v="0"/>
    <n v="5000"/>
    <n v="0"/>
    <x v="1"/>
    <n v="0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13"/>
    <n v="3000"/>
    <n v="403"/>
    <x v="1"/>
    <n v="80.599999999999994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0"/>
    <n v="3000"/>
    <n v="0"/>
    <x v="1"/>
    <n v="0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0"/>
    <n v="55000"/>
    <n v="0"/>
    <x v="1"/>
    <n v="0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3"/>
    <n v="150000"/>
    <n v="4712"/>
    <x v="1"/>
    <n v="81.239999999999995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  <n v="2015"/>
  </r>
  <r>
    <n v="139"/>
    <s v="Roman Dead (Canceled)"/>
    <s v="When  Rome is infected with a zombie plague, Lucius Agrippa and a small group fights for survival"/>
    <n v="100"/>
    <n v="500"/>
    <n v="500"/>
    <x v="1"/>
    <n v="500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0"/>
    <n v="200000"/>
    <n v="0"/>
    <x v="1"/>
    <n v="0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1"/>
    <n v="12000"/>
    <n v="1293"/>
    <x v="1"/>
    <n v="46.18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0"/>
    <n v="3000"/>
    <n v="10"/>
    <x v="1"/>
    <n v="10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0"/>
    <n v="5500"/>
    <n v="0"/>
    <x v="1"/>
    <n v="0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28"/>
    <n v="7500"/>
    <n v="2070"/>
    <x v="1"/>
    <n v="55.95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8"/>
    <n v="4500"/>
    <n v="338"/>
    <x v="1"/>
    <n v="37.56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1"/>
    <n v="20000"/>
    <n v="115"/>
    <x v="1"/>
    <n v="38.33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  <n v="2017"/>
  </r>
  <r>
    <n v="147"/>
    <s v="Consumed (Static Air) (Canceled)"/>
    <s v="Film makers catch live footage beyond their wildest dreams."/>
    <n v="0"/>
    <n v="7000"/>
    <n v="0"/>
    <x v="1"/>
    <n v="0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0"/>
    <n v="50000"/>
    <n v="40"/>
    <x v="1"/>
    <n v="20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"/>
    <n v="10000"/>
    <n v="92"/>
    <x v="1"/>
    <n v="15.33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23"/>
    <n v="130000"/>
    <n v="30112"/>
    <x v="1"/>
    <n v="449.43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0"/>
    <n v="250000"/>
    <n v="140"/>
    <x v="1"/>
    <n v="28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  <n v="2015"/>
  </r>
  <r>
    <n v="152"/>
    <s v="The Great Dark (Canceled)"/>
    <s v="The Great Dark is a journey through the unimaginable...and un foreseeable..."/>
    <n v="0"/>
    <n v="380000"/>
    <n v="30"/>
    <x v="1"/>
    <n v="15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n v="1"/>
    <n v="50000"/>
    <n v="359"/>
    <x v="1"/>
    <n v="35.9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3"/>
    <n v="1500"/>
    <n v="40"/>
    <x v="1"/>
    <n v="13.33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0"/>
    <n v="1350000"/>
    <n v="81"/>
    <x v="1"/>
    <n v="20.25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5"/>
    <n v="35000"/>
    <n v="1785"/>
    <x v="1"/>
    <n v="119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0"/>
    <n v="2995"/>
    <n v="8"/>
    <x v="1"/>
    <n v="4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0"/>
    <n v="5000"/>
    <n v="0"/>
    <x v="1"/>
    <n v="0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0"/>
    <n v="500000"/>
    <n v="10"/>
    <x v="1"/>
    <n v="10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0"/>
    <n v="5000"/>
    <n v="0"/>
    <x v="2"/>
    <n v="0"/>
    <s v="US"/>
    <s v="USD"/>
    <n v="1439675691"/>
    <n v="1434491691"/>
    <b v="0"/>
    <n v="0"/>
    <b v="0"/>
    <s v="film &amp; video/drama"/>
    <x v="0"/>
    <s v="drama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0"/>
    <n v="50000"/>
    <n v="5"/>
    <x v="2"/>
    <n v="5"/>
    <s v="US"/>
    <s v="USD"/>
    <n v="1404318595"/>
    <n v="1401726595"/>
    <b v="0"/>
    <n v="1"/>
    <b v="0"/>
    <s v="film &amp; video/drama"/>
    <x v="0"/>
    <s v="drama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n v="16"/>
    <n v="2800"/>
    <n v="435"/>
    <x v="2"/>
    <n v="43.5"/>
    <s v="US"/>
    <s v="USD"/>
    <n v="1408232520"/>
    <n v="1405393356"/>
    <b v="0"/>
    <n v="10"/>
    <b v="0"/>
    <s v="film &amp; video/drama"/>
    <x v="0"/>
    <s v="drama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0"/>
    <n v="2000000"/>
    <n v="0"/>
    <x v="2"/>
    <n v="0"/>
    <s v="US"/>
    <s v="USD"/>
    <n v="1443657600"/>
    <n v="1440716654"/>
    <b v="0"/>
    <n v="0"/>
    <b v="0"/>
    <s v="film &amp; video/drama"/>
    <x v="0"/>
    <s v="drama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"/>
    <n v="120000"/>
    <n v="640"/>
    <x v="2"/>
    <n v="91.43"/>
    <s v="US"/>
    <s v="USD"/>
    <n v="1411150701"/>
    <n v="1405966701"/>
    <b v="0"/>
    <n v="7"/>
    <b v="0"/>
    <s v="film &amp; video/drama"/>
    <x v="0"/>
    <s v="drama"/>
    <x v="164"/>
    <d v="2014-09-19T18:18:21"/>
    <x v="3"/>
    <n v="2014"/>
  </r>
  <r>
    <n v="165"/>
    <s v="NET"/>
    <s v="A teacher. A boy. The beach and a heatwave that drove them all insane."/>
    <n v="0"/>
    <n v="17000"/>
    <n v="0"/>
    <x v="2"/>
    <n v="0"/>
    <s v="GB"/>
    <s v="GBP"/>
    <n v="1452613724"/>
    <n v="1450021724"/>
    <b v="0"/>
    <n v="0"/>
    <b v="0"/>
    <s v="film &amp; video/drama"/>
    <x v="0"/>
    <s v="drama"/>
    <x v="165"/>
    <d v="2016-01-12T15:48:44"/>
    <x v="0"/>
    <n v="2016"/>
  </r>
  <r>
    <n v="166"/>
    <s v="Pressure"/>
    <s v="A young teen makes a bad decision after joining gang and the film expresses his choices that led him to that point."/>
    <n v="60"/>
    <n v="5000"/>
    <n v="3000"/>
    <x v="2"/>
    <n v="3000"/>
    <s v="US"/>
    <s v="USD"/>
    <n v="1484531362"/>
    <n v="1481939362"/>
    <b v="0"/>
    <n v="1"/>
    <b v="0"/>
    <s v="film &amp; video/drama"/>
    <x v="0"/>
    <s v="drama"/>
    <x v="166"/>
    <d v="2017-01-16T01:49:22"/>
    <x v="2"/>
    <n v="2017"/>
  </r>
  <r>
    <n v="167"/>
    <s v="Past"/>
    <s v="A young man experiences a tragedy and has the opportunity to go back and learn from his mistakes and find out his true self."/>
    <n v="0"/>
    <n v="110000"/>
    <n v="11"/>
    <x v="2"/>
    <n v="5.5"/>
    <s v="US"/>
    <s v="USD"/>
    <n v="1438726535"/>
    <n v="1433542535"/>
    <b v="0"/>
    <n v="2"/>
    <b v="0"/>
    <s v="film &amp; video/drama"/>
    <x v="0"/>
    <s v="drama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n v="4"/>
    <n v="8000"/>
    <n v="325"/>
    <x v="2"/>
    <n v="108.33"/>
    <s v="US"/>
    <s v="USD"/>
    <n v="1426791770"/>
    <n v="1424203370"/>
    <b v="0"/>
    <n v="3"/>
    <b v="0"/>
    <s v="film &amp; video/drama"/>
    <x v="0"/>
    <s v="drama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2"/>
    <n v="2500"/>
    <n v="560"/>
    <x v="2"/>
    <n v="56"/>
    <s v="GB"/>
    <s v="GBP"/>
    <n v="1413634059"/>
    <n v="1411042059"/>
    <b v="0"/>
    <n v="10"/>
    <b v="0"/>
    <s v="film &amp; video/drama"/>
    <x v="0"/>
    <s v="drama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3"/>
    <n v="10000"/>
    <n v="325"/>
    <x v="2"/>
    <n v="32.5"/>
    <s v="US"/>
    <s v="USD"/>
    <n v="1440912480"/>
    <n v="1438385283"/>
    <b v="0"/>
    <n v="10"/>
    <b v="0"/>
    <s v="film &amp; video/drama"/>
    <x v="0"/>
    <s v="drama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0"/>
    <n v="50000"/>
    <n v="1"/>
    <x v="2"/>
    <n v="1"/>
    <s v="US"/>
    <s v="USD"/>
    <n v="1470975614"/>
    <n v="1465791614"/>
    <b v="0"/>
    <n v="1"/>
    <b v="0"/>
    <s v="film &amp; video/drama"/>
    <x v="0"/>
    <s v="drama"/>
    <x v="171"/>
    <d v="2016-08-12T04:20:14"/>
    <x v="2"/>
    <n v="2016"/>
  </r>
  <r>
    <n v="172"/>
    <s v="The Blind Dolphin Story"/>
    <s v="A short film on the rarest mammal and the second most endangered freshwater river dolphin, in Pakistan."/>
    <n v="0"/>
    <n v="95000"/>
    <n v="0"/>
    <x v="2"/>
    <n v="0"/>
    <s v="US"/>
    <s v="USD"/>
    <n v="1426753723"/>
    <n v="1423733323"/>
    <b v="0"/>
    <n v="0"/>
    <b v="0"/>
    <s v="film &amp; video/drama"/>
    <x v="0"/>
    <s v="drama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n v="0"/>
    <n v="1110"/>
    <n v="0"/>
    <x v="2"/>
    <n v="0"/>
    <s v="GB"/>
    <s v="GBP"/>
    <n v="1425131108"/>
    <n v="1422539108"/>
    <b v="0"/>
    <n v="0"/>
    <b v="0"/>
    <s v="film &amp; video/drama"/>
    <x v="0"/>
    <s v="drama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0"/>
    <n v="6000"/>
    <n v="0"/>
    <x v="2"/>
    <n v="0"/>
    <s v="NL"/>
    <s v="EUR"/>
    <n v="1431108776"/>
    <n v="1425924776"/>
    <b v="0"/>
    <n v="0"/>
    <b v="0"/>
    <s v="film &amp; video/drama"/>
    <x v="0"/>
    <s v="drama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6"/>
    <n v="20000"/>
    <n v="1297"/>
    <x v="2"/>
    <n v="49.88"/>
    <s v="GB"/>
    <s v="GBP"/>
    <n v="1409337611"/>
    <n v="1407177611"/>
    <b v="0"/>
    <n v="26"/>
    <b v="0"/>
    <s v="film &amp; video/drama"/>
    <x v="0"/>
    <s v="drama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0"/>
    <n v="1500"/>
    <n v="0"/>
    <x v="2"/>
    <n v="0"/>
    <s v="US"/>
    <s v="USD"/>
    <n v="1438803999"/>
    <n v="1436211999"/>
    <b v="0"/>
    <n v="0"/>
    <b v="0"/>
    <s v="film &amp; video/drama"/>
    <x v="0"/>
    <s v="drama"/>
    <x v="176"/>
    <d v="2015-08-05T19:46:39"/>
    <x v="0"/>
    <n v="2015"/>
  </r>
  <r>
    <n v="177"/>
    <s v="The Good Samaritan"/>
    <s v="I'm making a modern day version of the bible story &quot; The Good Samaritan&quot;"/>
    <n v="40"/>
    <n v="450"/>
    <n v="180"/>
    <x v="2"/>
    <n v="25.71"/>
    <s v="US"/>
    <s v="USD"/>
    <n v="1427155726"/>
    <n v="1425690526"/>
    <b v="0"/>
    <n v="7"/>
    <b v="0"/>
    <s v="film &amp; video/drama"/>
    <x v="0"/>
    <s v="drama"/>
    <x v="177"/>
    <d v="2015-03-24T00:08:46"/>
    <x v="0"/>
    <n v="2015"/>
  </r>
  <r>
    <n v="178"/>
    <s v="El viaje de LucÃ­a"/>
    <s v="El viaje de LucÃ­a es un largometraje de ficciÃ³n con temÃ¡tica sobre el cÃ¡ncer infantil."/>
    <n v="0"/>
    <n v="500000"/>
    <n v="0"/>
    <x v="2"/>
    <n v="0"/>
    <s v="ES"/>
    <s v="EUR"/>
    <n v="1448582145"/>
    <n v="1445986545"/>
    <b v="0"/>
    <n v="0"/>
    <b v="0"/>
    <s v="film &amp; video/drama"/>
    <x v="0"/>
    <s v="drama"/>
    <x v="178"/>
    <d v="2015-11-26T23:55:45"/>
    <x v="0"/>
    <n v="2015"/>
  </r>
  <r>
    <n v="179"/>
    <s v="Sustain: A Film About Survival"/>
    <s v="A feature-length film about how three people survive in a diseased world."/>
    <n v="20"/>
    <n v="1000"/>
    <n v="200"/>
    <x v="2"/>
    <n v="100"/>
    <s v="US"/>
    <s v="USD"/>
    <n v="1457056555"/>
    <n v="1454464555"/>
    <b v="0"/>
    <n v="2"/>
    <b v="0"/>
    <s v="film &amp; video/drama"/>
    <x v="0"/>
    <s v="drama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33"/>
    <n v="1200"/>
    <n v="401"/>
    <x v="2"/>
    <n v="30.85"/>
    <s v="GB"/>
    <s v="GBP"/>
    <n v="1428951600"/>
    <n v="1425512843"/>
    <b v="0"/>
    <n v="13"/>
    <b v="0"/>
    <s v="film &amp; video/drama"/>
    <x v="0"/>
    <s v="drama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21"/>
    <n v="3423"/>
    <n v="722"/>
    <x v="2"/>
    <n v="180.5"/>
    <s v="GB"/>
    <s v="GBP"/>
    <n v="1434995295"/>
    <n v="1432403295"/>
    <b v="0"/>
    <n v="4"/>
    <b v="0"/>
    <s v="film &amp; video/drama"/>
    <x v="0"/>
    <s v="drama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0"/>
    <n v="1000"/>
    <n v="0"/>
    <x v="2"/>
    <n v="0"/>
    <s v="US"/>
    <s v="USD"/>
    <n v="1483748232"/>
    <n v="1481156232"/>
    <b v="0"/>
    <n v="0"/>
    <b v="0"/>
    <s v="film &amp; video/drama"/>
    <x v="0"/>
    <s v="drama"/>
    <x v="182"/>
    <d v="2017-01-07T00:17:12"/>
    <x v="2"/>
    <n v="2017"/>
  </r>
  <r>
    <n v="183"/>
    <s v="Three Little Words"/>
    <s v="Don't kill me until I meet my Dad"/>
    <n v="36"/>
    <n v="12500"/>
    <n v="4482"/>
    <x v="2"/>
    <n v="373.5"/>
    <s v="GB"/>
    <s v="GBP"/>
    <n v="1417033610"/>
    <n v="1414438010"/>
    <b v="0"/>
    <n v="12"/>
    <b v="0"/>
    <s v="film &amp; video/drama"/>
    <x v="0"/>
    <s v="drama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3"/>
    <n v="1500"/>
    <n v="51"/>
    <x v="2"/>
    <n v="25.5"/>
    <s v="CA"/>
    <s v="CAD"/>
    <n v="1409543940"/>
    <n v="1404586762"/>
    <b v="0"/>
    <n v="2"/>
    <b v="0"/>
    <s v="film &amp; video/drama"/>
    <x v="0"/>
    <s v="drama"/>
    <x v="184"/>
    <d v="2014-09-01T03:59:00"/>
    <x v="3"/>
    <n v="2014"/>
  </r>
  <r>
    <n v="185"/>
    <s v="BLANK Short Movie"/>
    <s v="Love has no boundaries!"/>
    <n v="6"/>
    <n v="40000"/>
    <n v="2200"/>
    <x v="2"/>
    <n v="220"/>
    <s v="NO"/>
    <s v="NOK"/>
    <n v="1471557139"/>
    <n v="1468965139"/>
    <b v="0"/>
    <n v="10"/>
    <b v="0"/>
    <s v="film &amp; video/drama"/>
    <x v="0"/>
    <s v="drama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0"/>
    <n v="5000"/>
    <n v="0"/>
    <x v="2"/>
    <n v="0"/>
    <s v="US"/>
    <s v="USD"/>
    <n v="1488571200"/>
    <n v="1485977434"/>
    <b v="0"/>
    <n v="0"/>
    <b v="0"/>
    <s v="film &amp; video/drama"/>
    <x v="0"/>
    <s v="drama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n v="16"/>
    <n v="5000"/>
    <n v="800"/>
    <x v="2"/>
    <n v="160"/>
    <s v="US"/>
    <s v="USD"/>
    <n v="1437461940"/>
    <n v="1435383457"/>
    <b v="0"/>
    <n v="5"/>
    <b v="0"/>
    <s v="film &amp; video/drama"/>
    <x v="0"/>
    <s v="drama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0"/>
    <n v="1500"/>
    <n v="0"/>
    <x v="2"/>
    <n v="0"/>
    <s v="US"/>
    <s v="USD"/>
    <n v="1409891015"/>
    <n v="1407299015"/>
    <b v="0"/>
    <n v="0"/>
    <b v="0"/>
    <s v="film &amp; video/drama"/>
    <x v="0"/>
    <s v="drama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0"/>
    <n v="500000"/>
    <n v="345"/>
    <x v="2"/>
    <n v="69"/>
    <s v="US"/>
    <s v="USD"/>
    <n v="1472920477"/>
    <n v="1467736477"/>
    <b v="0"/>
    <n v="5"/>
    <b v="0"/>
    <s v="film &amp; video/drama"/>
    <x v="0"/>
    <s v="drama"/>
    <x v="189"/>
    <d v="2016-09-03T16:34:37"/>
    <x v="2"/>
    <n v="2016"/>
  </r>
  <r>
    <n v="190"/>
    <s v="REGIONRAT, the movie"/>
    <s v="Because hope can be a 4 letter word"/>
    <n v="0"/>
    <n v="12000"/>
    <n v="50"/>
    <x v="2"/>
    <n v="50"/>
    <s v="US"/>
    <s v="USD"/>
    <n v="1466091446"/>
    <n v="1465227446"/>
    <b v="0"/>
    <n v="1"/>
    <b v="0"/>
    <s v="film &amp; video/drama"/>
    <x v="0"/>
    <s v="drama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"/>
    <n v="5000"/>
    <n v="250"/>
    <x v="2"/>
    <n v="83.33"/>
    <s v="AU"/>
    <s v="AUD"/>
    <n v="1443782138"/>
    <n v="1440326138"/>
    <b v="0"/>
    <n v="3"/>
    <b v="0"/>
    <s v="film &amp; video/drama"/>
    <x v="0"/>
    <s v="drama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0"/>
    <n v="1000000"/>
    <n v="17"/>
    <x v="2"/>
    <n v="5.67"/>
    <s v="US"/>
    <s v="USD"/>
    <n v="1413572432"/>
    <n v="1410980432"/>
    <b v="0"/>
    <n v="3"/>
    <b v="0"/>
    <s v="film &amp; video/drama"/>
    <x v="0"/>
    <s v="drama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0"/>
    <n v="1000"/>
    <n v="0"/>
    <x v="2"/>
    <n v="0"/>
    <s v="GB"/>
    <s v="GBP"/>
    <n v="1417217166"/>
    <n v="1412029566"/>
    <b v="0"/>
    <n v="0"/>
    <b v="0"/>
    <s v="film &amp; video/drama"/>
    <x v="0"/>
    <s v="drama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0"/>
    <n v="2500"/>
    <n v="3"/>
    <x v="2"/>
    <n v="1"/>
    <s v="GB"/>
    <s v="GBP"/>
    <n v="1457308531"/>
    <n v="1452124531"/>
    <b v="0"/>
    <n v="3"/>
    <b v="0"/>
    <s v="film &amp; video/drama"/>
    <x v="0"/>
    <s v="drama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0"/>
    <n v="2000000"/>
    <n v="0"/>
    <x v="2"/>
    <n v="0"/>
    <s v="US"/>
    <s v="USD"/>
    <n v="1436544332"/>
    <n v="1431360332"/>
    <b v="0"/>
    <n v="0"/>
    <b v="0"/>
    <s v="film &amp; video/drama"/>
    <x v="0"/>
    <s v="drama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n v="42"/>
    <n v="3500"/>
    <n v="1465"/>
    <x v="2"/>
    <n v="77.11"/>
    <s v="GB"/>
    <s v="GBP"/>
    <n v="1444510800"/>
    <n v="1442062898"/>
    <b v="0"/>
    <n v="19"/>
    <b v="0"/>
    <s v="film &amp; video/drama"/>
    <x v="0"/>
    <s v="drama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10"/>
    <n v="2500"/>
    <n v="262"/>
    <x v="2"/>
    <n v="32.75"/>
    <s v="GB"/>
    <s v="GBP"/>
    <n v="1487365200"/>
    <n v="1483734100"/>
    <b v="0"/>
    <n v="8"/>
    <b v="0"/>
    <s v="film &amp; video/drama"/>
    <x v="0"/>
    <s v="drama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n v="1"/>
    <n v="25000"/>
    <n v="279"/>
    <x v="2"/>
    <n v="46.5"/>
    <s v="US"/>
    <s v="USD"/>
    <n v="1412500322"/>
    <n v="1409908322"/>
    <b v="0"/>
    <n v="6"/>
    <b v="0"/>
    <s v="film &amp; video/drama"/>
    <x v="0"/>
    <s v="drama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0"/>
    <n v="10000"/>
    <n v="0"/>
    <x v="2"/>
    <n v="0"/>
    <s v="US"/>
    <s v="USD"/>
    <n v="1472698702"/>
    <n v="1470106702"/>
    <b v="0"/>
    <n v="0"/>
    <b v="0"/>
    <s v="film &amp; video/drama"/>
    <x v="0"/>
    <s v="drama"/>
    <x v="199"/>
    <d v="2016-09-01T02:58:22"/>
    <x v="2"/>
    <n v="2016"/>
  </r>
  <r>
    <n v="200"/>
    <s v="The Crossing Shore"/>
    <s v="A film dedicated to an AAF Pilot's struggle to survive behind enemy lines during WWII."/>
    <n v="26"/>
    <n v="6000"/>
    <n v="1571.55"/>
    <x v="2"/>
    <n v="87.31"/>
    <s v="US"/>
    <s v="USD"/>
    <n v="1410746403"/>
    <n v="1408154403"/>
    <b v="0"/>
    <n v="18"/>
    <b v="0"/>
    <s v="film &amp; video/drama"/>
    <x v="0"/>
    <s v="drama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58"/>
    <n v="650"/>
    <n v="380"/>
    <x v="2"/>
    <n v="54.29"/>
    <s v="US"/>
    <s v="USD"/>
    <n v="1423424329"/>
    <n v="1421696329"/>
    <b v="0"/>
    <n v="7"/>
    <b v="0"/>
    <s v="film &amp; video/drama"/>
    <x v="0"/>
    <s v="drama"/>
    <x v="201"/>
    <d v="2015-02-08T19:38:49"/>
    <x v="0"/>
    <n v="2015"/>
  </r>
  <r>
    <n v="202"/>
    <s v="Modern Gangsters"/>
    <s v="new web series created by jonney terry"/>
    <n v="0"/>
    <n v="6000"/>
    <n v="0"/>
    <x v="2"/>
    <n v="0"/>
    <s v="US"/>
    <s v="USD"/>
    <n v="1444337940"/>
    <n v="1441750564"/>
    <b v="0"/>
    <n v="0"/>
    <b v="0"/>
    <s v="film &amp; video/drama"/>
    <x v="0"/>
    <s v="drama"/>
    <x v="202"/>
    <d v="2015-10-08T20:59:00"/>
    <x v="0"/>
    <n v="2015"/>
  </r>
  <r>
    <n v="203"/>
    <s v="TheM"/>
    <s v="We are aiming to make a Web Series based on Youth Culture and the misrepresentation of socially stereotyped people."/>
    <n v="30"/>
    <n v="2500"/>
    <n v="746"/>
    <x v="2"/>
    <n v="93.25"/>
    <s v="GB"/>
    <s v="GBP"/>
    <n v="1422562864"/>
    <n v="1417378864"/>
    <b v="0"/>
    <n v="8"/>
    <b v="0"/>
    <s v="film &amp; video/drama"/>
    <x v="0"/>
    <s v="drama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51"/>
    <n v="300000"/>
    <n v="152165"/>
    <x v="2"/>
    <n v="117.68"/>
    <s v="AU"/>
    <s v="AUD"/>
    <n v="1470319203"/>
    <n v="1467727203"/>
    <b v="0"/>
    <n v="1293"/>
    <b v="0"/>
    <s v="film &amp; video/drama"/>
    <x v="0"/>
    <s v="drama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16"/>
    <n v="8000"/>
    <n v="1300"/>
    <x v="2"/>
    <n v="76.47"/>
    <s v="US"/>
    <s v="USD"/>
    <n v="1444144222"/>
    <n v="1441120222"/>
    <b v="0"/>
    <n v="17"/>
    <b v="0"/>
    <s v="film &amp; video/drama"/>
    <x v="0"/>
    <s v="drama"/>
    <x v="205"/>
    <d v="2015-10-06T15:10:22"/>
    <x v="0"/>
    <n v="2015"/>
  </r>
  <r>
    <n v="206"/>
    <s v="Blood Bond Movie Development"/>
    <s v="A love story featuring adoption,struggle,dysfunction,grace, healing, and restoration."/>
    <n v="0"/>
    <n v="12700"/>
    <n v="0"/>
    <x v="2"/>
    <n v="0"/>
    <s v="US"/>
    <s v="USD"/>
    <n v="1470441983"/>
    <n v="1468627583"/>
    <b v="0"/>
    <n v="0"/>
    <b v="0"/>
    <s v="film &amp; video/drama"/>
    <x v="0"/>
    <s v="drama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5"/>
    <n v="14000"/>
    <n v="2130"/>
    <x v="2"/>
    <n v="163.85"/>
    <s v="CA"/>
    <s v="CAD"/>
    <n v="1420346638"/>
    <n v="1417754638"/>
    <b v="0"/>
    <n v="13"/>
    <b v="0"/>
    <s v="film &amp; video/drama"/>
    <x v="0"/>
    <s v="drama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n v="0"/>
    <n v="50000"/>
    <n v="0"/>
    <x v="2"/>
    <n v="0"/>
    <s v="AU"/>
    <s v="AUD"/>
    <n v="1418719967"/>
    <n v="1416127967"/>
    <b v="0"/>
    <n v="0"/>
    <b v="0"/>
    <s v="film &amp; video/drama"/>
    <x v="0"/>
    <s v="drama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0"/>
    <n v="25000"/>
    <n v="0"/>
    <x v="2"/>
    <n v="0"/>
    <s v="US"/>
    <s v="USD"/>
    <n v="1436566135"/>
    <n v="1433974135"/>
    <b v="0"/>
    <n v="0"/>
    <b v="0"/>
    <s v="film &amp; video/drama"/>
    <x v="0"/>
    <s v="drama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25"/>
    <n v="12000"/>
    <n v="3030"/>
    <x v="2"/>
    <n v="91.82"/>
    <s v="US"/>
    <s v="USD"/>
    <n v="1443675600"/>
    <n v="1441157592"/>
    <b v="0"/>
    <n v="33"/>
    <b v="0"/>
    <s v="film &amp; video/drama"/>
    <x v="0"/>
    <s v="drama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45"/>
    <n v="5000"/>
    <n v="2230"/>
    <x v="2"/>
    <n v="185.83"/>
    <s v="US"/>
    <s v="USD"/>
    <n v="1442634617"/>
    <n v="1440042617"/>
    <b v="0"/>
    <n v="12"/>
    <b v="0"/>
    <s v="film &amp; video/drama"/>
    <x v="0"/>
    <s v="drama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n v="0"/>
    <n v="6300"/>
    <n v="1"/>
    <x v="2"/>
    <n v="1"/>
    <s v="US"/>
    <s v="USD"/>
    <n v="1460837320"/>
    <n v="1455656920"/>
    <b v="0"/>
    <n v="1"/>
    <b v="0"/>
    <s v="film &amp; video/drama"/>
    <x v="0"/>
    <s v="drama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n v="0"/>
    <n v="50000"/>
    <n v="20"/>
    <x v="2"/>
    <n v="20"/>
    <s v="US"/>
    <s v="USD"/>
    <n v="1439734001"/>
    <n v="1437142547"/>
    <b v="0"/>
    <n v="1"/>
    <b v="0"/>
    <s v="film &amp; video/drama"/>
    <x v="0"/>
    <s v="drama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0"/>
    <n v="12500"/>
    <n v="1"/>
    <x v="2"/>
    <n v="1"/>
    <s v="US"/>
    <s v="USD"/>
    <n v="1425655349"/>
    <n v="1420471349"/>
    <b v="0"/>
    <n v="1"/>
    <b v="0"/>
    <s v="film &amp; video/drama"/>
    <x v="0"/>
    <s v="drama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0"/>
    <n v="4400"/>
    <n v="10"/>
    <x v="2"/>
    <n v="10"/>
    <s v="GB"/>
    <s v="GBP"/>
    <n v="1455753540"/>
    <n v="1452058282"/>
    <b v="0"/>
    <n v="1"/>
    <b v="0"/>
    <s v="film &amp; video/drama"/>
    <x v="0"/>
    <s v="drama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6"/>
    <n v="50000"/>
    <n v="27849.22"/>
    <x v="2"/>
    <n v="331.54"/>
    <s v="US"/>
    <s v="USD"/>
    <n v="1429740037"/>
    <n v="1425423637"/>
    <b v="0"/>
    <n v="84"/>
    <b v="0"/>
    <s v="film &amp; video/drama"/>
    <x v="0"/>
    <s v="drama"/>
    <x v="216"/>
    <d v="2015-04-22T22:00:37"/>
    <x v="0"/>
    <n v="2015"/>
  </r>
  <r>
    <n v="217"/>
    <s v="Bitch"/>
    <s v="A roadmovie by paw"/>
    <n v="12"/>
    <n v="100000"/>
    <n v="11943"/>
    <x v="2"/>
    <n v="314.29000000000002"/>
    <s v="SE"/>
    <s v="SEK"/>
    <n v="1419780149"/>
    <n v="1417101749"/>
    <b v="0"/>
    <n v="38"/>
    <b v="0"/>
    <s v="film &amp; video/drama"/>
    <x v="0"/>
    <s v="drama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2"/>
    <n v="5000"/>
    <n v="100"/>
    <x v="2"/>
    <n v="100"/>
    <s v="US"/>
    <s v="USD"/>
    <n v="1431702289"/>
    <n v="1426518289"/>
    <b v="0"/>
    <n v="1"/>
    <b v="0"/>
    <s v="film &amp; video/drama"/>
    <x v="0"/>
    <s v="drama"/>
    <x v="218"/>
    <d v="2015-05-15T15:04:49"/>
    <x v="0"/>
    <n v="2015"/>
  </r>
  <r>
    <n v="219"/>
    <s v="True Colors"/>
    <s v="An hour-long pilot about a group of suburban LGBT teens coming of age in the early 90's."/>
    <n v="18"/>
    <n v="50000"/>
    <n v="8815"/>
    <x v="2"/>
    <n v="115.99"/>
    <s v="US"/>
    <s v="USD"/>
    <n v="1459493940"/>
    <n v="1456732225"/>
    <b v="0"/>
    <n v="76"/>
    <b v="0"/>
    <s v="film &amp; video/drama"/>
    <x v="0"/>
    <s v="drama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n v="1"/>
    <n v="50000"/>
    <n v="360"/>
    <x v="2"/>
    <n v="120"/>
    <s v="US"/>
    <s v="USD"/>
    <n v="1440101160"/>
    <n v="1436542030"/>
    <b v="0"/>
    <n v="3"/>
    <b v="0"/>
    <s v="film &amp; video/drama"/>
    <x v="0"/>
    <s v="drama"/>
    <x v="220"/>
    <d v="2015-08-20T20:06:00"/>
    <x v="0"/>
    <n v="2015"/>
  </r>
  <r>
    <n v="221"/>
    <s v="Archetypes"/>
    <s v="Film about Schizophrenia with Surreal Twists!"/>
    <n v="0"/>
    <n v="50000"/>
    <n v="0"/>
    <x v="2"/>
    <n v="0"/>
    <s v="US"/>
    <s v="USD"/>
    <n v="1427569564"/>
    <n v="1422389164"/>
    <b v="0"/>
    <n v="0"/>
    <b v="0"/>
    <s v="film &amp; video/drama"/>
    <x v="0"/>
    <s v="drama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3"/>
    <n v="1000"/>
    <n v="130"/>
    <x v="2"/>
    <n v="65"/>
    <s v="US"/>
    <s v="USD"/>
    <n v="1427423940"/>
    <n v="1422383318"/>
    <b v="0"/>
    <n v="2"/>
    <b v="0"/>
    <s v="film &amp; video/drama"/>
    <x v="0"/>
    <s v="drama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n v="0"/>
    <n v="1500000"/>
    <n v="0"/>
    <x v="2"/>
    <n v="0"/>
    <s v="US"/>
    <s v="USD"/>
    <n v="1463879100"/>
    <n v="1461287350"/>
    <b v="0"/>
    <n v="0"/>
    <b v="0"/>
    <s v="film &amp; video/drama"/>
    <x v="0"/>
    <s v="drama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0"/>
    <n v="6000000"/>
    <n v="0"/>
    <x v="2"/>
    <n v="0"/>
    <s v="AU"/>
    <s v="AUD"/>
    <n v="1436506726"/>
    <n v="1431322726"/>
    <b v="0"/>
    <n v="0"/>
    <b v="0"/>
    <s v="film &amp; video/drama"/>
    <x v="0"/>
    <s v="drama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0"/>
    <n v="200"/>
    <n v="0"/>
    <x v="2"/>
    <n v="0"/>
    <s v="US"/>
    <s v="USD"/>
    <n v="1460153054"/>
    <n v="1457564654"/>
    <b v="0"/>
    <n v="0"/>
    <b v="0"/>
    <s v="film &amp; video/drama"/>
    <x v="0"/>
    <s v="drama"/>
    <x v="225"/>
    <d v="2016-04-08T22:04:14"/>
    <x v="2"/>
    <n v="2016"/>
  </r>
  <r>
    <n v="226"/>
    <s v="MAGGIE Film"/>
    <s v="A TRUE STORY OF DOMESTIC VILOLENCE THAT SEEKS TO OFFER THE VIEWER OUTLEST OF SUPPORT."/>
    <n v="1"/>
    <n v="29000"/>
    <n v="250"/>
    <x v="2"/>
    <n v="125"/>
    <s v="GB"/>
    <s v="GBP"/>
    <n v="1433064540"/>
    <n v="1428854344"/>
    <b v="0"/>
    <n v="2"/>
    <b v="0"/>
    <s v="film &amp; video/drama"/>
    <x v="0"/>
    <s v="drama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0"/>
    <n v="28000"/>
    <n v="0"/>
    <x v="2"/>
    <n v="0"/>
    <s v="US"/>
    <s v="USD"/>
    <n v="1436477241"/>
    <n v="1433885241"/>
    <b v="0"/>
    <n v="0"/>
    <b v="0"/>
    <s v="film &amp; video/drama"/>
    <x v="0"/>
    <s v="drama"/>
    <x v="227"/>
    <d v="2015-07-09T21:27:21"/>
    <x v="0"/>
    <n v="2015"/>
  </r>
  <r>
    <n v="228"/>
    <s v="Facets of a Geek life"/>
    <s v="I am making a film from one one of my books called facets of a Geek life."/>
    <n v="0"/>
    <n v="8000"/>
    <n v="0"/>
    <x v="2"/>
    <n v="0"/>
    <s v="GB"/>
    <s v="GBP"/>
    <n v="1433176105"/>
    <n v="1427992105"/>
    <b v="0"/>
    <n v="0"/>
    <b v="0"/>
    <s v="film &amp; video/drama"/>
    <x v="0"/>
    <s v="drama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0"/>
    <n v="3000"/>
    <n v="0"/>
    <x v="2"/>
    <n v="0"/>
    <s v="DE"/>
    <s v="EUR"/>
    <n v="1455402297"/>
    <n v="1452810297"/>
    <b v="0"/>
    <n v="0"/>
    <b v="0"/>
    <s v="film &amp; video/drama"/>
    <x v="0"/>
    <s v="drama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0"/>
    <n v="15000"/>
    <n v="60"/>
    <x v="2"/>
    <n v="30"/>
    <s v="US"/>
    <s v="USD"/>
    <n v="1433443151"/>
    <n v="1430851151"/>
    <b v="0"/>
    <n v="2"/>
    <b v="0"/>
    <s v="film &amp; video/drama"/>
    <x v="0"/>
    <s v="drama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0"/>
    <n v="1500000"/>
    <n v="0"/>
    <x v="2"/>
    <n v="0"/>
    <s v="US"/>
    <s v="USD"/>
    <n v="1451775651"/>
    <n v="1449183651"/>
    <b v="0"/>
    <n v="0"/>
    <b v="0"/>
    <s v="film &amp; video/drama"/>
    <x v="0"/>
    <s v="drama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3"/>
    <n v="4000"/>
    <n v="110"/>
    <x v="2"/>
    <n v="15.71"/>
    <s v="GB"/>
    <s v="GBP"/>
    <n v="1425066546"/>
    <n v="1422474546"/>
    <b v="0"/>
    <n v="7"/>
    <b v="0"/>
    <s v="film &amp; video/drama"/>
    <x v="0"/>
    <s v="drama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0"/>
    <n v="350000"/>
    <n v="0"/>
    <x v="2"/>
    <n v="0"/>
    <s v="US"/>
    <s v="USD"/>
    <n v="1475185972"/>
    <n v="1472593972"/>
    <b v="0"/>
    <n v="0"/>
    <b v="0"/>
    <s v="film &amp; video/drama"/>
    <x v="0"/>
    <s v="drama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40"/>
    <n v="1000"/>
    <n v="401"/>
    <x v="2"/>
    <n v="80.2"/>
    <s v="US"/>
    <s v="USD"/>
    <n v="1434847859"/>
    <n v="1431391859"/>
    <b v="0"/>
    <n v="5"/>
    <b v="0"/>
    <s v="film &amp; video/drama"/>
    <x v="0"/>
    <s v="drama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0"/>
    <n v="10000"/>
    <n v="0"/>
    <x v="2"/>
    <n v="0"/>
    <s v="US"/>
    <s v="USD"/>
    <n v="1436478497"/>
    <n v="1433886497"/>
    <b v="0"/>
    <n v="0"/>
    <b v="0"/>
    <s v="film &amp; video/drama"/>
    <x v="0"/>
    <s v="drama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0"/>
    <n v="150000"/>
    <n v="0"/>
    <x v="2"/>
    <n v="0"/>
    <s v="US"/>
    <s v="USD"/>
    <n v="1451952000"/>
    <n v="1447380099"/>
    <b v="0"/>
    <n v="0"/>
    <b v="0"/>
    <s v="film &amp; video/drama"/>
    <x v="0"/>
    <s v="drama"/>
    <x v="236"/>
    <d v="2016-01-05T00:00:00"/>
    <x v="0"/>
    <n v="2016"/>
  </r>
  <r>
    <n v="237"/>
    <s v="Making The Choice"/>
    <s v="Making The Choice is a christian short film series."/>
    <n v="0"/>
    <n v="15000"/>
    <n v="50"/>
    <x v="2"/>
    <n v="50"/>
    <s v="US"/>
    <s v="USD"/>
    <n v="1457445069"/>
    <n v="1452261069"/>
    <b v="0"/>
    <n v="1"/>
    <b v="0"/>
    <s v="film &amp; video/drama"/>
    <x v="0"/>
    <s v="drama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0"/>
    <n v="26000"/>
    <n v="0"/>
    <x v="2"/>
    <n v="0"/>
    <s v="US"/>
    <s v="USD"/>
    <n v="1483088400"/>
    <n v="1481324760"/>
    <b v="0"/>
    <n v="0"/>
    <b v="0"/>
    <s v="film &amp; video/drama"/>
    <x v="0"/>
    <s v="drama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n v="25"/>
    <n v="1000"/>
    <n v="250"/>
    <x v="2"/>
    <n v="50"/>
    <s v="AU"/>
    <s v="AUD"/>
    <n v="1446984000"/>
    <n v="1445308730"/>
    <b v="0"/>
    <n v="5"/>
    <b v="0"/>
    <s v="film &amp; video/drama"/>
    <x v="0"/>
    <s v="drama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08"/>
    <n v="15000"/>
    <n v="16145.12"/>
    <x v="0"/>
    <n v="117.85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113"/>
    <n v="36400"/>
    <n v="41000"/>
    <x v="0"/>
    <n v="109.04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  <n v="2014"/>
  </r>
  <r>
    <n v="242"/>
    <s v="Hardwater"/>
    <s v="An unprecedented feature-length documentary film about Maine's tribal, oft-misunderstood ice fishing sub-culture."/>
    <n v="113"/>
    <n v="13000"/>
    <n v="14750"/>
    <x v="0"/>
    <n v="73.02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103"/>
    <n v="25000"/>
    <n v="25648"/>
    <x v="0"/>
    <n v="78.2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114"/>
    <n v="3500"/>
    <n v="3981.5"/>
    <x v="0"/>
    <n v="47.4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104"/>
    <n v="5000"/>
    <n v="5186"/>
    <x v="0"/>
    <n v="54.02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n v="305"/>
    <n v="5000"/>
    <n v="15273"/>
    <x v="0"/>
    <n v="68.489999999999995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134"/>
    <n v="5000"/>
    <n v="6705"/>
    <x v="0"/>
    <n v="108.15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101"/>
    <n v="85000"/>
    <n v="86133"/>
    <x v="0"/>
    <n v="589.95000000000005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13"/>
    <n v="10000"/>
    <n v="11292"/>
    <x v="0"/>
    <n v="48.05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106"/>
    <n v="30000"/>
    <n v="31675"/>
    <x v="0"/>
    <n v="72.48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126"/>
    <n v="3500"/>
    <n v="4395"/>
    <x v="0"/>
    <n v="57.08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185"/>
    <n v="5000"/>
    <n v="9228"/>
    <x v="0"/>
    <n v="85.44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01"/>
    <n v="1500"/>
    <n v="1511"/>
    <x v="0"/>
    <n v="215.86"/>
    <s v="US"/>
    <s v="USD"/>
    <n v="1329320235"/>
    <n v="1326728235"/>
    <b v="1"/>
    <n v="7"/>
    <b v="1"/>
    <s v="film &amp; video/documentary"/>
    <x v="0"/>
    <s v="documentary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117"/>
    <n v="24000"/>
    <n v="28067.34"/>
    <x v="0"/>
    <n v="89.39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  <n v="2015"/>
  </r>
  <r>
    <n v="255"/>
    <s v="xoxosms: a documentary about love in the 21st century"/>
    <s v="xoxosms is a documentary about first love, long distance and Skype."/>
    <n v="107"/>
    <n v="8000"/>
    <n v="8538.66"/>
    <x v="0"/>
    <n v="45.42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9"/>
    <n v="13000"/>
    <n v="18083"/>
    <x v="0"/>
    <n v="65.760000000000005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107"/>
    <n v="35000"/>
    <n v="37354.269999999997"/>
    <x v="0"/>
    <n v="66.7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191"/>
    <n v="30000"/>
    <n v="57342"/>
    <x v="0"/>
    <n v="83.35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132"/>
    <n v="75000"/>
    <n v="98953.42"/>
    <x v="0"/>
    <n v="105.05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6"/>
    <n v="10000"/>
    <n v="10640"/>
    <x v="0"/>
    <n v="120.91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  <n v="2010"/>
  </r>
  <r>
    <n v="261"/>
    <s v="Empires: The Film"/>
    <s v="Empires explores the impact of networks on histories and philosophies of political thought."/>
    <n v="107"/>
    <n v="20000"/>
    <n v="21480"/>
    <x v="0"/>
    <n v="97.64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  <n v="2012"/>
  </r>
  <r>
    <n v="262"/>
    <s v="The Last Cosmonaut"/>
    <s v="He can never die. He will live forever. He is the last cosmonaut, and this is his story."/>
    <n v="240"/>
    <n v="2500"/>
    <n v="6000"/>
    <x v="0"/>
    <n v="41.38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118"/>
    <n v="25000"/>
    <n v="29520.27"/>
    <x v="0"/>
    <n v="30.65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118"/>
    <n v="5000"/>
    <n v="5910"/>
    <x v="0"/>
    <n v="64.95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111"/>
    <n v="5000"/>
    <n v="5555"/>
    <x v="0"/>
    <n v="95.78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46"/>
    <n v="1000"/>
    <n v="1455"/>
    <x v="0"/>
    <n v="40.42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n v="132"/>
    <n v="9850"/>
    <n v="12965.44"/>
    <x v="0"/>
    <n v="78.58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111"/>
    <n v="5000"/>
    <n v="5570"/>
    <x v="0"/>
    <n v="50.18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47"/>
    <n v="100000"/>
    <n v="147233.76999999999"/>
    <x v="0"/>
    <n v="92.25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153"/>
    <n v="2300"/>
    <n v="3510"/>
    <x v="0"/>
    <n v="57.54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105"/>
    <n v="30000"/>
    <n v="31404"/>
    <x v="0"/>
    <n v="109.42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77"/>
    <n v="3000"/>
    <n v="5323.01"/>
    <x v="0"/>
    <n v="81.89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108"/>
    <n v="5000"/>
    <n v="5388.79"/>
    <x v="0"/>
    <n v="45.67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156"/>
    <n v="4000"/>
    <n v="6240"/>
    <x v="0"/>
    <n v="55.22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  <n v="2012"/>
  </r>
  <r>
    <n v="275"/>
    <s v="Finding the Funk"/>
    <s v="A journey through the origins and influence of funk music from James Brown to D'Angelo we are FINDING THE FUNK!"/>
    <n v="108"/>
    <n v="20000"/>
    <n v="21679"/>
    <x v="0"/>
    <n v="65.3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n v="148"/>
    <n v="4000"/>
    <n v="5904"/>
    <x v="0"/>
    <n v="95.23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110"/>
    <n v="65000"/>
    <n v="71748"/>
    <x v="0"/>
    <n v="75.44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  <n v="2015"/>
  </r>
  <r>
    <n v="278"/>
    <s v="The Babushkas of Chernobyl"/>
    <s v="An unlikely story of spirit, defiance and beauty from the most contaminated place on Earth"/>
    <n v="150"/>
    <n v="27000"/>
    <n v="40594"/>
    <x v="0"/>
    <n v="97.82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57"/>
    <n v="17000"/>
    <n v="26744.11"/>
    <x v="0"/>
    <n v="87.69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156"/>
    <n v="75000"/>
    <n v="117108"/>
    <x v="0"/>
    <n v="54.75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121"/>
    <n v="5500"/>
    <n v="6632.32"/>
    <x v="0"/>
    <n v="83.95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101"/>
    <n v="45000"/>
    <n v="45535"/>
    <x v="0"/>
    <n v="254.39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  <n v="2010"/>
  </r>
  <r>
    <n v="283"/>
    <s v="SOLE SURVIVOR"/>
    <s v="What is the impact of survivorship on the human condition?"/>
    <n v="114"/>
    <n v="18000"/>
    <n v="20569.05"/>
    <x v="0"/>
    <n v="101.83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n v="105"/>
    <n v="40000"/>
    <n v="41850.46"/>
    <x v="0"/>
    <n v="55.07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229"/>
    <n v="14000"/>
    <n v="32035.51"/>
    <x v="0"/>
    <n v="56.9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09"/>
    <n v="15000"/>
    <n v="16373"/>
    <x v="0"/>
    <n v="121.28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  <n v="2013"/>
  </r>
  <r>
    <n v="287"/>
    <s v="In Country: A Documentary Film (POSTPRODUCTION)"/>
    <s v="War is hell. Why would anyone want to spend their weekends there?"/>
    <n v="176"/>
    <n v="15000"/>
    <n v="26445"/>
    <x v="0"/>
    <n v="91.19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103"/>
    <n v="50000"/>
    <n v="51605.31"/>
    <x v="0"/>
    <n v="115.45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05"/>
    <n v="15000"/>
    <n v="15723"/>
    <x v="0"/>
    <n v="67.77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107"/>
    <n v="4500"/>
    <n v="4800.8"/>
    <x v="0"/>
    <n v="28.58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120"/>
    <n v="5000"/>
    <n v="6001"/>
    <x v="0"/>
    <n v="46.88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102"/>
    <n v="75000"/>
    <n v="76130.2"/>
    <x v="0"/>
    <n v="154.41999999999999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101"/>
    <n v="26000"/>
    <n v="26360"/>
    <x v="0"/>
    <n v="201.22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100"/>
    <n v="5000"/>
    <n v="5000"/>
    <x v="0"/>
    <n v="10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133"/>
    <n v="50000"/>
    <n v="66554.559999999998"/>
    <x v="0"/>
    <n v="100.08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n v="119"/>
    <n v="25000"/>
    <n v="29681.55"/>
    <x v="0"/>
    <n v="230.09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  <n v="2012"/>
  </r>
  <r>
    <n v="297"/>
    <s v="Who Owns Yoga?"/>
    <s v="Who Owns Yoga? is a feature length documentary film that explores the changing nature of yoga in the modern world."/>
    <n v="101"/>
    <n v="20000"/>
    <n v="20128"/>
    <x v="0"/>
    <n v="141.75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  <n v="2015"/>
  </r>
  <r>
    <n v="298"/>
    <s v="DisHonesty - A Documentary Feature Film"/>
    <s v="The truth is, we all lie - and by &quot;we,&quot; we mean everyone!"/>
    <n v="109"/>
    <n v="126000"/>
    <n v="137254.84"/>
    <x v="0"/>
    <n v="56.34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79"/>
    <n v="10000"/>
    <n v="17895.25"/>
    <x v="0"/>
    <n v="73.34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102"/>
    <n v="25000"/>
    <n v="25430.66"/>
    <x v="0"/>
    <n v="85.34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  <n v="2011"/>
  </r>
  <r>
    <n v="301"/>
    <s v="WORLD FAIR"/>
    <s v="A film about personal memory, amateur cinematography, and visions of the future at the 1939 New York World's Fair."/>
    <n v="119"/>
    <n v="13000"/>
    <n v="15435.55"/>
    <x v="0"/>
    <n v="61.5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"/>
    <n v="10000"/>
    <n v="10046"/>
    <x v="0"/>
    <n v="93.02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137"/>
    <n v="3000"/>
    <n v="4124"/>
    <x v="0"/>
    <n v="50.29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232"/>
    <n v="3400"/>
    <n v="7876"/>
    <x v="0"/>
    <n v="106.43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  <n v="2012"/>
  </r>
  <r>
    <n v="305"/>
    <s v="My Friend Mott-ly"/>
    <s v="A documentary that I am making about the difficult, but inspiring, life of a late friend of mine."/>
    <n v="130"/>
    <n v="7500"/>
    <n v="9775"/>
    <x v="0"/>
    <n v="51.72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  <n v="2012"/>
  </r>
  <r>
    <n v="306"/>
    <s v="Escape/Artist: The Jason Escape Documentary"/>
    <s v="A feature-length documentary on the life of Boston escape artist Jason Escape."/>
    <n v="293"/>
    <n v="1000"/>
    <n v="2929"/>
    <x v="0"/>
    <n v="36.61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  <n v="2013"/>
  </r>
  <r>
    <n v="307"/>
    <s v="Grammar Revolution"/>
    <s v="Why is grammar important?"/>
    <n v="111"/>
    <n v="22000"/>
    <n v="24490"/>
    <x v="0"/>
    <n v="42.52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06"/>
    <n v="12000"/>
    <n v="12668"/>
    <x v="0"/>
    <n v="62.71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19"/>
    <n v="18000"/>
    <n v="21410"/>
    <x v="0"/>
    <n v="89.96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4"/>
    <n v="1000"/>
    <n v="1041.29"/>
    <x v="0"/>
    <n v="28.92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104"/>
    <n v="20000"/>
    <n v="20820.330000000002"/>
    <x v="0"/>
    <n v="138.80000000000001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112"/>
    <n v="8000"/>
    <n v="8950"/>
    <x v="0"/>
    <n v="61.3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05"/>
    <n v="17000"/>
    <n v="17805"/>
    <x v="0"/>
    <n v="80.2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385"/>
    <n v="1000"/>
    <n v="3851.5"/>
    <x v="0"/>
    <n v="32.1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101"/>
    <n v="25000"/>
    <n v="25312"/>
    <x v="0"/>
    <n v="200.89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n v="114"/>
    <n v="15000"/>
    <n v="17066"/>
    <x v="0"/>
    <n v="108.01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n v="101"/>
    <n v="30000"/>
    <n v="30241"/>
    <x v="0"/>
    <n v="95.7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283"/>
    <n v="5000"/>
    <n v="14166"/>
    <x v="0"/>
    <n v="49.88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113"/>
    <n v="5000"/>
    <n v="5634"/>
    <x v="0"/>
    <n v="110.47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107"/>
    <n v="20000"/>
    <n v="21316"/>
    <x v="0"/>
    <n v="134.91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  <n v="2015"/>
  </r>
  <r>
    <n v="321"/>
    <s v="An Impossible Project"/>
    <s v="The more digital the world, the more analog our dreams._x000a_A feature documentary shot on 35mm film."/>
    <n v="103"/>
    <n v="35000"/>
    <n v="35932"/>
    <x v="0"/>
    <n v="106.62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  <n v="2016"/>
  </r>
  <r>
    <n v="322"/>
    <s v="Last of the Big Tuskers"/>
    <s v="A documentary film about the largest elephants on earth and what is being done to ensure their survival."/>
    <n v="108"/>
    <n v="25000"/>
    <n v="26978"/>
    <x v="0"/>
    <n v="145.04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123"/>
    <n v="5400"/>
    <n v="6646"/>
    <x v="0"/>
    <n v="114.59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102"/>
    <n v="8500"/>
    <n v="8636"/>
    <x v="0"/>
    <n v="105.32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104"/>
    <n v="50000"/>
    <n v="52198"/>
    <x v="0"/>
    <n v="70.92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13"/>
    <n v="150000"/>
    <n v="169394.6"/>
    <x v="0"/>
    <n v="147.16999999999999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136"/>
    <n v="4000"/>
    <n v="5456"/>
    <x v="0"/>
    <n v="160.47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104"/>
    <n v="75000"/>
    <n v="77710.8"/>
    <x v="0"/>
    <n v="156.05000000000001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6"/>
    <n v="10000"/>
    <n v="10550"/>
    <x v="0"/>
    <n v="63.17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102"/>
    <n v="35000"/>
    <n v="35640"/>
    <x v="0"/>
    <n v="104.82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107"/>
    <n v="40000"/>
    <n v="42642"/>
    <x v="0"/>
    <n v="97.36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13"/>
    <n v="100000"/>
    <n v="113015"/>
    <x v="0"/>
    <n v="203.63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125"/>
    <n v="40000"/>
    <n v="50091"/>
    <x v="0"/>
    <n v="188.31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1"/>
    <n v="10000"/>
    <n v="10119"/>
    <x v="0"/>
    <n v="146.65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103"/>
    <n v="8500"/>
    <n v="8735"/>
    <x v="0"/>
    <n v="109.19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117"/>
    <n v="25000"/>
    <n v="29209.78"/>
    <x v="0"/>
    <n v="59.25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101"/>
    <n v="3000"/>
    <n v="3035.05"/>
    <x v="0"/>
    <n v="97.9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10"/>
    <n v="15000"/>
    <n v="16520.04"/>
    <x v="0"/>
    <n v="7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108"/>
    <n v="6000"/>
    <n v="6485"/>
    <x v="0"/>
    <n v="72.87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  <n v="2015"/>
  </r>
  <r>
    <n v="340"/>
    <s v="Somaliland: The Abaarso Story"/>
    <s v="Feature-length documentary about five Somali Muslim students pursuing dreams of education in America"/>
    <n v="125"/>
    <n v="35000"/>
    <n v="43758"/>
    <x v="0"/>
    <n v="146.35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107"/>
    <n v="3500"/>
    <n v="3735"/>
    <x v="0"/>
    <n v="67.91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  <n v="2014"/>
  </r>
  <r>
    <n v="342"/>
    <s v="BREAKING A MONSTER a film about the band Unlocking The Truth"/>
    <s v="BREAKING A MONSTER needs your help to play in THEATERS!"/>
    <n v="100"/>
    <n v="55000"/>
    <n v="55201.52"/>
    <x v="0"/>
    <n v="169.85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102"/>
    <n v="30000"/>
    <n v="30608.59"/>
    <x v="0"/>
    <n v="58.41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102"/>
    <n v="33500"/>
    <n v="34198"/>
    <x v="0"/>
    <n v="119.99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23"/>
    <n v="14500"/>
    <n v="17875"/>
    <x v="0"/>
    <n v="99.86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70"/>
    <n v="10000"/>
    <n v="17028.88"/>
    <x v="0"/>
    <n v="90.58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112"/>
    <n v="40000"/>
    <n v="44636.2"/>
    <x v="0"/>
    <n v="117.77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3"/>
    <n v="10000"/>
    <n v="10300"/>
    <x v="0"/>
    <n v="86.55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n v="107"/>
    <n v="11260"/>
    <n v="12007.18"/>
    <x v="0"/>
    <n v="71.900000000000006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115"/>
    <n v="25000"/>
    <n v="28690"/>
    <x v="0"/>
    <n v="129.82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127"/>
    <n v="34000"/>
    <n v="43296"/>
    <x v="0"/>
    <n v="44.91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17"/>
    <n v="10000"/>
    <n v="11656"/>
    <x v="0"/>
    <n v="40.76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109"/>
    <n v="58425"/>
    <n v="63460.18"/>
    <x v="0"/>
    <n v="103.52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104"/>
    <n v="3500"/>
    <n v="3638"/>
    <x v="0"/>
    <n v="125.45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  <n v="2016"/>
  </r>
  <r>
    <n v="355"/>
    <s v="REZA ABDOH -Theatre Visionary"/>
    <s v="A documentary film about the late REZA ABDOH and his performance company DAR A LUZ."/>
    <n v="116"/>
    <n v="35000"/>
    <n v="40690"/>
    <x v="0"/>
    <n v="246.61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  <n v="2014"/>
  </r>
  <r>
    <n v="356"/>
    <s v="43 and 80"/>
    <s v="A documentary about halibut conservation and how it impacts communities of Southeast Alaska."/>
    <n v="103"/>
    <n v="7500"/>
    <n v="7701.93"/>
    <x v="0"/>
    <n v="79.400000000000006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74"/>
    <n v="15000"/>
    <n v="26100"/>
    <x v="0"/>
    <n v="86.14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103"/>
    <n v="50000"/>
    <n v="51544"/>
    <x v="0"/>
    <n v="193.05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105"/>
    <n v="24200"/>
    <n v="25375"/>
    <x v="0"/>
    <n v="84.02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01"/>
    <n v="12000"/>
    <n v="12165"/>
    <x v="0"/>
    <n v="139.83000000000001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111"/>
    <n v="35000"/>
    <n v="38876.949999999997"/>
    <x v="0"/>
    <n v="109.82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124"/>
    <n v="9665"/>
    <n v="12000"/>
    <x v="0"/>
    <n v="139.53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101"/>
    <n v="8925"/>
    <n v="9044"/>
    <x v="0"/>
    <n v="347.85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110"/>
    <n v="7000"/>
    <n v="7711.3"/>
    <x v="0"/>
    <n v="68.239999999999995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n v="104"/>
    <n v="15000"/>
    <n v="15596"/>
    <x v="0"/>
    <n v="239.94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n v="101"/>
    <n v="38000"/>
    <n v="38500"/>
    <x v="0"/>
    <n v="287.31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3"/>
    <n v="10000"/>
    <n v="10335.01"/>
    <x v="0"/>
    <n v="86.85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04"/>
    <n v="12500"/>
    <n v="13014"/>
    <x v="0"/>
    <n v="81.849999999999994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n v="110"/>
    <n v="6500"/>
    <n v="7160.12"/>
    <x v="0"/>
    <n v="42.87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122"/>
    <n v="25000"/>
    <n v="30505"/>
    <x v="0"/>
    <n v="709.42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n v="114"/>
    <n v="150000"/>
    <n v="171253"/>
    <x v="0"/>
    <n v="161.26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  <n v="2013"/>
  </r>
  <r>
    <n v="372"/>
    <s v="Wild Equus"/>
    <s v="A short documentary exploring the uses of 'Natural Horsemanship' across Europe"/>
    <n v="125"/>
    <n v="300"/>
    <n v="376"/>
    <x v="0"/>
    <n v="41.78"/>
    <s v="GB"/>
    <s v="GBP"/>
    <n v="1459872000"/>
    <n v="1456408244"/>
    <b v="0"/>
    <n v="9"/>
    <b v="1"/>
    <s v="film &amp; video/documentary"/>
    <x v="0"/>
    <s v="documentary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107"/>
    <n v="7500"/>
    <n v="8000"/>
    <x v="0"/>
    <n v="89.89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131"/>
    <n v="6000"/>
    <n v="7839"/>
    <x v="0"/>
    <n v="45.05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120"/>
    <n v="500"/>
    <n v="600"/>
    <x v="0"/>
    <n v="42.86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106"/>
    <n v="2450"/>
    <n v="2596"/>
    <x v="0"/>
    <n v="54.08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14"/>
    <n v="12000"/>
    <n v="13728"/>
    <x v="0"/>
    <n v="103.22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112"/>
    <n v="3000"/>
    <n v="3353"/>
    <x v="0"/>
    <n v="40.4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n v="116"/>
    <n v="15000"/>
    <n v="17412"/>
    <x v="0"/>
    <n v="116.86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142"/>
    <n v="4000"/>
    <n v="5660"/>
    <x v="0"/>
    <n v="115.51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  <n v="2016"/>
  </r>
  <r>
    <n v="381"/>
    <s v="Clearwater"/>
    <s v="Set in the ancient waters of the Puget Sound, Clearwater is a universal story about the need to adapt to change."/>
    <n v="105"/>
    <n v="25000"/>
    <n v="26182.5"/>
    <x v="0"/>
    <n v="104.31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256"/>
    <n v="600"/>
    <n v="1535"/>
    <x v="0"/>
    <n v="69.77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207"/>
    <n v="999"/>
    <n v="2065"/>
    <x v="0"/>
    <n v="43.02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112"/>
    <n v="20000"/>
    <n v="22421"/>
    <x v="0"/>
    <n v="58.54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106"/>
    <n v="25000"/>
    <n v="26495.5"/>
    <x v="0"/>
    <n v="111.8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100"/>
    <n v="600"/>
    <n v="601"/>
    <x v="0"/>
    <n v="46.23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214"/>
    <n v="38000"/>
    <n v="81316"/>
    <x v="0"/>
    <n v="144.69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126"/>
    <n v="5000"/>
    <n v="6308"/>
    <x v="0"/>
    <n v="88.85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182"/>
    <n v="68000"/>
    <n v="123444.12"/>
    <x v="0"/>
    <n v="81.75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"/>
    <n v="1000"/>
    <n v="1000"/>
    <x v="0"/>
    <n v="71.430000000000007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n v="101"/>
    <n v="20000"/>
    <n v="20122"/>
    <x v="0"/>
    <n v="104.26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01"/>
    <n v="18500"/>
    <n v="18667"/>
    <x v="0"/>
    <n v="90.62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110"/>
    <n v="50000"/>
    <n v="55223"/>
    <x v="0"/>
    <n v="157.33000000000001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112"/>
    <n v="4700"/>
    <n v="5259"/>
    <x v="0"/>
    <n v="105.18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8"/>
    <n v="10000"/>
    <n v="10804.45"/>
    <x v="0"/>
    <n v="58.72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07"/>
    <n v="15000"/>
    <n v="16000"/>
    <x v="0"/>
    <n v="81.63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04"/>
    <n v="12444"/>
    <n v="12929.35"/>
    <x v="0"/>
    <n v="56.46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125"/>
    <n v="7500"/>
    <n v="9387"/>
    <x v="0"/>
    <n v="140.1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107"/>
    <n v="20000"/>
    <n v="21361"/>
    <x v="0"/>
    <n v="224.85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12"/>
    <n v="10000"/>
    <n v="11230.25"/>
    <x v="0"/>
    <n v="181.13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104"/>
    <n v="50000"/>
    <n v="51906"/>
    <x v="0"/>
    <n v="711.04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142"/>
    <n v="2000"/>
    <n v="2833"/>
    <x v="0"/>
    <n v="65.88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  <n v="2015"/>
  </r>
  <r>
    <n v="403"/>
    <s v="MONDO BANANA"/>
    <s v="A documentary adventure about bananas - and people. Your round-trip ticket into the heart of banana-cultures!!"/>
    <n v="105"/>
    <n v="5000"/>
    <n v="5263"/>
    <x v="0"/>
    <n v="75.19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103"/>
    <n v="35000"/>
    <n v="36082"/>
    <x v="0"/>
    <n v="133.13999999999999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  <n v="2014"/>
  </r>
  <r>
    <n v="405"/>
    <s v="The Healing Effect Movie"/>
    <s v="Come, join our movie movement.  A new documentary about the healing power of food."/>
    <n v="108"/>
    <n v="2820"/>
    <n v="3036"/>
    <x v="0"/>
    <n v="55.2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108"/>
    <n v="2800"/>
    <n v="3015.73"/>
    <x v="0"/>
    <n v="86.16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  <n v="2011"/>
  </r>
  <r>
    <n v="407"/>
    <s v="Haymarket Documentary"/>
    <s v="The story of the 1886 Haymarket Riot explored through the history of the Haymarket Police Memorial Statue."/>
    <n v="102"/>
    <n v="2000"/>
    <n v="2031"/>
    <x v="0"/>
    <n v="92.32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101"/>
    <n v="6000"/>
    <n v="6086.26"/>
    <x v="0"/>
    <n v="160.16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n v="137"/>
    <n v="500"/>
    <n v="684"/>
    <x v="0"/>
    <n v="45.6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28"/>
    <n v="1000"/>
    <n v="1283"/>
    <x v="0"/>
    <n v="183.29"/>
    <s v="CA"/>
    <s v="CAD"/>
    <n v="1434670397"/>
    <n v="1429486397"/>
    <b v="0"/>
    <n v="7"/>
    <b v="1"/>
    <s v="film &amp; video/documentary"/>
    <x v="0"/>
    <s v="documentary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101"/>
    <n v="30000"/>
    <n v="30315"/>
    <x v="0"/>
    <n v="125.79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127"/>
    <n v="2500"/>
    <n v="3171"/>
    <x v="0"/>
    <n v="57.65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05"/>
    <n v="12800"/>
    <n v="13451"/>
    <x v="0"/>
    <n v="78.66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03"/>
    <n v="18500"/>
    <n v="19028"/>
    <x v="0"/>
    <n v="91.48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02"/>
    <n v="1400"/>
    <n v="1430.06"/>
    <x v="0"/>
    <n v="68.099999999999994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n v="120"/>
    <n v="1000"/>
    <n v="1202.17"/>
    <x v="0"/>
    <n v="48.09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0"/>
    <n v="10500"/>
    <n v="10526"/>
    <x v="0"/>
    <n v="202.42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101"/>
    <n v="22400"/>
    <n v="22542"/>
    <x v="0"/>
    <n v="216.75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  <n v="2015"/>
  </r>
  <r>
    <n v="419"/>
    <s v="BEYOND LOCAL"/>
    <s v="Beyond Local is a personal journey through an art-centric and musically talented community that fosters creativity."/>
    <n v="100"/>
    <n v="8000"/>
    <n v="8035"/>
    <x v="0"/>
    <n v="110.07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0"/>
    <n v="3300"/>
    <n v="14.5"/>
    <x v="2"/>
    <n v="4.83"/>
    <s v="US"/>
    <s v="USD"/>
    <n v="1394772031"/>
    <n v="1392183631"/>
    <b v="0"/>
    <n v="3"/>
    <b v="0"/>
    <s v="film &amp; video/animation"/>
    <x v="0"/>
    <s v="animation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2"/>
    <n v="15000"/>
    <n v="301"/>
    <x v="2"/>
    <n v="50.17"/>
    <s v="US"/>
    <s v="USD"/>
    <n v="1440157656"/>
    <n v="1434973656"/>
    <b v="0"/>
    <n v="6"/>
    <b v="0"/>
    <s v="film &amp; video/animation"/>
    <x v="0"/>
    <s v="animation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1"/>
    <n v="40000"/>
    <n v="430"/>
    <x v="2"/>
    <n v="35.83"/>
    <s v="US"/>
    <s v="USD"/>
    <n v="1410416097"/>
    <n v="1407824097"/>
    <b v="0"/>
    <n v="12"/>
    <b v="0"/>
    <s v="film &amp; video/animation"/>
    <x v="0"/>
    <s v="animation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1"/>
    <n v="20000"/>
    <n v="153"/>
    <x v="2"/>
    <n v="11.77"/>
    <s v="US"/>
    <s v="USD"/>
    <n v="1370470430"/>
    <n v="1367878430"/>
    <b v="0"/>
    <n v="13"/>
    <b v="0"/>
    <s v="film &amp; video/animation"/>
    <x v="0"/>
    <s v="animation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7"/>
    <n v="3000"/>
    <n v="203.9"/>
    <x v="2"/>
    <n v="40.78"/>
    <s v="US"/>
    <s v="USD"/>
    <n v="1332748899"/>
    <n v="1327568499"/>
    <b v="0"/>
    <n v="5"/>
    <b v="0"/>
    <s v="film &amp; video/animation"/>
    <x v="0"/>
    <s v="animation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0"/>
    <n v="50000"/>
    <n v="6"/>
    <x v="2"/>
    <n v="3"/>
    <s v="US"/>
    <s v="USD"/>
    <n v="1448660404"/>
    <n v="1443472804"/>
    <b v="0"/>
    <n v="2"/>
    <b v="0"/>
    <s v="film &amp; video/animation"/>
    <x v="0"/>
    <s v="animation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"/>
    <n v="10000"/>
    <n v="133"/>
    <x v="2"/>
    <n v="16.63"/>
    <s v="US"/>
    <s v="USD"/>
    <n v="1456851914"/>
    <n v="1454259914"/>
    <b v="0"/>
    <n v="8"/>
    <b v="0"/>
    <s v="film &amp; video/animation"/>
    <x v="0"/>
    <s v="animation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0"/>
    <n v="6500"/>
    <n v="0"/>
    <x v="2"/>
    <n v="0"/>
    <s v="US"/>
    <s v="USD"/>
    <n v="1445540340"/>
    <n v="1444340940"/>
    <b v="0"/>
    <n v="0"/>
    <b v="0"/>
    <s v="film &amp; video/animation"/>
    <x v="0"/>
    <s v="animation"/>
    <x v="427"/>
    <d v="2015-10-22T18:59:00"/>
    <x v="0"/>
    <n v="2015"/>
  </r>
  <r>
    <n v="428"/>
    <s v="Little Clay Bible - Zacchaeus"/>
    <s v="Fresh, fun, entertaining Bible stories on YouTube, stop-motion style."/>
    <n v="6"/>
    <n v="12000"/>
    <n v="676"/>
    <x v="2"/>
    <n v="52"/>
    <s v="US"/>
    <s v="USD"/>
    <n v="1402956000"/>
    <n v="1400523845"/>
    <b v="0"/>
    <n v="13"/>
    <b v="0"/>
    <s v="film &amp; video/animation"/>
    <x v="0"/>
    <s v="animation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0"/>
    <n v="5000"/>
    <n v="0"/>
    <x v="2"/>
    <n v="0"/>
    <s v="US"/>
    <s v="USD"/>
    <n v="1259297940"/>
    <n v="1252964282"/>
    <b v="0"/>
    <n v="0"/>
    <b v="0"/>
    <s v="film &amp; video/animation"/>
    <x v="0"/>
    <s v="animation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2"/>
    <n v="1000"/>
    <n v="24"/>
    <x v="2"/>
    <n v="4.8"/>
    <s v="US"/>
    <s v="USD"/>
    <n v="1378866867"/>
    <n v="1377570867"/>
    <b v="0"/>
    <n v="5"/>
    <b v="0"/>
    <s v="film &amp; video/animation"/>
    <x v="0"/>
    <s v="animation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14"/>
    <n v="3000"/>
    <n v="415"/>
    <x v="2"/>
    <n v="51.88"/>
    <s v="GB"/>
    <s v="GBP"/>
    <n v="1467752083"/>
    <n v="1465160083"/>
    <b v="0"/>
    <n v="8"/>
    <b v="0"/>
    <s v="film &amp; video/animation"/>
    <x v="0"/>
    <s v="animation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10"/>
    <n v="6000"/>
    <n v="570"/>
    <x v="2"/>
    <n v="71.25"/>
    <s v="US"/>
    <s v="USD"/>
    <n v="1445448381"/>
    <n v="1440264381"/>
    <b v="0"/>
    <n v="8"/>
    <b v="0"/>
    <s v="film &amp; video/animation"/>
    <x v="0"/>
    <s v="animation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0"/>
    <n v="3000"/>
    <n v="0"/>
    <x v="2"/>
    <n v="0"/>
    <s v="US"/>
    <s v="USD"/>
    <n v="1444576022"/>
    <n v="1439392022"/>
    <b v="0"/>
    <n v="0"/>
    <b v="0"/>
    <s v="film &amp; video/animation"/>
    <x v="0"/>
    <s v="animation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5"/>
    <n v="2500"/>
    <n v="125"/>
    <x v="2"/>
    <n v="62.5"/>
    <s v="US"/>
    <s v="USD"/>
    <n v="1385931702"/>
    <n v="1383076902"/>
    <b v="0"/>
    <n v="2"/>
    <b v="0"/>
    <s v="film &amp; video/animation"/>
    <x v="0"/>
    <s v="animation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0"/>
    <n v="110000"/>
    <n v="3"/>
    <x v="2"/>
    <n v="1"/>
    <s v="US"/>
    <s v="USD"/>
    <n v="1379094980"/>
    <n v="1376502980"/>
    <b v="0"/>
    <n v="3"/>
    <b v="0"/>
    <s v="film &amp; video/animation"/>
    <x v="0"/>
    <s v="animation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n v="0"/>
    <n v="1000"/>
    <n v="0"/>
    <x v="2"/>
    <n v="0"/>
    <s v="US"/>
    <s v="USD"/>
    <n v="1375260113"/>
    <n v="1372668113"/>
    <b v="0"/>
    <n v="0"/>
    <b v="0"/>
    <s v="film &amp; video/animation"/>
    <x v="0"/>
    <s v="animation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0"/>
    <n v="7000"/>
    <n v="0"/>
    <x v="2"/>
    <n v="0"/>
    <s v="CA"/>
    <s v="CAD"/>
    <n v="1475912326"/>
    <n v="1470728326"/>
    <b v="0"/>
    <n v="0"/>
    <b v="0"/>
    <s v="film &amp; video/animation"/>
    <x v="0"/>
    <s v="animation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n v="9"/>
    <n v="20000"/>
    <n v="1876"/>
    <x v="2"/>
    <n v="170.55"/>
    <s v="US"/>
    <s v="USD"/>
    <n v="1447830958"/>
    <n v="1445235358"/>
    <b v="0"/>
    <n v="11"/>
    <b v="0"/>
    <s v="film &amp; video/animation"/>
    <x v="0"/>
    <s v="animation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0"/>
    <n v="450"/>
    <n v="0"/>
    <x v="2"/>
    <n v="0"/>
    <s v="US"/>
    <s v="USD"/>
    <n v="1413569818"/>
    <n v="1412705818"/>
    <b v="0"/>
    <n v="0"/>
    <b v="0"/>
    <s v="film &amp; video/animation"/>
    <x v="0"/>
    <s v="animation"/>
    <x v="439"/>
    <d v="2014-10-17T18:16:58"/>
    <x v="3"/>
    <n v="2014"/>
  </r>
  <r>
    <n v="440"/>
    <s v="Consumed"/>
    <s v="A stop-motion animation made by a one girl team, with a camera, creativity, and a lot of determination."/>
    <n v="0"/>
    <n v="5000"/>
    <n v="5"/>
    <x v="2"/>
    <n v="5"/>
    <s v="US"/>
    <s v="USD"/>
    <n v="1458859153"/>
    <n v="1456270753"/>
    <b v="0"/>
    <n v="1"/>
    <b v="0"/>
    <s v="film &amp; video/animation"/>
    <x v="0"/>
    <s v="animation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0"/>
    <n v="400"/>
    <n v="0"/>
    <x v="2"/>
    <n v="0"/>
    <s v="GB"/>
    <s v="GBP"/>
    <n v="1383418996"/>
    <n v="1380826996"/>
    <b v="0"/>
    <n v="0"/>
    <b v="0"/>
    <s v="film &amp; video/animation"/>
    <x v="0"/>
    <s v="animation"/>
    <x v="441"/>
    <d v="2013-11-02T19:03:16"/>
    <x v="4"/>
    <n v="2013"/>
  </r>
  <r>
    <n v="442"/>
    <s v="The Paranormal Idiot"/>
    <s v="Doomsday is here"/>
    <n v="39"/>
    <n v="17000"/>
    <n v="6691"/>
    <x v="2"/>
    <n v="393.59"/>
    <s v="US"/>
    <s v="USD"/>
    <n v="1424380783"/>
    <n v="1421788783"/>
    <b v="0"/>
    <n v="17"/>
    <b v="0"/>
    <s v="film &amp; video/animation"/>
    <x v="0"/>
    <s v="animation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n v="0"/>
    <n v="10000"/>
    <n v="10"/>
    <x v="2"/>
    <n v="5"/>
    <s v="CA"/>
    <s v="CAD"/>
    <n v="1391991701"/>
    <n v="1389399701"/>
    <b v="0"/>
    <n v="2"/>
    <b v="0"/>
    <s v="film &amp; video/animation"/>
    <x v="0"/>
    <s v="animation"/>
    <x v="443"/>
    <d v="2014-02-10T00:21:41"/>
    <x v="3"/>
    <n v="2014"/>
  </r>
  <r>
    <n v="444"/>
    <s v="Discovering the Other Woman"/>
    <s v="An upcoming animated web sitcom series centered around dealing with life, love, and relationships."/>
    <n v="5"/>
    <n v="1000"/>
    <n v="50"/>
    <x v="2"/>
    <n v="50"/>
    <s v="US"/>
    <s v="USD"/>
    <n v="1329342361"/>
    <n v="1324158361"/>
    <b v="0"/>
    <n v="1"/>
    <b v="0"/>
    <s v="film &amp; video/animation"/>
    <x v="0"/>
    <s v="animation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0"/>
    <n v="60000"/>
    <n v="2"/>
    <x v="2"/>
    <n v="1"/>
    <s v="US"/>
    <s v="USD"/>
    <n v="1432195375"/>
    <n v="1430899375"/>
    <b v="0"/>
    <n v="2"/>
    <b v="0"/>
    <s v="film &amp; video/animation"/>
    <x v="0"/>
    <s v="animation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n v="7"/>
    <n v="10500"/>
    <n v="766"/>
    <x v="2"/>
    <n v="47.88"/>
    <s v="US"/>
    <s v="USD"/>
    <n v="1425434420"/>
    <n v="1422842420"/>
    <b v="0"/>
    <n v="16"/>
    <b v="0"/>
    <s v="film &amp; video/animation"/>
    <x v="0"/>
    <s v="animation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0"/>
    <n v="30000"/>
    <n v="5"/>
    <x v="2"/>
    <n v="5"/>
    <s v="GB"/>
    <s v="GBP"/>
    <n v="1364041163"/>
    <n v="1361884763"/>
    <b v="0"/>
    <n v="1"/>
    <b v="0"/>
    <s v="film &amp; video/animation"/>
    <x v="0"/>
    <s v="animation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3"/>
    <n v="2500"/>
    <n v="82.01"/>
    <x v="2"/>
    <n v="20.5"/>
    <s v="US"/>
    <s v="USD"/>
    <n v="1400091095"/>
    <n v="1398363095"/>
    <b v="0"/>
    <n v="4"/>
    <b v="0"/>
    <s v="film &amp; video/animation"/>
    <x v="0"/>
    <s v="animation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"/>
    <n v="2000"/>
    <n v="45"/>
    <x v="2"/>
    <n v="9"/>
    <s v="GB"/>
    <s v="GBP"/>
    <n v="1382017085"/>
    <n v="1379425085"/>
    <b v="0"/>
    <n v="5"/>
    <b v="0"/>
    <s v="film &amp; video/animation"/>
    <x v="0"/>
    <s v="animation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1"/>
    <n v="50000"/>
    <n v="396"/>
    <x v="2"/>
    <n v="56.57"/>
    <s v="US"/>
    <s v="USD"/>
    <n v="1392417800"/>
    <n v="1389825800"/>
    <b v="0"/>
    <n v="7"/>
    <b v="0"/>
    <s v="film &amp; video/animation"/>
    <x v="0"/>
    <s v="animation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0"/>
    <n v="20000"/>
    <n v="0"/>
    <x v="2"/>
    <n v="0"/>
    <s v="US"/>
    <s v="USD"/>
    <n v="1390669791"/>
    <n v="1388077791"/>
    <b v="0"/>
    <n v="0"/>
    <b v="0"/>
    <s v="film &amp; video/animation"/>
    <x v="0"/>
    <s v="animation"/>
    <x v="451"/>
    <d v="2014-01-25T17:09:51"/>
    <x v="4"/>
    <n v="2014"/>
  </r>
  <r>
    <n v="452"/>
    <s v="Lost in the Shadows"/>
    <s v="A man must find his way out of the depths of the shadows by using the aid of a little girl."/>
    <n v="64"/>
    <n v="750"/>
    <n v="480"/>
    <x v="2"/>
    <n v="40"/>
    <s v="US"/>
    <s v="USD"/>
    <n v="1431536015"/>
    <n v="1428944015"/>
    <b v="0"/>
    <n v="12"/>
    <b v="0"/>
    <s v="film &amp; video/animation"/>
    <x v="0"/>
    <s v="animation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0"/>
    <n v="94875"/>
    <n v="26"/>
    <x v="2"/>
    <n v="13"/>
    <s v="US"/>
    <s v="USD"/>
    <n v="1424375279"/>
    <n v="1422992879"/>
    <b v="0"/>
    <n v="2"/>
    <b v="0"/>
    <s v="film &amp; video/animation"/>
    <x v="0"/>
    <s v="animation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"/>
    <n v="10000"/>
    <n v="82"/>
    <x v="2"/>
    <n v="16.399999999999999"/>
    <s v="US"/>
    <s v="USD"/>
    <n v="1417007640"/>
    <n v="1414343571"/>
    <b v="0"/>
    <n v="5"/>
    <b v="0"/>
    <s v="film &amp; video/animation"/>
    <x v="0"/>
    <s v="animation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0"/>
    <n v="65000"/>
    <n v="45"/>
    <x v="2"/>
    <n v="22.5"/>
    <s v="US"/>
    <s v="USD"/>
    <n v="1334622660"/>
    <n v="1330733022"/>
    <b v="0"/>
    <n v="2"/>
    <b v="0"/>
    <s v="film &amp; video/animation"/>
    <x v="0"/>
    <s v="animation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1"/>
    <n v="8888"/>
    <n v="61"/>
    <x v="2"/>
    <n v="20.329999999999998"/>
    <s v="US"/>
    <s v="USD"/>
    <n v="1382414340"/>
    <n v="1380559201"/>
    <b v="0"/>
    <n v="3"/>
    <b v="0"/>
    <s v="film &amp; video/animation"/>
    <x v="0"/>
    <s v="animation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0"/>
    <n v="20000"/>
    <n v="0"/>
    <x v="2"/>
    <n v="0"/>
    <s v="CA"/>
    <s v="CAD"/>
    <n v="1408213512"/>
    <n v="1405621512"/>
    <b v="0"/>
    <n v="0"/>
    <b v="0"/>
    <s v="film &amp; video/animation"/>
    <x v="0"/>
    <s v="animation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8"/>
    <n v="10000"/>
    <n v="821"/>
    <x v="2"/>
    <n v="16.760000000000002"/>
    <s v="GB"/>
    <s v="GBP"/>
    <n v="1368550060"/>
    <n v="1365958060"/>
    <b v="0"/>
    <n v="49"/>
    <b v="0"/>
    <s v="film &amp; video/animation"/>
    <x v="0"/>
    <s v="animation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0"/>
    <n v="39000"/>
    <n v="25"/>
    <x v="2"/>
    <n v="25"/>
    <s v="US"/>
    <s v="USD"/>
    <n v="1321201327"/>
    <n v="1316013727"/>
    <b v="0"/>
    <n v="1"/>
    <b v="0"/>
    <s v="film &amp; video/animation"/>
    <x v="0"/>
    <s v="animation"/>
    <x v="459"/>
    <d v="2011-11-13T16:22:07"/>
    <x v="6"/>
    <n v="2011"/>
  </r>
  <r>
    <n v="460"/>
    <s v="Darwin's Kiss"/>
    <s v="An animated web series about biological evolution gone haywire."/>
    <n v="0"/>
    <n v="8500"/>
    <n v="25"/>
    <x v="2"/>
    <n v="12.5"/>
    <s v="US"/>
    <s v="USD"/>
    <n v="1401595200"/>
    <n v="1398862875"/>
    <b v="0"/>
    <n v="2"/>
    <b v="0"/>
    <s v="film &amp; video/animation"/>
    <x v="0"/>
    <s v="animation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0"/>
    <n v="550"/>
    <n v="0"/>
    <x v="2"/>
    <n v="0"/>
    <s v="GB"/>
    <s v="GBP"/>
    <n v="1370204367"/>
    <n v="1368476367"/>
    <b v="0"/>
    <n v="0"/>
    <b v="0"/>
    <s v="film &amp; video/animation"/>
    <x v="0"/>
    <s v="animation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0"/>
    <n v="100000"/>
    <n v="0"/>
    <x v="2"/>
    <n v="0"/>
    <s v="US"/>
    <s v="USD"/>
    <n v="1312945341"/>
    <n v="1307761341"/>
    <b v="0"/>
    <n v="0"/>
    <b v="0"/>
    <s v="film &amp; video/animation"/>
    <x v="0"/>
    <s v="animation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n v="2"/>
    <n v="55000"/>
    <n v="1250"/>
    <x v="2"/>
    <n v="113.64"/>
    <s v="US"/>
    <s v="USD"/>
    <n v="1316883753"/>
    <n v="1311699753"/>
    <b v="0"/>
    <n v="11"/>
    <b v="0"/>
    <s v="film &amp; video/animation"/>
    <x v="0"/>
    <s v="animation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n v="0"/>
    <n v="1010"/>
    <n v="1"/>
    <x v="2"/>
    <n v="1"/>
    <s v="DE"/>
    <s v="EUR"/>
    <n v="1463602935"/>
    <n v="1461874935"/>
    <b v="0"/>
    <n v="1"/>
    <b v="0"/>
    <s v="film &amp; video/animation"/>
    <x v="0"/>
    <s v="animation"/>
    <x v="464"/>
    <d v="2016-05-18T20:22:15"/>
    <x v="2"/>
    <n v="2016"/>
  </r>
  <r>
    <n v="465"/>
    <s v="&quot;Amp&quot; A Story About a Robot"/>
    <s v="&quot;Amp&quot; is a short film about a robot with needs."/>
    <n v="27"/>
    <n v="512"/>
    <n v="138"/>
    <x v="2"/>
    <n v="17.25"/>
    <s v="US"/>
    <s v="USD"/>
    <n v="1403837574"/>
    <n v="1402455174"/>
    <b v="0"/>
    <n v="8"/>
    <b v="0"/>
    <s v="film &amp; video/animation"/>
    <x v="0"/>
    <s v="animation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"/>
    <n v="10000"/>
    <n v="76"/>
    <x v="2"/>
    <n v="15.2"/>
    <s v="US"/>
    <s v="USD"/>
    <n v="1347057464"/>
    <n v="1344465464"/>
    <b v="0"/>
    <n v="5"/>
    <b v="0"/>
    <s v="film &amp; video/animation"/>
    <x v="0"/>
    <s v="animation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2"/>
    <n v="20000"/>
    <n v="4315"/>
    <x v="2"/>
    <n v="110.64"/>
    <s v="US"/>
    <s v="USD"/>
    <n v="1348849134"/>
    <n v="1344961134"/>
    <b v="0"/>
    <n v="39"/>
    <b v="0"/>
    <s v="film &amp; video/animation"/>
    <x v="0"/>
    <s v="animation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0"/>
    <n v="7500"/>
    <n v="0"/>
    <x v="2"/>
    <n v="0"/>
    <s v="US"/>
    <s v="USD"/>
    <n v="1341978665"/>
    <n v="1336795283"/>
    <b v="0"/>
    <n v="0"/>
    <b v="0"/>
    <s v="film &amp; video/animation"/>
    <x v="0"/>
    <s v="animation"/>
    <x v="468"/>
    <d v="2012-07-11T03:51:05"/>
    <x v="5"/>
    <n v="2012"/>
  </r>
  <r>
    <n v="469"/>
    <s v="Dreamland PERSONALISED Animated Shorts Film"/>
    <s v="Create a personalised animation film using your child's name and photo."/>
    <n v="0"/>
    <n v="6000"/>
    <n v="0"/>
    <x v="2"/>
    <n v="0"/>
    <s v="GB"/>
    <s v="GBP"/>
    <n v="1409960724"/>
    <n v="1404776724"/>
    <b v="0"/>
    <n v="0"/>
    <b v="0"/>
    <s v="film &amp; video/animation"/>
    <x v="0"/>
    <s v="animation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1"/>
    <n v="5000"/>
    <n v="51"/>
    <x v="2"/>
    <n v="25.5"/>
    <s v="US"/>
    <s v="USD"/>
    <n v="1389844800"/>
    <n v="1385524889"/>
    <b v="0"/>
    <n v="2"/>
    <b v="0"/>
    <s v="film &amp; video/animation"/>
    <x v="0"/>
    <s v="animation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12"/>
    <n v="55000"/>
    <n v="6541"/>
    <x v="2"/>
    <n v="38.479999999999997"/>
    <s v="US"/>
    <s v="USD"/>
    <n v="1397924379"/>
    <n v="1394039979"/>
    <b v="0"/>
    <n v="170"/>
    <b v="0"/>
    <s v="film &amp; video/animation"/>
    <x v="0"/>
    <s v="animation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18"/>
    <n v="800"/>
    <n v="141"/>
    <x v="2"/>
    <n v="28.2"/>
    <s v="US"/>
    <s v="USD"/>
    <n v="1408831718"/>
    <n v="1406239718"/>
    <b v="0"/>
    <n v="5"/>
    <b v="0"/>
    <s v="film &amp; video/animation"/>
    <x v="0"/>
    <s v="animation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"/>
    <n v="30000"/>
    <n v="861"/>
    <x v="2"/>
    <n v="61.5"/>
    <s v="US"/>
    <s v="USD"/>
    <n v="1410972319"/>
    <n v="1408380319"/>
    <b v="0"/>
    <n v="14"/>
    <b v="0"/>
    <s v="film &amp; video/animation"/>
    <x v="0"/>
    <s v="animation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n v="0"/>
    <n v="3300"/>
    <n v="1"/>
    <x v="2"/>
    <n v="1"/>
    <s v="US"/>
    <s v="USD"/>
    <n v="1487318029"/>
    <n v="1484726029"/>
    <b v="0"/>
    <n v="1"/>
    <b v="0"/>
    <s v="film &amp; video/animation"/>
    <x v="0"/>
    <s v="animation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0"/>
    <n v="2000"/>
    <n v="0"/>
    <x v="2"/>
    <n v="0"/>
    <s v="US"/>
    <s v="USD"/>
    <n v="1430877843"/>
    <n v="1428285843"/>
    <b v="0"/>
    <n v="0"/>
    <b v="0"/>
    <s v="film &amp; video/animation"/>
    <x v="0"/>
    <s v="animation"/>
    <x v="475"/>
    <d v="2015-05-06T02:04:03"/>
    <x v="0"/>
    <n v="2015"/>
  </r>
  <r>
    <n v="476"/>
    <s v="Sight Word Music Videos"/>
    <s v="Animated Music Videos that teach kids how to read."/>
    <n v="2"/>
    <n v="220000"/>
    <n v="4906.59"/>
    <x v="2"/>
    <n v="39.57"/>
    <s v="US"/>
    <s v="USD"/>
    <n v="1401767940"/>
    <n v="1398727441"/>
    <b v="0"/>
    <n v="124"/>
    <b v="0"/>
    <s v="film &amp; video/animation"/>
    <x v="0"/>
    <s v="animation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0"/>
    <n v="1500"/>
    <n v="0"/>
    <x v="2"/>
    <n v="0"/>
    <s v="US"/>
    <s v="USD"/>
    <n v="1337371334"/>
    <n v="1332187334"/>
    <b v="0"/>
    <n v="0"/>
    <b v="0"/>
    <s v="film &amp; video/animation"/>
    <x v="0"/>
    <s v="animation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0"/>
    <n v="10000"/>
    <n v="0"/>
    <x v="2"/>
    <n v="0"/>
    <s v="US"/>
    <s v="USD"/>
    <n v="1427921509"/>
    <n v="1425333109"/>
    <b v="0"/>
    <n v="0"/>
    <b v="0"/>
    <s v="film &amp; video/animation"/>
    <x v="0"/>
    <s v="animation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33"/>
    <n v="15000"/>
    <n v="4884"/>
    <x v="2"/>
    <n v="88.8"/>
    <s v="US"/>
    <s v="USD"/>
    <n v="1416566835"/>
    <n v="1411379235"/>
    <b v="0"/>
    <n v="55"/>
    <b v="0"/>
    <s v="film &amp; video/animation"/>
    <x v="0"/>
    <s v="animation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n v="19"/>
    <n v="40000"/>
    <n v="7764"/>
    <x v="2"/>
    <n v="55.46"/>
    <s v="US"/>
    <s v="USD"/>
    <n v="1376049615"/>
    <n v="1373457615"/>
    <b v="0"/>
    <n v="140"/>
    <b v="0"/>
    <s v="film &amp; video/animation"/>
    <x v="0"/>
    <s v="animation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n v="6"/>
    <n v="30000"/>
    <n v="1830"/>
    <x v="2"/>
    <n v="87.14"/>
    <s v="US"/>
    <s v="USD"/>
    <n v="1349885289"/>
    <n v="1347293289"/>
    <b v="0"/>
    <n v="21"/>
    <b v="0"/>
    <s v="film &amp; video/animation"/>
    <x v="0"/>
    <s v="animation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n v="0"/>
    <n v="10000"/>
    <n v="10"/>
    <x v="2"/>
    <n v="10"/>
    <s v="US"/>
    <s v="USD"/>
    <n v="1460644440"/>
    <n v="1458336690"/>
    <b v="0"/>
    <n v="1"/>
    <b v="0"/>
    <s v="film &amp; video/animation"/>
    <x v="0"/>
    <s v="animation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50"/>
    <n v="15000"/>
    <n v="7530"/>
    <x v="2"/>
    <n v="51.22"/>
    <s v="GB"/>
    <s v="GBP"/>
    <n v="1359434672"/>
    <n v="1354250672"/>
    <b v="0"/>
    <n v="147"/>
    <b v="0"/>
    <s v="film &amp; video/animation"/>
    <x v="0"/>
    <s v="animation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0"/>
    <n v="80000"/>
    <n v="149"/>
    <x v="2"/>
    <n v="13.55"/>
    <s v="GB"/>
    <s v="GBP"/>
    <n v="1446766372"/>
    <n v="1443220372"/>
    <b v="0"/>
    <n v="11"/>
    <b v="0"/>
    <s v="film &amp; video/animation"/>
    <x v="0"/>
    <s v="animation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22"/>
    <n v="37956"/>
    <n v="8315.01"/>
    <x v="2"/>
    <n v="66.52"/>
    <s v="GB"/>
    <s v="GBP"/>
    <n v="1368792499"/>
    <n v="1366200499"/>
    <b v="0"/>
    <n v="125"/>
    <b v="0"/>
    <s v="film &amp; video/animation"/>
    <x v="0"/>
    <s v="animation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0"/>
    <n v="550000"/>
    <n v="50"/>
    <x v="2"/>
    <n v="50"/>
    <s v="AU"/>
    <s v="AUD"/>
    <n v="1401662239"/>
    <n v="1399070239"/>
    <b v="0"/>
    <n v="1"/>
    <b v="0"/>
    <s v="film &amp; video/animation"/>
    <x v="0"/>
    <s v="animation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0"/>
    <n v="50000"/>
    <n v="0"/>
    <x v="2"/>
    <n v="0"/>
    <s v="CA"/>
    <s v="CAD"/>
    <n v="1482678994"/>
    <n v="1477491394"/>
    <b v="0"/>
    <n v="0"/>
    <b v="0"/>
    <s v="film &amp; video/animation"/>
    <x v="0"/>
    <s v="animation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n v="0"/>
    <n v="12000"/>
    <n v="0"/>
    <x v="2"/>
    <n v="0"/>
    <s v="US"/>
    <s v="USD"/>
    <n v="1483924700"/>
    <n v="1481332700"/>
    <b v="0"/>
    <n v="0"/>
    <b v="0"/>
    <s v="film &amp; video/animation"/>
    <x v="0"/>
    <s v="animation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n v="0"/>
    <n v="74997"/>
    <n v="215"/>
    <x v="2"/>
    <n v="71.67"/>
    <s v="US"/>
    <s v="USD"/>
    <n v="1325763180"/>
    <n v="1323084816"/>
    <b v="0"/>
    <n v="3"/>
    <b v="0"/>
    <s v="film &amp; video/animation"/>
    <x v="0"/>
    <s v="animation"/>
    <x v="489"/>
    <d v="2012-01-05T11:33:00"/>
    <x v="6"/>
    <n v="2012"/>
  </r>
  <r>
    <n v="490"/>
    <s v="PROJECT IS CANCELLED"/>
    <s v="Cancelled"/>
    <n v="0"/>
    <n v="1000"/>
    <n v="0"/>
    <x v="2"/>
    <n v="0"/>
    <s v="US"/>
    <s v="USD"/>
    <n v="1345677285"/>
    <n v="1343085285"/>
    <b v="0"/>
    <n v="0"/>
    <b v="0"/>
    <s v="film &amp; video/animation"/>
    <x v="0"/>
    <s v="animation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n v="0"/>
    <n v="10000"/>
    <n v="0"/>
    <x v="2"/>
    <n v="0"/>
    <s v="US"/>
    <s v="USD"/>
    <n v="1453937699"/>
    <n v="1451345699"/>
    <b v="0"/>
    <n v="0"/>
    <b v="0"/>
    <s v="film &amp; video/animation"/>
    <x v="0"/>
    <s v="animation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0"/>
    <n v="10000000"/>
    <n v="0"/>
    <x v="2"/>
    <n v="0"/>
    <s v="SE"/>
    <s v="SEK"/>
    <n v="1476319830"/>
    <n v="1471135830"/>
    <b v="0"/>
    <n v="0"/>
    <b v="0"/>
    <s v="film &amp; video/animation"/>
    <x v="0"/>
    <s v="animation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0"/>
    <n v="30000"/>
    <n v="0"/>
    <x v="2"/>
    <n v="0"/>
    <s v="GB"/>
    <s v="GBP"/>
    <n v="1432142738"/>
    <n v="1429550738"/>
    <b v="0"/>
    <n v="0"/>
    <b v="0"/>
    <s v="film &amp; video/animation"/>
    <x v="0"/>
    <s v="animation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0"/>
    <n v="20000"/>
    <n v="31"/>
    <x v="2"/>
    <n v="10.33"/>
    <s v="US"/>
    <s v="USD"/>
    <n v="1404356400"/>
    <n v="1402343765"/>
    <b v="0"/>
    <n v="3"/>
    <b v="0"/>
    <s v="film &amp; video/animation"/>
    <x v="0"/>
    <s v="animation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0"/>
    <n v="7000"/>
    <n v="0"/>
    <x v="2"/>
    <n v="0"/>
    <s v="US"/>
    <s v="USD"/>
    <n v="1437076305"/>
    <n v="1434484305"/>
    <b v="0"/>
    <n v="0"/>
    <b v="0"/>
    <s v="film &amp; video/animation"/>
    <x v="0"/>
    <s v="animation"/>
    <x v="495"/>
    <d v="2015-07-16T19:51:45"/>
    <x v="0"/>
    <n v="2015"/>
  </r>
  <r>
    <n v="496"/>
    <s v="Airships and Anatasia: The Movie"/>
    <s v="The movie is about the adventures of Ethan, Danna, The mysterious inventor and more."/>
    <n v="0"/>
    <n v="60000"/>
    <n v="1"/>
    <x v="2"/>
    <n v="1"/>
    <s v="US"/>
    <s v="USD"/>
    <n v="1392070874"/>
    <n v="1386886874"/>
    <b v="0"/>
    <n v="1"/>
    <b v="0"/>
    <s v="film &amp; video/animation"/>
    <x v="0"/>
    <s v="animation"/>
    <x v="496"/>
    <d v="2014-02-10T22:21:14"/>
    <x v="4"/>
    <n v="2014"/>
  </r>
  <r>
    <n v="497"/>
    <s v="Galaxy Probe Kids"/>
    <s v="live-action/animated series pilot."/>
    <n v="1"/>
    <n v="4480"/>
    <n v="30"/>
    <x v="2"/>
    <n v="10"/>
    <s v="US"/>
    <s v="USD"/>
    <n v="1419483600"/>
    <n v="1414889665"/>
    <b v="0"/>
    <n v="3"/>
    <b v="0"/>
    <s v="film &amp; video/animation"/>
    <x v="0"/>
    <s v="animation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5"/>
    <n v="65108"/>
    <n v="2994"/>
    <x v="2"/>
    <n v="136.09"/>
    <s v="US"/>
    <s v="USD"/>
    <n v="1324664249"/>
    <n v="1321035449"/>
    <b v="0"/>
    <n v="22"/>
    <b v="0"/>
    <s v="film &amp; video/animation"/>
    <x v="0"/>
    <s v="animation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0"/>
    <n v="20000"/>
    <n v="1910"/>
    <x v="2"/>
    <n v="73.459999999999994"/>
    <s v="US"/>
    <s v="USD"/>
    <n v="1255381140"/>
    <n v="1250630968"/>
    <b v="0"/>
    <n v="26"/>
    <b v="0"/>
    <s v="film &amp; video/animation"/>
    <x v="0"/>
    <s v="animation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3"/>
    <n v="6500"/>
    <n v="215"/>
    <x v="2"/>
    <n v="53.75"/>
    <s v="US"/>
    <s v="USD"/>
    <n v="1273356960"/>
    <n v="1268255751"/>
    <b v="0"/>
    <n v="4"/>
    <b v="0"/>
    <s v="film &amp; video/animation"/>
    <x v="0"/>
    <s v="animation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0"/>
    <n v="10000"/>
    <n v="0"/>
    <x v="2"/>
    <n v="0"/>
    <s v="US"/>
    <s v="USD"/>
    <n v="1310189851"/>
    <n v="1307597851"/>
    <b v="0"/>
    <n v="0"/>
    <b v="0"/>
    <s v="film &amp; video/animation"/>
    <x v="0"/>
    <s v="animation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1"/>
    <n v="20000"/>
    <n v="230"/>
    <x v="2"/>
    <n v="57.5"/>
    <s v="US"/>
    <s v="USD"/>
    <n v="1332073025"/>
    <n v="1329484625"/>
    <b v="0"/>
    <n v="4"/>
    <b v="0"/>
    <s v="film &amp; video/animation"/>
    <x v="0"/>
    <s v="animation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2"/>
    <n v="6500"/>
    <n v="114"/>
    <x v="2"/>
    <n v="12.67"/>
    <s v="GB"/>
    <s v="GBP"/>
    <n v="1421498303"/>
    <n v="1418906303"/>
    <b v="0"/>
    <n v="9"/>
    <b v="0"/>
    <s v="film &amp; video/animation"/>
    <x v="0"/>
    <s v="animation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1"/>
    <n v="24500"/>
    <n v="335"/>
    <x v="2"/>
    <n v="67"/>
    <s v="US"/>
    <s v="USD"/>
    <n v="1334097387"/>
    <n v="1328916987"/>
    <b v="0"/>
    <n v="5"/>
    <b v="0"/>
    <s v="film &amp; video/animation"/>
    <x v="0"/>
    <s v="animation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0"/>
    <n v="12000"/>
    <n v="52"/>
    <x v="2"/>
    <n v="3.71"/>
    <s v="US"/>
    <s v="USD"/>
    <n v="1451010086"/>
    <n v="1447122086"/>
    <b v="0"/>
    <n v="14"/>
    <b v="0"/>
    <s v="film &amp; video/animation"/>
    <x v="0"/>
    <s v="animation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n v="0"/>
    <n v="200000"/>
    <n v="250"/>
    <x v="2"/>
    <n v="250"/>
    <s v="US"/>
    <s v="USD"/>
    <n v="1376140520"/>
    <n v="1373548520"/>
    <b v="0"/>
    <n v="1"/>
    <b v="0"/>
    <s v="film &amp; video/animation"/>
    <x v="0"/>
    <s v="animation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3"/>
    <n v="20000"/>
    <n v="640"/>
    <x v="2"/>
    <n v="64"/>
    <s v="US"/>
    <s v="USD"/>
    <n v="1350687657"/>
    <n v="1346799657"/>
    <b v="0"/>
    <n v="10"/>
    <b v="0"/>
    <s v="film &amp; video/animation"/>
    <x v="0"/>
    <s v="animation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1"/>
    <n v="50000"/>
    <n v="400"/>
    <x v="2"/>
    <n v="133.33000000000001"/>
    <s v="US"/>
    <s v="USD"/>
    <n v="1337955240"/>
    <n v="1332808501"/>
    <b v="0"/>
    <n v="3"/>
    <b v="0"/>
    <s v="film &amp; video/animation"/>
    <x v="0"/>
    <s v="animation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n v="0"/>
    <n v="5000"/>
    <n v="10"/>
    <x v="2"/>
    <n v="10"/>
    <s v="GB"/>
    <s v="GBP"/>
    <n v="1435504170"/>
    <n v="1432912170"/>
    <b v="0"/>
    <n v="1"/>
    <b v="0"/>
    <s v="film &amp; video/animation"/>
    <x v="0"/>
    <s v="animation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0"/>
    <n v="14000"/>
    <n v="0"/>
    <x v="2"/>
    <n v="0"/>
    <s v="US"/>
    <s v="USD"/>
    <n v="1456805639"/>
    <n v="1454213639"/>
    <b v="0"/>
    <n v="0"/>
    <b v="0"/>
    <s v="film &amp; video/animation"/>
    <x v="0"/>
    <s v="animation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n v="3"/>
    <n v="5000"/>
    <n v="150"/>
    <x v="2"/>
    <n v="30"/>
    <s v="US"/>
    <s v="USD"/>
    <n v="1365228982"/>
    <n v="1362640582"/>
    <b v="0"/>
    <n v="5"/>
    <b v="0"/>
    <s v="film &amp; video/animation"/>
    <x v="0"/>
    <s v="animation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0"/>
    <n v="8000"/>
    <n v="11"/>
    <x v="2"/>
    <n v="5.5"/>
    <s v="US"/>
    <s v="USD"/>
    <n v="1479667727"/>
    <n v="1475776127"/>
    <b v="0"/>
    <n v="2"/>
    <b v="0"/>
    <s v="film &amp; video/animation"/>
    <x v="0"/>
    <s v="animation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n v="14"/>
    <n v="50000"/>
    <n v="6962"/>
    <x v="2"/>
    <n v="102.38"/>
    <s v="US"/>
    <s v="USD"/>
    <n v="1471244400"/>
    <n v="1467387705"/>
    <b v="0"/>
    <n v="68"/>
    <b v="0"/>
    <s v="film &amp; video/animation"/>
    <x v="0"/>
    <s v="animation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3"/>
    <n v="1500"/>
    <n v="50"/>
    <x v="2"/>
    <n v="16.670000000000002"/>
    <s v="CA"/>
    <s v="CAD"/>
    <n v="1407595447"/>
    <n v="1405003447"/>
    <b v="0"/>
    <n v="3"/>
    <b v="0"/>
    <s v="film &amp; video/animation"/>
    <x v="0"/>
    <s v="animation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n v="25"/>
    <n v="97000"/>
    <n v="24651"/>
    <x v="2"/>
    <n v="725.03"/>
    <s v="US"/>
    <s v="USD"/>
    <n v="1451389601"/>
    <n v="1447933601"/>
    <b v="0"/>
    <n v="34"/>
    <b v="0"/>
    <s v="film &amp; video/animation"/>
    <x v="0"/>
    <s v="animation"/>
    <x v="515"/>
    <d v="2015-12-29T11:46:41"/>
    <x v="0"/>
    <n v="2015"/>
  </r>
  <r>
    <n v="516"/>
    <s v="Shipmates"/>
    <s v="A big brother style comedy animation series starring famous seafarers"/>
    <n v="0"/>
    <n v="5000"/>
    <n v="0"/>
    <x v="2"/>
    <n v="0"/>
    <s v="GB"/>
    <s v="GBP"/>
    <n v="1432752080"/>
    <n v="1427568080"/>
    <b v="0"/>
    <n v="0"/>
    <b v="0"/>
    <s v="film &amp; video/animation"/>
    <x v="0"/>
    <s v="animation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"/>
    <n v="15000"/>
    <n v="205"/>
    <x v="2"/>
    <n v="68.33"/>
    <s v="US"/>
    <s v="USD"/>
    <n v="1486046761"/>
    <n v="1483454761"/>
    <b v="0"/>
    <n v="3"/>
    <b v="0"/>
    <s v="film &amp; video/animation"/>
    <x v="0"/>
    <s v="animation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0"/>
    <n v="7175"/>
    <n v="0"/>
    <x v="2"/>
    <n v="0"/>
    <s v="US"/>
    <s v="USD"/>
    <n v="1441550760"/>
    <n v="1438958824"/>
    <b v="0"/>
    <n v="0"/>
    <b v="0"/>
    <s v="film &amp; video/animation"/>
    <x v="0"/>
    <s v="animation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23"/>
    <n v="12001"/>
    <n v="2746"/>
    <x v="2"/>
    <n v="39.229999999999997"/>
    <s v="US"/>
    <s v="USD"/>
    <n v="1354699421"/>
    <n v="1352107421"/>
    <b v="0"/>
    <n v="70"/>
    <b v="0"/>
    <s v="film &amp; video/animation"/>
    <x v="0"/>
    <s v="animation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102"/>
    <n v="5000"/>
    <n v="5105"/>
    <x v="0"/>
    <n v="150.15"/>
    <s v="GB"/>
    <s v="GBP"/>
    <n v="1449766261"/>
    <n v="1447174261"/>
    <b v="0"/>
    <n v="34"/>
    <b v="1"/>
    <s v="theater/plays"/>
    <x v="1"/>
    <s v="plays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05"/>
    <n v="5000"/>
    <n v="5232"/>
    <x v="0"/>
    <n v="93.43"/>
    <s v="US"/>
    <s v="USD"/>
    <n v="1477976340"/>
    <n v="1475460819"/>
    <b v="0"/>
    <n v="56"/>
    <b v="1"/>
    <s v="theater/plays"/>
    <x v="1"/>
    <s v="plays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n v="115"/>
    <n v="3000"/>
    <n v="3440"/>
    <x v="0"/>
    <n v="110.97"/>
    <s v="US"/>
    <s v="USD"/>
    <n v="1458518325"/>
    <n v="1456793925"/>
    <b v="0"/>
    <n v="31"/>
    <b v="1"/>
    <s v="theater/plays"/>
    <x v="1"/>
    <s v="plays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121"/>
    <n v="5000"/>
    <n v="6030"/>
    <x v="0"/>
    <n v="71.790000000000006"/>
    <s v="US"/>
    <s v="USD"/>
    <n v="1442805076"/>
    <n v="1440213076"/>
    <b v="0"/>
    <n v="84"/>
    <b v="1"/>
    <s v="theater/plays"/>
    <x v="1"/>
    <s v="plays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n v="109"/>
    <n v="3500"/>
    <n v="3803.55"/>
    <x v="0"/>
    <n v="29.26"/>
    <s v="GB"/>
    <s v="GBP"/>
    <n v="1464801169"/>
    <n v="1462209169"/>
    <b v="0"/>
    <n v="130"/>
    <b v="1"/>
    <s v="theater/plays"/>
    <x v="1"/>
    <s v="plays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00"/>
    <n v="12000"/>
    <n v="12000"/>
    <x v="0"/>
    <n v="1000"/>
    <s v="US"/>
    <s v="USD"/>
    <n v="1410601041"/>
    <n v="1406713041"/>
    <b v="0"/>
    <n v="12"/>
    <b v="1"/>
    <s v="theater/plays"/>
    <x v="1"/>
    <s v="plays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14"/>
    <n v="1500"/>
    <n v="1710"/>
    <x v="0"/>
    <n v="74.349999999999994"/>
    <s v="GB"/>
    <s v="GBP"/>
    <n v="1438966800"/>
    <n v="1436278344"/>
    <b v="0"/>
    <n v="23"/>
    <b v="1"/>
    <s v="theater/plays"/>
    <x v="1"/>
    <s v="plays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1"/>
    <n v="10000"/>
    <n v="10085"/>
    <x v="0"/>
    <n v="63.83"/>
    <s v="US"/>
    <s v="USD"/>
    <n v="1487347500"/>
    <n v="1484715366"/>
    <b v="0"/>
    <n v="158"/>
    <b v="1"/>
    <s v="theater/plays"/>
    <x v="1"/>
    <s v="plays"/>
    <x v="527"/>
    <d v="2017-02-17T16:05:00"/>
    <x v="1"/>
    <n v="2017"/>
  </r>
  <r>
    <n v="528"/>
    <s v="Devastated No Matter What"/>
    <s v="A Festival Backed Production of a Full-Length Play."/>
    <n v="116"/>
    <n v="1150"/>
    <n v="1330"/>
    <x v="0"/>
    <n v="44.33"/>
    <s v="US"/>
    <s v="USD"/>
    <n v="1434921600"/>
    <n v="1433109907"/>
    <b v="0"/>
    <n v="30"/>
    <b v="1"/>
    <s v="theater/plays"/>
    <x v="1"/>
    <s v="plays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30"/>
    <n v="1200"/>
    <n v="1565"/>
    <x v="0"/>
    <n v="86.94"/>
    <s v="CA"/>
    <s v="CAD"/>
    <n v="1484110800"/>
    <n v="1482281094"/>
    <b v="0"/>
    <n v="18"/>
    <b v="1"/>
    <s v="theater/plays"/>
    <x v="1"/>
    <s v="plays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108"/>
    <n v="3405"/>
    <n v="3670"/>
    <x v="0"/>
    <n v="126.55"/>
    <s v="US"/>
    <s v="USD"/>
    <n v="1435111200"/>
    <n v="1433254268"/>
    <b v="0"/>
    <n v="29"/>
    <b v="1"/>
    <s v="theater/plays"/>
    <x v="1"/>
    <s v="plays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100"/>
    <n v="4000"/>
    <n v="4000"/>
    <x v="0"/>
    <n v="129.03"/>
    <s v="US"/>
    <s v="USD"/>
    <n v="1481957940"/>
    <n v="1478050429"/>
    <b v="0"/>
    <n v="31"/>
    <b v="1"/>
    <s v="theater/plays"/>
    <x v="1"/>
    <s v="plays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23"/>
    <n v="10000"/>
    <n v="12325"/>
    <x v="0"/>
    <n v="71.239999999999995"/>
    <s v="US"/>
    <s v="USD"/>
    <n v="1463098208"/>
    <n v="1460506208"/>
    <b v="0"/>
    <n v="173"/>
    <b v="1"/>
    <s v="theater/plays"/>
    <x v="1"/>
    <s v="plays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100"/>
    <n v="2000"/>
    <n v="2004"/>
    <x v="0"/>
    <n v="117.88"/>
    <s v="GB"/>
    <s v="GBP"/>
    <n v="1463394365"/>
    <n v="1461320765"/>
    <b v="0"/>
    <n v="17"/>
    <b v="1"/>
    <s v="theater/plays"/>
    <x v="1"/>
    <s v="plays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05"/>
    <n v="15000"/>
    <n v="15700"/>
    <x v="0"/>
    <n v="327.08"/>
    <s v="NO"/>
    <s v="NOK"/>
    <n v="1446418800"/>
    <n v="1443036470"/>
    <b v="0"/>
    <n v="48"/>
    <b v="1"/>
    <s v="theater/plays"/>
    <x v="1"/>
    <s v="plays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103"/>
    <n v="2000"/>
    <n v="2050"/>
    <x v="0"/>
    <n v="34.75"/>
    <s v="GB"/>
    <s v="GBP"/>
    <n v="1483707905"/>
    <n v="1481115905"/>
    <b v="0"/>
    <n v="59"/>
    <b v="1"/>
    <s v="theater/plays"/>
    <x v="1"/>
    <s v="plays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118"/>
    <n v="3300"/>
    <n v="3902.5"/>
    <x v="0"/>
    <n v="100.06"/>
    <s v="GB"/>
    <s v="GBP"/>
    <n v="1438624800"/>
    <n v="1435133807"/>
    <b v="0"/>
    <n v="39"/>
    <b v="1"/>
    <s v="theater/plays"/>
    <x v="1"/>
    <s v="plays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121"/>
    <n v="2000"/>
    <n v="2410"/>
    <x v="0"/>
    <n v="40.85"/>
    <s v="US"/>
    <s v="USD"/>
    <n v="1446665191"/>
    <n v="1444069591"/>
    <b v="0"/>
    <n v="59"/>
    <b v="1"/>
    <s v="theater/plays"/>
    <x v="1"/>
    <s v="plays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302"/>
    <n v="5000"/>
    <n v="15121"/>
    <x v="0"/>
    <n v="252.02"/>
    <s v="US"/>
    <s v="USD"/>
    <n v="1463166263"/>
    <n v="1460574263"/>
    <b v="0"/>
    <n v="60"/>
    <b v="1"/>
    <s v="theater/plays"/>
    <x v="1"/>
    <s v="plays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101"/>
    <n v="500"/>
    <n v="503.22"/>
    <x v="0"/>
    <n v="25.16"/>
    <s v="GB"/>
    <s v="GBP"/>
    <n v="1467681107"/>
    <n v="1465866707"/>
    <b v="0"/>
    <n v="20"/>
    <b v="1"/>
    <s v="theater/plays"/>
    <x v="1"/>
    <s v="plays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0"/>
    <n v="15000"/>
    <n v="1"/>
    <x v="2"/>
    <n v="1"/>
    <s v="US"/>
    <s v="USD"/>
    <n v="1423078606"/>
    <n v="1420486606"/>
    <b v="0"/>
    <n v="1"/>
    <b v="0"/>
    <s v="technology/web"/>
    <x v="2"/>
    <s v="web"/>
    <x v="540"/>
    <d v="2015-02-04T19:36:46"/>
    <x v="0"/>
    <n v="2015"/>
  </r>
  <r>
    <n v="541"/>
    <s v="Deviations"/>
    <s v="A website dedicated to local Kink Communities; to find others with matching interests and bring them together."/>
    <n v="1"/>
    <n v="4500"/>
    <n v="25"/>
    <x v="2"/>
    <n v="25"/>
    <s v="US"/>
    <s v="USD"/>
    <n v="1446080834"/>
    <n v="1443488834"/>
    <b v="0"/>
    <n v="1"/>
    <b v="0"/>
    <s v="technology/web"/>
    <x v="2"/>
    <s v="web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0"/>
    <n v="250000"/>
    <n v="1"/>
    <x v="2"/>
    <n v="1"/>
    <s v="US"/>
    <s v="USD"/>
    <n v="1462293716"/>
    <n v="1457113316"/>
    <b v="0"/>
    <n v="1"/>
    <b v="0"/>
    <s v="technology/web"/>
    <x v="2"/>
    <s v="web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0"/>
    <n v="22000"/>
    <n v="70"/>
    <x v="2"/>
    <n v="35"/>
    <s v="AU"/>
    <s v="AUD"/>
    <n v="1414807962"/>
    <n v="1412215962"/>
    <b v="0"/>
    <n v="2"/>
    <b v="0"/>
    <s v="technology/web"/>
    <x v="2"/>
    <s v="web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1"/>
    <n v="500"/>
    <n v="6"/>
    <x v="2"/>
    <n v="3"/>
    <s v="US"/>
    <s v="USD"/>
    <n v="1467647160"/>
    <n v="1465055160"/>
    <b v="0"/>
    <n v="2"/>
    <b v="0"/>
    <s v="technology/web"/>
    <x v="2"/>
    <s v="web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27"/>
    <n v="50000"/>
    <n v="13692"/>
    <x v="2"/>
    <n v="402.71"/>
    <s v="FR"/>
    <s v="EUR"/>
    <n v="1447600389"/>
    <n v="1444140789"/>
    <b v="0"/>
    <n v="34"/>
    <b v="0"/>
    <s v="technology/web"/>
    <x v="2"/>
    <s v="web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0"/>
    <n v="60000"/>
    <n v="52"/>
    <x v="2"/>
    <n v="26"/>
    <s v="US"/>
    <s v="USD"/>
    <n v="1445097715"/>
    <n v="1441209715"/>
    <b v="0"/>
    <n v="2"/>
    <b v="0"/>
    <s v="technology/web"/>
    <x v="2"/>
    <s v="web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0"/>
    <n v="7500"/>
    <n v="0"/>
    <x v="2"/>
    <n v="0"/>
    <s v="GB"/>
    <s v="GBP"/>
    <n v="1455122564"/>
    <n v="1452530564"/>
    <b v="0"/>
    <n v="0"/>
    <b v="0"/>
    <s v="technology/web"/>
    <x v="2"/>
    <s v="web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0"/>
    <n v="10000"/>
    <n v="9"/>
    <x v="2"/>
    <n v="9"/>
    <s v="GB"/>
    <s v="GBP"/>
    <n v="1446154848"/>
    <n v="1443562848"/>
    <b v="0"/>
    <n v="1"/>
    <b v="0"/>
    <s v="technology/web"/>
    <x v="2"/>
    <s v="web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3"/>
    <n v="2500"/>
    <n v="68"/>
    <x v="2"/>
    <n v="8.5"/>
    <s v="GB"/>
    <s v="GBP"/>
    <n v="1436368622"/>
    <n v="1433776622"/>
    <b v="0"/>
    <n v="8"/>
    <b v="0"/>
    <s v="technology/web"/>
    <x v="2"/>
    <s v="web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1"/>
    <n v="5000"/>
    <n v="35"/>
    <x v="2"/>
    <n v="8.75"/>
    <s v="CA"/>
    <s v="CAD"/>
    <n v="1485838800"/>
    <n v="1484756245"/>
    <b v="0"/>
    <n v="4"/>
    <b v="0"/>
    <s v="technology/web"/>
    <x v="2"/>
    <s v="web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5"/>
    <n v="75000"/>
    <n v="3781"/>
    <x v="2"/>
    <n v="135.04"/>
    <s v="US"/>
    <s v="USD"/>
    <n v="1438451580"/>
    <n v="1434609424"/>
    <b v="0"/>
    <n v="28"/>
    <b v="0"/>
    <s v="technology/web"/>
    <x v="2"/>
    <s v="web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n v="0"/>
    <n v="45000"/>
    <n v="0"/>
    <x v="2"/>
    <n v="0"/>
    <s v="CA"/>
    <s v="CAD"/>
    <n v="1452350896"/>
    <n v="1447166896"/>
    <b v="0"/>
    <n v="0"/>
    <b v="0"/>
    <s v="technology/web"/>
    <x v="2"/>
    <s v="web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n v="0"/>
    <n v="25000"/>
    <n v="123"/>
    <x v="2"/>
    <n v="20.5"/>
    <s v="US"/>
    <s v="USD"/>
    <n v="1415988991"/>
    <n v="1413393391"/>
    <b v="0"/>
    <n v="6"/>
    <b v="0"/>
    <s v="technology/web"/>
    <x v="2"/>
    <s v="web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7"/>
    <n v="3870"/>
    <n v="1416"/>
    <x v="2"/>
    <n v="64.36"/>
    <s v="US"/>
    <s v="USD"/>
    <n v="1413735972"/>
    <n v="1411143972"/>
    <b v="0"/>
    <n v="22"/>
    <b v="0"/>
    <s v="technology/web"/>
    <x v="2"/>
    <s v="web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0"/>
    <n v="7500"/>
    <n v="0"/>
    <x v="2"/>
    <n v="0"/>
    <s v="GB"/>
    <s v="GBP"/>
    <n v="1465720143"/>
    <n v="1463128143"/>
    <b v="0"/>
    <n v="0"/>
    <b v="0"/>
    <s v="technology/web"/>
    <x v="2"/>
    <s v="web"/>
    <x v="555"/>
    <d v="2016-06-12T08:29:03"/>
    <x v="2"/>
    <n v="2016"/>
  </r>
  <r>
    <n v="556"/>
    <s v="Braille Academy"/>
    <s v="An educational platform for learning Unified English Braille Code"/>
    <n v="3"/>
    <n v="8000"/>
    <n v="200"/>
    <x v="2"/>
    <n v="200"/>
    <s v="US"/>
    <s v="USD"/>
    <n v="1452112717"/>
    <n v="1449520717"/>
    <b v="0"/>
    <n v="1"/>
    <b v="0"/>
    <s v="technology/web"/>
    <x v="2"/>
    <s v="web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"/>
    <n v="150000"/>
    <n v="1366"/>
    <x v="2"/>
    <n v="68.3"/>
    <s v="DE"/>
    <s v="EUR"/>
    <n v="1480721803"/>
    <n v="1478126203"/>
    <b v="0"/>
    <n v="20"/>
    <b v="0"/>
    <s v="technology/web"/>
    <x v="2"/>
    <s v="web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0"/>
    <n v="750"/>
    <n v="0"/>
    <x v="2"/>
    <n v="0"/>
    <s v="US"/>
    <s v="USD"/>
    <n v="1427227905"/>
    <n v="1424639505"/>
    <b v="0"/>
    <n v="0"/>
    <b v="0"/>
    <s v="technology/web"/>
    <x v="2"/>
    <s v="web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0"/>
    <n v="240000"/>
    <n v="50"/>
    <x v="2"/>
    <n v="50"/>
    <s v="US"/>
    <s v="USD"/>
    <n v="1449989260"/>
    <n v="1447397260"/>
    <b v="0"/>
    <n v="1"/>
    <b v="0"/>
    <s v="technology/web"/>
    <x v="2"/>
    <s v="web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0"/>
    <n v="100000"/>
    <n v="12"/>
    <x v="2"/>
    <n v="4"/>
    <s v="CA"/>
    <s v="CAD"/>
    <n v="1418841045"/>
    <n v="1416249045"/>
    <b v="0"/>
    <n v="3"/>
    <b v="0"/>
    <s v="technology/web"/>
    <x v="2"/>
    <s v="web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0"/>
    <n v="15000"/>
    <n v="55"/>
    <x v="2"/>
    <n v="27.5"/>
    <s v="US"/>
    <s v="USD"/>
    <n v="1445874513"/>
    <n v="1442850513"/>
    <b v="0"/>
    <n v="2"/>
    <b v="0"/>
    <s v="technology/web"/>
    <x v="2"/>
    <s v="web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0"/>
    <n v="50000"/>
    <n v="0"/>
    <x v="2"/>
    <n v="0"/>
    <s v="NL"/>
    <s v="EUR"/>
    <n v="1482052815"/>
    <n v="1479460815"/>
    <b v="0"/>
    <n v="0"/>
    <b v="0"/>
    <s v="technology/web"/>
    <x v="2"/>
    <s v="web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0"/>
    <n v="75000"/>
    <n v="68"/>
    <x v="2"/>
    <n v="34"/>
    <s v="AU"/>
    <s v="AUD"/>
    <n v="1424137247"/>
    <n v="1421545247"/>
    <b v="0"/>
    <n v="2"/>
    <b v="0"/>
    <s v="technology/web"/>
    <x v="2"/>
    <s v="web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0"/>
    <n v="18000"/>
    <n v="1"/>
    <x v="2"/>
    <n v="1"/>
    <s v="FR"/>
    <s v="EUR"/>
    <n v="1457822275"/>
    <n v="1455230275"/>
    <b v="0"/>
    <n v="1"/>
    <b v="0"/>
    <s v="technology/web"/>
    <x v="2"/>
    <s v="web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0"/>
    <n v="25000"/>
    <n v="0"/>
    <x v="2"/>
    <n v="0"/>
    <s v="GB"/>
    <s v="GBP"/>
    <n v="1436554249"/>
    <n v="1433962249"/>
    <b v="0"/>
    <n v="0"/>
    <b v="0"/>
    <s v="technology/web"/>
    <x v="2"/>
    <s v="web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0"/>
    <n v="5000"/>
    <n v="1"/>
    <x v="2"/>
    <n v="1"/>
    <s v="US"/>
    <s v="USD"/>
    <n v="1468513533"/>
    <n v="1465921533"/>
    <b v="0"/>
    <n v="1"/>
    <b v="0"/>
    <s v="technology/web"/>
    <x v="2"/>
    <s v="web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0"/>
    <n v="10000"/>
    <n v="0"/>
    <x v="2"/>
    <n v="0"/>
    <s v="US"/>
    <s v="USD"/>
    <n v="1420143194"/>
    <n v="1417551194"/>
    <b v="0"/>
    <n v="0"/>
    <b v="0"/>
    <s v="technology/web"/>
    <x v="2"/>
    <s v="web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"/>
    <n v="24500"/>
    <n v="245"/>
    <x v="2"/>
    <n v="49"/>
    <s v="NZ"/>
    <s v="NZD"/>
    <n v="1452942000"/>
    <n v="1449785223"/>
    <b v="0"/>
    <n v="5"/>
    <b v="0"/>
    <s v="technology/web"/>
    <x v="2"/>
    <s v="web"/>
    <x v="568"/>
    <d v="2016-01-16T11:00:00"/>
    <x v="0"/>
    <n v="2016"/>
  </r>
  <r>
    <n v="569"/>
    <s v="Mioti"/>
    <s v="Mioti is an indie game marketplace that doubles as a community for developers to join networks and discuss projects."/>
    <n v="1"/>
    <n v="2500"/>
    <n v="20"/>
    <x v="2"/>
    <n v="20"/>
    <s v="CA"/>
    <s v="CAD"/>
    <n v="1451679612"/>
    <n v="1449087612"/>
    <b v="0"/>
    <n v="1"/>
    <b v="0"/>
    <s v="technology/web"/>
    <x v="2"/>
    <s v="web"/>
    <x v="569"/>
    <d v="2016-01-01T20:20:12"/>
    <x v="0"/>
    <n v="2016"/>
  </r>
  <r>
    <n v="570"/>
    <s v="Relaunching in May"/>
    <s v="Humans have AM/FM/Satellite radio, kids have radio Disney, pets have DogCatRadio."/>
    <n v="0"/>
    <n v="85000"/>
    <n v="142"/>
    <x v="2"/>
    <n v="142"/>
    <s v="US"/>
    <s v="USD"/>
    <n v="1455822569"/>
    <n v="1453230569"/>
    <b v="0"/>
    <n v="1"/>
    <b v="0"/>
    <s v="technology/web"/>
    <x v="2"/>
    <s v="web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0"/>
    <n v="25000"/>
    <n v="106"/>
    <x v="2"/>
    <n v="53"/>
    <s v="US"/>
    <s v="USD"/>
    <n v="1437969540"/>
    <n v="1436297723"/>
    <b v="0"/>
    <n v="2"/>
    <b v="0"/>
    <s v="technology/web"/>
    <x v="2"/>
    <s v="web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0"/>
    <n v="2500"/>
    <n v="0"/>
    <x v="2"/>
    <n v="0"/>
    <s v="US"/>
    <s v="USD"/>
    <n v="1446660688"/>
    <n v="1444065088"/>
    <b v="0"/>
    <n v="0"/>
    <b v="0"/>
    <s v="technology/web"/>
    <x v="2"/>
    <s v="web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0"/>
    <n v="88888"/>
    <n v="346"/>
    <x v="2"/>
    <n v="38.44"/>
    <s v="US"/>
    <s v="USD"/>
    <n v="1421543520"/>
    <n v="1416445931"/>
    <b v="0"/>
    <n v="9"/>
    <b v="0"/>
    <s v="technology/web"/>
    <x v="2"/>
    <s v="web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"/>
    <n v="11180"/>
    <n v="80"/>
    <x v="2"/>
    <n v="20"/>
    <s v="GB"/>
    <s v="GBP"/>
    <n v="1476873507"/>
    <n v="1474281507"/>
    <b v="0"/>
    <n v="4"/>
    <b v="0"/>
    <s v="technology/web"/>
    <x v="2"/>
    <s v="web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0"/>
    <n v="60000"/>
    <n v="259"/>
    <x v="2"/>
    <n v="64.75"/>
    <s v="DE"/>
    <s v="EUR"/>
    <n v="1434213443"/>
    <n v="1431621443"/>
    <b v="0"/>
    <n v="4"/>
    <b v="0"/>
    <s v="technology/web"/>
    <x v="2"/>
    <s v="web"/>
    <x v="575"/>
    <d v="2015-06-13T16:37:23"/>
    <x v="0"/>
    <n v="2015"/>
  </r>
  <r>
    <n v="576"/>
    <s v="Uthtopia"/>
    <s v="UthTopia Is a social media organization that believes in positive online usage, youth mentorship, and youth empowerment."/>
    <n v="0"/>
    <n v="80000"/>
    <n v="1"/>
    <x v="2"/>
    <n v="1"/>
    <s v="US"/>
    <s v="USD"/>
    <n v="1427537952"/>
    <n v="1422357552"/>
    <b v="0"/>
    <n v="1"/>
    <b v="0"/>
    <s v="technology/web"/>
    <x v="2"/>
    <s v="web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0"/>
    <n v="5000"/>
    <n v="10"/>
    <x v="2"/>
    <n v="10"/>
    <s v="US"/>
    <s v="USD"/>
    <n v="1463753302"/>
    <n v="1458569302"/>
    <b v="0"/>
    <n v="1"/>
    <b v="0"/>
    <s v="technology/web"/>
    <x v="2"/>
    <s v="web"/>
    <x v="577"/>
    <d v="2016-05-20T14:08:22"/>
    <x v="2"/>
    <n v="2016"/>
  </r>
  <r>
    <n v="578"/>
    <s v="weBuy Crowdsourced Shopping"/>
    <s v="weBuy trade built on technology and Crowd Sourced Power"/>
    <n v="0"/>
    <n v="125000"/>
    <n v="14"/>
    <x v="2"/>
    <n v="2"/>
    <s v="GB"/>
    <s v="GBP"/>
    <n v="1441633993"/>
    <n v="1439560393"/>
    <b v="0"/>
    <n v="7"/>
    <b v="0"/>
    <s v="technology/web"/>
    <x v="2"/>
    <s v="web"/>
    <x v="578"/>
    <d v="2015-09-07T13:53:13"/>
    <x v="0"/>
    <n v="2015"/>
  </r>
  <r>
    <n v="579"/>
    <s v="Course: Learn Cryptography"/>
    <s v="Learn classic and public key cryptography with a full proof-of-concept system in JavaScript."/>
    <n v="1"/>
    <n v="12000"/>
    <n v="175"/>
    <x v="2"/>
    <n v="35"/>
    <s v="US"/>
    <s v="USD"/>
    <n v="1419539223"/>
    <n v="1416947223"/>
    <b v="0"/>
    <n v="5"/>
    <b v="0"/>
    <s v="technology/web"/>
    <x v="2"/>
    <s v="web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0"/>
    <n v="3000"/>
    <n v="1"/>
    <x v="2"/>
    <n v="1"/>
    <s v="US"/>
    <s v="USD"/>
    <n v="1474580867"/>
    <n v="1471988867"/>
    <b v="0"/>
    <n v="1"/>
    <b v="0"/>
    <s v="technology/web"/>
    <x v="2"/>
    <s v="web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0"/>
    <n v="400"/>
    <n v="0"/>
    <x v="2"/>
    <n v="0"/>
    <s v="US"/>
    <s v="USD"/>
    <n v="1438474704"/>
    <n v="1435882704"/>
    <b v="0"/>
    <n v="0"/>
    <b v="0"/>
    <s v="technology/web"/>
    <x v="2"/>
    <s v="web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0"/>
    <n v="100000"/>
    <n v="0"/>
    <x v="2"/>
    <n v="0"/>
    <s v="US"/>
    <s v="USD"/>
    <n v="1426442400"/>
    <n v="1424454319"/>
    <b v="0"/>
    <n v="0"/>
    <b v="0"/>
    <s v="technology/web"/>
    <x v="2"/>
    <s v="web"/>
    <x v="582"/>
    <d v="2015-03-15T18:00:00"/>
    <x v="0"/>
    <n v="2015"/>
  </r>
  <r>
    <n v="583"/>
    <s v="HackersArchive.com"/>
    <s v="HackersArchive.com will help rid the web of viruses and scams found everywhere else you look!"/>
    <n v="0"/>
    <n v="9000"/>
    <n v="1"/>
    <x v="2"/>
    <n v="1"/>
    <s v="US"/>
    <s v="USD"/>
    <n v="1426800687"/>
    <n v="1424212287"/>
    <b v="0"/>
    <n v="1"/>
    <b v="0"/>
    <s v="technology/web"/>
    <x v="2"/>
    <s v="web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"/>
    <n v="1000"/>
    <n v="10"/>
    <x v="2"/>
    <n v="5"/>
    <s v="US"/>
    <s v="USD"/>
    <n v="1426522316"/>
    <n v="1423933916"/>
    <b v="0"/>
    <n v="2"/>
    <b v="0"/>
    <s v="technology/web"/>
    <x v="2"/>
    <s v="web"/>
    <x v="584"/>
    <d v="2015-03-16T16:11:56"/>
    <x v="0"/>
    <n v="2015"/>
  </r>
  <r>
    <n v="585"/>
    <s v="Link Card"/>
    <s v="SAVE UP TO 40% WHEN YOU SPEND!_x000a__x000a_PRE-ORDER YOUR LINK CARD TODAY"/>
    <n v="0"/>
    <n v="9000"/>
    <n v="0"/>
    <x v="2"/>
    <n v="0"/>
    <s v="GB"/>
    <s v="GBP"/>
    <n v="1448928000"/>
    <n v="1444123377"/>
    <b v="0"/>
    <n v="0"/>
    <b v="0"/>
    <s v="technology/web"/>
    <x v="2"/>
    <s v="web"/>
    <x v="585"/>
    <d v="2015-12-01T00:00:00"/>
    <x v="0"/>
    <n v="2015"/>
  </r>
  <r>
    <n v="586"/>
    <s v="Employ College 2K"/>
    <s v="Employ College is a movement for companies to hire college graduates from their respected institutions."/>
    <n v="1"/>
    <n v="10000"/>
    <n v="56"/>
    <x v="2"/>
    <n v="14"/>
    <s v="US"/>
    <s v="USD"/>
    <n v="1424032207"/>
    <n v="1421440207"/>
    <b v="0"/>
    <n v="4"/>
    <b v="0"/>
    <s v="technology/web"/>
    <x v="2"/>
    <s v="web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9"/>
    <n v="30000"/>
    <n v="2725"/>
    <x v="2"/>
    <n v="389.29"/>
    <s v="CA"/>
    <s v="CAD"/>
    <n v="1429207833"/>
    <n v="1426615833"/>
    <b v="0"/>
    <n v="7"/>
    <b v="0"/>
    <s v="technology/web"/>
    <x v="2"/>
    <s v="web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3"/>
    <n v="9000"/>
    <n v="301"/>
    <x v="2"/>
    <n v="150.5"/>
    <s v="IT"/>
    <s v="EUR"/>
    <n v="1479410886"/>
    <n v="1474223286"/>
    <b v="0"/>
    <n v="2"/>
    <b v="0"/>
    <s v="technology/web"/>
    <x v="2"/>
    <s v="web"/>
    <x v="588"/>
    <d v="2016-11-17T19:28:06"/>
    <x v="2"/>
    <n v="2016"/>
  </r>
  <r>
    <n v="589"/>
    <s v="Get Neighborly"/>
    <s v="Services closer than you think..."/>
    <n v="0"/>
    <n v="7500"/>
    <n v="1"/>
    <x v="2"/>
    <n v="1"/>
    <s v="US"/>
    <s v="USD"/>
    <n v="1436366699"/>
    <n v="1435070699"/>
    <b v="0"/>
    <n v="1"/>
    <b v="0"/>
    <s v="technology/web"/>
    <x v="2"/>
    <s v="web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4"/>
    <n v="5000"/>
    <n v="223"/>
    <x v="2"/>
    <n v="24.78"/>
    <s v="GB"/>
    <s v="GBP"/>
    <n v="1454936460"/>
    <n v="1452259131"/>
    <b v="0"/>
    <n v="9"/>
    <b v="0"/>
    <s v="technology/web"/>
    <x v="2"/>
    <s v="web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0"/>
    <n v="100000"/>
    <n v="61"/>
    <x v="2"/>
    <n v="30.5"/>
    <s v="US"/>
    <s v="USD"/>
    <n v="1437570130"/>
    <n v="1434978130"/>
    <b v="0"/>
    <n v="2"/>
    <b v="0"/>
    <s v="technology/web"/>
    <x v="2"/>
    <s v="web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3"/>
    <n v="7500"/>
    <n v="250"/>
    <x v="2"/>
    <n v="250"/>
    <s v="US"/>
    <s v="USD"/>
    <n v="1417584860"/>
    <n v="1414992860"/>
    <b v="0"/>
    <n v="1"/>
    <b v="0"/>
    <s v="technology/web"/>
    <x v="2"/>
    <s v="web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23"/>
    <n v="500"/>
    <n v="115"/>
    <x v="2"/>
    <n v="16.43"/>
    <s v="GB"/>
    <s v="GBP"/>
    <n v="1428333345"/>
    <n v="1425744945"/>
    <b v="0"/>
    <n v="7"/>
    <b v="0"/>
    <s v="technology/web"/>
    <x v="2"/>
    <s v="web"/>
    <x v="593"/>
    <d v="2015-04-06T15:15:45"/>
    <x v="0"/>
    <n v="2015"/>
  </r>
  <r>
    <n v="594"/>
    <s v="Unleashed Fitness"/>
    <s v="Creating a fitness site that will change the fitness game forever!"/>
    <n v="0"/>
    <n v="25000"/>
    <n v="26"/>
    <x v="2"/>
    <n v="13"/>
    <s v="US"/>
    <s v="USD"/>
    <n v="1460832206"/>
    <n v="1458240206"/>
    <b v="0"/>
    <n v="2"/>
    <b v="0"/>
    <s v="technology/web"/>
    <x v="2"/>
    <s v="web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0"/>
    <n v="100000"/>
    <n v="426"/>
    <x v="2"/>
    <n v="53.25"/>
    <s v="US"/>
    <s v="USD"/>
    <n v="1430703638"/>
    <n v="1426815638"/>
    <b v="0"/>
    <n v="8"/>
    <b v="0"/>
    <s v="technology/web"/>
    <x v="2"/>
    <s v="web"/>
    <x v="595"/>
    <d v="2015-05-04T01:40:38"/>
    <x v="0"/>
    <n v="2015"/>
  </r>
  <r>
    <n v="596"/>
    <s v="DigitaliBook free library"/>
    <s v="We present digitaibook,com site which can become a free electronic library with your help,"/>
    <n v="0"/>
    <n v="20000"/>
    <n v="6"/>
    <x v="2"/>
    <n v="3"/>
    <s v="US"/>
    <s v="USD"/>
    <n v="1478122292"/>
    <n v="1475530292"/>
    <b v="0"/>
    <n v="2"/>
    <b v="0"/>
    <s v="technology/web"/>
    <x v="2"/>
    <s v="web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0"/>
    <n v="7500"/>
    <n v="20"/>
    <x v="2"/>
    <n v="10"/>
    <s v="US"/>
    <s v="USD"/>
    <n v="1469980800"/>
    <n v="1466787335"/>
    <b v="0"/>
    <n v="2"/>
    <b v="0"/>
    <s v="technology/web"/>
    <x v="2"/>
    <s v="web"/>
    <x v="597"/>
    <d v="2016-07-31T16:00:00"/>
    <x v="2"/>
    <n v="2016"/>
  </r>
  <r>
    <n v="598"/>
    <s v="Goals not creeds"/>
    <s v="This is a project to create a crowd-funding site for Urantia Book readers worldwide."/>
    <n v="34"/>
    <n v="2500"/>
    <n v="850"/>
    <x v="2"/>
    <n v="121.43"/>
    <s v="US"/>
    <s v="USD"/>
    <n v="1417737781"/>
    <n v="1415145781"/>
    <b v="0"/>
    <n v="7"/>
    <b v="0"/>
    <s v="technology/web"/>
    <x v="2"/>
    <s v="web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n v="0"/>
    <n v="50000"/>
    <n v="31"/>
    <x v="2"/>
    <n v="15.5"/>
    <s v="US"/>
    <s v="USD"/>
    <n v="1425827760"/>
    <n v="1423769402"/>
    <b v="0"/>
    <n v="2"/>
    <b v="0"/>
    <s v="technology/web"/>
    <x v="2"/>
    <s v="web"/>
    <x v="599"/>
    <d v="2015-03-08T15:16:00"/>
    <x v="0"/>
    <n v="2015"/>
  </r>
  <r>
    <n v="600"/>
    <s v="Anaheim California here we come but we need your help."/>
    <s v="Science Technology Engineering and Math + youth = a brighter tomorrow."/>
    <n v="2"/>
    <n v="5000"/>
    <n v="100"/>
    <x v="1"/>
    <n v="100"/>
    <s v="US"/>
    <s v="USD"/>
    <n v="1431198562"/>
    <n v="1426014562"/>
    <b v="0"/>
    <n v="1"/>
    <b v="0"/>
    <s v="technology/web"/>
    <x v="2"/>
    <s v="web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"/>
    <n v="10000"/>
    <n v="140"/>
    <x v="1"/>
    <n v="23.33"/>
    <s v="CA"/>
    <s v="CAD"/>
    <n v="1419626139"/>
    <n v="1417034139"/>
    <b v="0"/>
    <n v="6"/>
    <b v="0"/>
    <s v="technology/web"/>
    <x v="2"/>
    <s v="web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0"/>
    <n v="70000"/>
    <n v="0"/>
    <x v="1"/>
    <n v="0"/>
    <s v="US"/>
    <s v="USD"/>
    <n v="1434654215"/>
    <n v="1432062215"/>
    <b v="0"/>
    <n v="0"/>
    <b v="0"/>
    <s v="technology/web"/>
    <x v="2"/>
    <s v="web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4"/>
    <n v="15000"/>
    <n v="590.02"/>
    <x v="1"/>
    <n v="45.39"/>
    <s v="US"/>
    <s v="USD"/>
    <n v="1408029623"/>
    <n v="1405437623"/>
    <b v="0"/>
    <n v="13"/>
    <b v="0"/>
    <s v="technology/web"/>
    <x v="2"/>
    <s v="web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0"/>
    <n v="1500"/>
    <n v="0"/>
    <x v="1"/>
    <n v="0"/>
    <s v="US"/>
    <s v="USD"/>
    <n v="1409187056"/>
    <n v="1406595056"/>
    <b v="0"/>
    <n v="0"/>
    <b v="0"/>
    <s v="technology/web"/>
    <x v="2"/>
    <s v="web"/>
    <x v="604"/>
    <d v="2014-08-28T00:50:56"/>
    <x v="3"/>
    <n v="2014"/>
  </r>
  <r>
    <n v="605"/>
    <s v="Teach Your Parents iPad (Canceled)"/>
    <s v="An iPad support care package for your parents / seniors."/>
    <n v="3"/>
    <n v="5000"/>
    <n v="131"/>
    <x v="1"/>
    <n v="16.38"/>
    <s v="US"/>
    <s v="USD"/>
    <n v="1440318908"/>
    <n v="1436430908"/>
    <b v="0"/>
    <n v="8"/>
    <b v="0"/>
    <s v="technology/web"/>
    <x v="2"/>
    <s v="web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0"/>
    <n v="5000"/>
    <n v="10"/>
    <x v="1"/>
    <n v="10"/>
    <s v="NL"/>
    <s v="EUR"/>
    <n v="1432479600"/>
    <n v="1428507409"/>
    <b v="0"/>
    <n v="1"/>
    <b v="0"/>
    <s v="technology/web"/>
    <x v="2"/>
    <s v="web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0"/>
    <n v="250"/>
    <n v="0"/>
    <x v="1"/>
    <n v="0"/>
    <s v="US"/>
    <s v="USD"/>
    <n v="1448225336"/>
    <n v="1445629736"/>
    <b v="0"/>
    <n v="0"/>
    <b v="0"/>
    <s v="technology/web"/>
    <x v="2"/>
    <s v="web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"/>
    <n v="150000"/>
    <n v="1461"/>
    <x v="1"/>
    <n v="292.2"/>
    <s v="US"/>
    <s v="USD"/>
    <n v="1434405980"/>
    <n v="1431813980"/>
    <b v="0"/>
    <n v="5"/>
    <b v="0"/>
    <s v="technology/web"/>
    <x v="2"/>
    <s v="web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1"/>
    <n v="780"/>
    <n v="5"/>
    <x v="1"/>
    <n v="5"/>
    <s v="GB"/>
    <s v="GBP"/>
    <n v="1448761744"/>
    <n v="1446166144"/>
    <b v="0"/>
    <n v="1"/>
    <b v="0"/>
    <s v="technology/web"/>
    <x v="2"/>
    <s v="web"/>
    <x v="609"/>
    <d v="2015-11-29T01:49:04"/>
    <x v="0"/>
    <n v="2015"/>
  </r>
  <r>
    <n v="610"/>
    <s v="UniteChrist (Canceled)"/>
    <s v="We are creating a Christian social network to empower, educate, and connect Christians all over the world."/>
    <n v="0"/>
    <n v="13803"/>
    <n v="0"/>
    <x v="1"/>
    <n v="0"/>
    <s v="US"/>
    <s v="USD"/>
    <n v="1429732586"/>
    <n v="1427140586"/>
    <b v="0"/>
    <n v="0"/>
    <b v="0"/>
    <s v="technology/web"/>
    <x v="2"/>
    <s v="web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0"/>
    <n v="80000"/>
    <n v="0"/>
    <x v="1"/>
    <n v="0"/>
    <s v="FR"/>
    <s v="EUR"/>
    <n v="1453210037"/>
    <n v="1448026037"/>
    <b v="0"/>
    <n v="0"/>
    <b v="0"/>
    <s v="technology/web"/>
    <x v="2"/>
    <s v="web"/>
    <x v="611"/>
    <d v="2016-01-19T13:27:17"/>
    <x v="0"/>
    <n v="2016"/>
  </r>
  <r>
    <n v="612"/>
    <s v="Web Streaming 2.0 (Canceled)"/>
    <s v="A Fast and Reliable new Web platform to stream videos from Internet"/>
    <n v="0"/>
    <n v="10000"/>
    <n v="0"/>
    <x v="1"/>
    <n v="0"/>
    <s v="IT"/>
    <s v="EUR"/>
    <n v="1472777146"/>
    <n v="1470185146"/>
    <b v="0"/>
    <n v="0"/>
    <b v="0"/>
    <s v="technology/web"/>
    <x v="2"/>
    <s v="web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21"/>
    <n v="60000"/>
    <n v="12818"/>
    <x v="1"/>
    <n v="105.93"/>
    <s v="US"/>
    <s v="USD"/>
    <n v="1443675540"/>
    <n v="1441022120"/>
    <b v="0"/>
    <n v="121"/>
    <b v="0"/>
    <s v="technology/web"/>
    <x v="2"/>
    <s v="web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0"/>
    <n v="10000"/>
    <n v="0"/>
    <x v="1"/>
    <n v="0"/>
    <s v="US"/>
    <s v="USD"/>
    <n v="1466731740"/>
    <n v="1464139740"/>
    <b v="0"/>
    <n v="0"/>
    <b v="0"/>
    <s v="technology/web"/>
    <x v="2"/>
    <s v="web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0"/>
    <n v="515"/>
    <n v="0"/>
    <x v="1"/>
    <n v="0"/>
    <s v="NZ"/>
    <s v="NZD"/>
    <n v="1443149759"/>
    <n v="1440557759"/>
    <b v="0"/>
    <n v="0"/>
    <b v="0"/>
    <s v="technology/web"/>
    <x v="2"/>
    <s v="web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0"/>
    <n v="5000"/>
    <n v="0"/>
    <x v="1"/>
    <n v="0"/>
    <s v="FR"/>
    <s v="EUR"/>
    <n v="1488013307"/>
    <n v="1485421307"/>
    <b v="0"/>
    <n v="0"/>
    <b v="0"/>
    <s v="technology/web"/>
    <x v="2"/>
    <s v="web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3"/>
    <n v="2000"/>
    <n v="60"/>
    <x v="1"/>
    <n v="20"/>
    <s v="GB"/>
    <s v="GBP"/>
    <n v="1431072843"/>
    <n v="1427184843"/>
    <b v="0"/>
    <n v="3"/>
    <b v="0"/>
    <s v="technology/web"/>
    <x v="2"/>
    <s v="web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0"/>
    <n v="400"/>
    <n v="0"/>
    <x v="1"/>
    <n v="0"/>
    <s v="US"/>
    <s v="USD"/>
    <n v="1449689203"/>
    <n v="1447097203"/>
    <b v="0"/>
    <n v="0"/>
    <b v="0"/>
    <s v="technology/web"/>
    <x v="2"/>
    <s v="web"/>
    <x v="618"/>
    <d v="2015-12-09T19:26:43"/>
    <x v="0"/>
    <n v="2015"/>
  </r>
  <r>
    <n v="619"/>
    <s v="Big Data (Canceled)"/>
    <s v="Big Data Sets for researchers interested in improving the quality of life."/>
    <n v="0"/>
    <n v="2500000"/>
    <n v="1"/>
    <x v="1"/>
    <n v="1"/>
    <s v="US"/>
    <s v="USD"/>
    <n v="1416933390"/>
    <n v="1411745790"/>
    <b v="0"/>
    <n v="1"/>
    <b v="0"/>
    <s v="technology/web"/>
    <x v="2"/>
    <s v="web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1"/>
    <n v="30000"/>
    <n v="300"/>
    <x v="1"/>
    <n v="300"/>
    <s v="CA"/>
    <s v="CAD"/>
    <n v="1408986738"/>
    <n v="1405098738"/>
    <b v="0"/>
    <n v="1"/>
    <b v="0"/>
    <s v="technology/web"/>
    <x v="2"/>
    <s v="web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1"/>
    <n v="25000"/>
    <n v="261"/>
    <x v="1"/>
    <n v="87"/>
    <s v="US"/>
    <s v="USD"/>
    <n v="1467934937"/>
    <n v="1465342937"/>
    <b v="0"/>
    <n v="3"/>
    <b v="0"/>
    <s v="technology/web"/>
    <x v="2"/>
    <s v="web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"/>
    <n v="6000"/>
    <n v="341"/>
    <x v="1"/>
    <n v="37.89"/>
    <s v="US"/>
    <s v="USD"/>
    <n v="1467398138"/>
    <n v="1465670138"/>
    <b v="0"/>
    <n v="9"/>
    <b v="0"/>
    <s v="technology/web"/>
    <x v="2"/>
    <s v="web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0"/>
    <n v="75000"/>
    <n v="0"/>
    <x v="1"/>
    <n v="0"/>
    <s v="AU"/>
    <s v="AUD"/>
    <n v="1432771997"/>
    <n v="1430179997"/>
    <b v="0"/>
    <n v="0"/>
    <b v="0"/>
    <s v="technology/web"/>
    <x v="2"/>
    <s v="web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0"/>
    <n v="5000"/>
    <n v="0"/>
    <x v="1"/>
    <n v="0"/>
    <s v="US"/>
    <s v="USD"/>
    <n v="1431647041"/>
    <n v="1429055041"/>
    <b v="0"/>
    <n v="0"/>
    <b v="0"/>
    <s v="technology/web"/>
    <x v="2"/>
    <s v="web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0"/>
    <n v="25000"/>
    <n v="0"/>
    <x v="1"/>
    <n v="0"/>
    <s v="CA"/>
    <s v="CAD"/>
    <n v="1490560177"/>
    <n v="1487971777"/>
    <b v="0"/>
    <n v="0"/>
    <b v="0"/>
    <s v="technology/web"/>
    <x v="2"/>
    <s v="web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17"/>
    <n v="25000"/>
    <n v="4345"/>
    <x v="1"/>
    <n v="111.41"/>
    <s v="US"/>
    <s v="USD"/>
    <n v="1439644920"/>
    <n v="1436793939"/>
    <b v="0"/>
    <n v="39"/>
    <b v="0"/>
    <s v="technology/web"/>
    <x v="2"/>
    <s v="web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0"/>
    <n v="450000"/>
    <n v="90"/>
    <x v="1"/>
    <n v="90"/>
    <s v="SE"/>
    <s v="SEK"/>
    <n v="1457996400"/>
    <n v="1452842511"/>
    <b v="0"/>
    <n v="1"/>
    <b v="0"/>
    <s v="technology/web"/>
    <x v="2"/>
    <s v="web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0"/>
    <n v="5000"/>
    <n v="0"/>
    <x v="1"/>
    <n v="0"/>
    <s v="US"/>
    <s v="USD"/>
    <n v="1405269457"/>
    <n v="1402677457"/>
    <b v="0"/>
    <n v="0"/>
    <b v="0"/>
    <s v="technology/web"/>
    <x v="2"/>
    <s v="web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0"/>
    <n v="200000"/>
    <n v="350"/>
    <x v="1"/>
    <n v="116.67"/>
    <s v="AU"/>
    <s v="AUD"/>
    <n v="1463239108"/>
    <n v="1460647108"/>
    <b v="0"/>
    <n v="3"/>
    <b v="0"/>
    <s v="technology/web"/>
    <x v="2"/>
    <s v="web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0"/>
    <n v="11999"/>
    <n v="10"/>
    <x v="1"/>
    <n v="10"/>
    <s v="US"/>
    <s v="USD"/>
    <n v="1441516200"/>
    <n v="1438959121"/>
    <b v="0"/>
    <n v="1"/>
    <b v="0"/>
    <s v="technology/web"/>
    <x v="2"/>
    <s v="web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1"/>
    <n v="50000"/>
    <n v="690"/>
    <x v="1"/>
    <n v="76.67"/>
    <s v="CA"/>
    <s v="CAD"/>
    <n v="1464460329"/>
    <n v="1461954729"/>
    <b v="0"/>
    <n v="9"/>
    <b v="0"/>
    <s v="technology/web"/>
    <x v="2"/>
    <s v="web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0"/>
    <n v="20000"/>
    <n v="0"/>
    <x v="1"/>
    <n v="0"/>
    <s v="NL"/>
    <s v="EUR"/>
    <n v="1448470165"/>
    <n v="1445874565"/>
    <b v="0"/>
    <n v="0"/>
    <b v="0"/>
    <s v="technology/web"/>
    <x v="2"/>
    <s v="web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2"/>
    <n v="10000"/>
    <n v="1245"/>
    <x v="1"/>
    <n v="49.8"/>
    <s v="US"/>
    <s v="USD"/>
    <n v="1466204400"/>
    <n v="1463469062"/>
    <b v="0"/>
    <n v="25"/>
    <b v="0"/>
    <s v="technology/web"/>
    <x v="2"/>
    <s v="web"/>
    <x v="633"/>
    <d v="2016-06-17T23:00:00"/>
    <x v="2"/>
    <n v="2016"/>
  </r>
  <r>
    <n v="634"/>
    <s v="pitchtograndma (Canceled)"/>
    <s v="We help companies to explain what they do in simple, grandma-would-understand terms."/>
    <n v="0"/>
    <n v="5000"/>
    <n v="1"/>
    <x v="1"/>
    <n v="1"/>
    <s v="US"/>
    <s v="USD"/>
    <n v="1424989029"/>
    <n v="1422397029"/>
    <b v="0"/>
    <n v="1"/>
    <b v="0"/>
    <s v="technology/web"/>
    <x v="2"/>
    <s v="web"/>
    <x v="634"/>
    <d v="2015-02-26T22:17:09"/>
    <x v="0"/>
    <n v="2015"/>
  </r>
  <r>
    <n v="635"/>
    <s v="Pleero, A Technology Team Building Website (Canceled)"/>
    <s v="Network used for building technology development teams."/>
    <n v="0"/>
    <n v="25000"/>
    <n v="2"/>
    <x v="1"/>
    <n v="2"/>
    <s v="US"/>
    <s v="USD"/>
    <n v="1428804762"/>
    <n v="1426212762"/>
    <b v="0"/>
    <n v="1"/>
    <b v="0"/>
    <s v="technology/web"/>
    <x v="2"/>
    <s v="web"/>
    <x v="635"/>
    <d v="2015-04-12T02:12:42"/>
    <x v="0"/>
    <n v="2015"/>
  </r>
  <r>
    <n v="636"/>
    <s v="Keto Advice (Canceled)"/>
    <s v="With no central location for keto knowledge, keto advice will be a community run knowledge base."/>
    <n v="0"/>
    <n v="2000"/>
    <n v="4"/>
    <x v="1"/>
    <n v="4"/>
    <s v="GB"/>
    <s v="GBP"/>
    <n v="1433587620"/>
    <n v="1430996150"/>
    <b v="0"/>
    <n v="1"/>
    <b v="0"/>
    <s v="technology/web"/>
    <x v="2"/>
    <s v="web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0"/>
    <n v="100000"/>
    <n v="0"/>
    <x v="1"/>
    <n v="0"/>
    <s v="GB"/>
    <s v="GBP"/>
    <n v="1488063840"/>
    <n v="1485558318"/>
    <b v="0"/>
    <n v="0"/>
    <b v="0"/>
    <s v="technology/web"/>
    <x v="2"/>
    <s v="web"/>
    <x v="637"/>
    <d v="2017-02-25T23:04:00"/>
    <x v="1"/>
    <n v="2017"/>
  </r>
  <r>
    <n v="638"/>
    <s v="W (Canceled)"/>
    <s v="O0"/>
    <n v="0"/>
    <n v="200000"/>
    <n v="18"/>
    <x v="1"/>
    <n v="3"/>
    <s v="DE"/>
    <s v="EUR"/>
    <n v="1490447662"/>
    <n v="1485267262"/>
    <b v="0"/>
    <n v="6"/>
    <b v="0"/>
    <s v="technology/web"/>
    <x v="2"/>
    <s v="web"/>
    <x v="638"/>
    <d v="2017-03-25T13:14:22"/>
    <x v="1"/>
    <n v="2017"/>
  </r>
  <r>
    <n v="639"/>
    <s v="Kids Educational Social Media Site (Canceled)"/>
    <s v="Development of a Safe and Educational Social Media site for kids."/>
    <n v="0"/>
    <n v="1000000"/>
    <n v="1"/>
    <x v="1"/>
    <n v="1"/>
    <s v="US"/>
    <s v="USD"/>
    <n v="1413208795"/>
    <n v="1408024795"/>
    <b v="0"/>
    <n v="1"/>
    <b v="0"/>
    <s v="technology/web"/>
    <x v="2"/>
    <s v="web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144"/>
    <n v="70"/>
    <n v="101"/>
    <x v="0"/>
    <n v="50.5"/>
    <s v="FR"/>
    <s v="EUR"/>
    <n v="1480028400"/>
    <n v="1478685915"/>
    <b v="0"/>
    <n v="2"/>
    <b v="1"/>
    <s v="technology/wearables"/>
    <x v="2"/>
    <s v="wearables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119"/>
    <n v="40000"/>
    <n v="47665"/>
    <x v="0"/>
    <n v="151.32"/>
    <s v="US"/>
    <s v="USD"/>
    <n v="1439473248"/>
    <n v="1436881248"/>
    <b v="0"/>
    <n v="315"/>
    <b v="1"/>
    <s v="technology/wearables"/>
    <x v="2"/>
    <s v="wearables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1460"/>
    <n v="20000"/>
    <n v="292097"/>
    <x v="0"/>
    <n v="134.36000000000001"/>
    <s v="DE"/>
    <s v="EUR"/>
    <n v="1439998674"/>
    <n v="1436888274"/>
    <b v="0"/>
    <n v="2174"/>
    <b v="1"/>
    <s v="technology/wearables"/>
    <x v="2"/>
    <s v="wearables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106"/>
    <n v="25000"/>
    <n v="26452"/>
    <x v="0"/>
    <n v="174.03"/>
    <s v="US"/>
    <s v="USD"/>
    <n v="1433085875"/>
    <n v="1428333875"/>
    <b v="0"/>
    <n v="152"/>
    <b v="1"/>
    <s v="technology/wearables"/>
    <x v="2"/>
    <s v="wearables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300"/>
    <n v="25000"/>
    <n v="75029.48"/>
    <x v="0"/>
    <n v="73.489999999999995"/>
    <s v="US"/>
    <s v="USD"/>
    <n v="1414544400"/>
    <n v="1410883139"/>
    <b v="0"/>
    <n v="1021"/>
    <b v="1"/>
    <s v="technology/wearables"/>
    <x v="2"/>
    <s v="wearables"/>
    <x v="644"/>
    <d v="2014-10-29T01:00:00"/>
    <x v="3"/>
    <n v="2014"/>
  </r>
  <r>
    <n v="645"/>
    <s v="Carbon Fiber Collar Stays"/>
    <s v="Ever wanted to own something made out of carbon fiber? Now you can!"/>
    <n v="279"/>
    <n v="2000"/>
    <n v="5574"/>
    <x v="0"/>
    <n v="23.52"/>
    <s v="US"/>
    <s v="USD"/>
    <n v="1470962274"/>
    <n v="1468370274"/>
    <b v="0"/>
    <n v="237"/>
    <b v="1"/>
    <s v="technology/wearables"/>
    <x v="2"/>
    <s v="wearables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132"/>
    <n v="800"/>
    <n v="1055.01"/>
    <x v="0"/>
    <n v="39.07"/>
    <s v="US"/>
    <s v="USD"/>
    <n v="1407788867"/>
    <n v="1405196867"/>
    <b v="0"/>
    <n v="27"/>
    <b v="1"/>
    <s v="technology/wearables"/>
    <x v="2"/>
    <s v="wearables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107"/>
    <n v="2000"/>
    <n v="2141"/>
    <x v="0"/>
    <n v="125.94"/>
    <s v="CA"/>
    <s v="CAD"/>
    <n v="1458235549"/>
    <n v="1455647149"/>
    <b v="0"/>
    <n v="17"/>
    <b v="1"/>
    <s v="technology/wearables"/>
    <x v="2"/>
    <s v="wearables"/>
    <x v="647"/>
    <d v="2016-03-17T17:25:49"/>
    <x v="2"/>
    <n v="2016"/>
  </r>
  <r>
    <n v="648"/>
    <s v="Audio Jacket"/>
    <s v="Get ready for the next product that you canâ€™t live without"/>
    <n v="127"/>
    <n v="35000"/>
    <n v="44388"/>
    <x v="0"/>
    <n v="1644"/>
    <s v="US"/>
    <s v="USD"/>
    <n v="1413304708"/>
    <n v="1410280708"/>
    <b v="0"/>
    <n v="27"/>
    <b v="1"/>
    <s v="technology/wearables"/>
    <x v="2"/>
    <s v="wearables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140"/>
    <n v="2500"/>
    <n v="3499"/>
    <x v="0"/>
    <n v="42.67"/>
    <s v="US"/>
    <s v="USD"/>
    <n v="1410904413"/>
    <n v="1409090013"/>
    <b v="0"/>
    <n v="82"/>
    <b v="1"/>
    <s v="technology/wearables"/>
    <x v="2"/>
    <s v="wearables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12"/>
    <n v="1500"/>
    <n v="1686"/>
    <x v="0"/>
    <n v="35.130000000000003"/>
    <s v="US"/>
    <s v="USD"/>
    <n v="1418953984"/>
    <n v="1413766384"/>
    <b v="0"/>
    <n v="48"/>
    <b v="1"/>
    <s v="technology/wearables"/>
    <x v="2"/>
    <s v="wearables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101"/>
    <n v="25000"/>
    <n v="25132"/>
    <x v="0"/>
    <n v="239.35"/>
    <s v="US"/>
    <s v="USD"/>
    <n v="1418430311"/>
    <n v="1415838311"/>
    <b v="0"/>
    <n v="105"/>
    <b v="1"/>
    <s v="technology/wearables"/>
    <x v="2"/>
    <s v="wearables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100"/>
    <n v="3000"/>
    <n v="3014"/>
    <x v="0"/>
    <n v="107.64"/>
    <s v="US"/>
    <s v="USD"/>
    <n v="1480613650"/>
    <n v="1478018050"/>
    <b v="0"/>
    <n v="28"/>
    <b v="1"/>
    <s v="technology/wearables"/>
    <x v="2"/>
    <s v="wearables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141"/>
    <n v="75000"/>
    <n v="106084.5"/>
    <x v="0"/>
    <n v="95.83"/>
    <s v="US"/>
    <s v="USD"/>
    <n v="1440082240"/>
    <n v="1436885440"/>
    <b v="0"/>
    <n v="1107"/>
    <b v="1"/>
    <s v="technology/wearables"/>
    <x v="2"/>
    <s v="wearables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267"/>
    <n v="12000"/>
    <n v="32075"/>
    <x v="0"/>
    <n v="31.66"/>
    <s v="US"/>
    <s v="USD"/>
    <n v="1436396313"/>
    <n v="1433804313"/>
    <b v="0"/>
    <n v="1013"/>
    <b v="1"/>
    <s v="technology/wearables"/>
    <x v="2"/>
    <s v="wearables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147"/>
    <n v="8000"/>
    <n v="11751"/>
    <x v="0"/>
    <n v="42.89"/>
    <s v="US"/>
    <s v="USD"/>
    <n v="1426197512"/>
    <n v="1423609112"/>
    <b v="0"/>
    <n v="274"/>
    <b v="1"/>
    <s v="technology/wearables"/>
    <x v="2"/>
    <s v="wearables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214"/>
    <n v="5000"/>
    <n v="10678"/>
    <x v="0"/>
    <n v="122.74"/>
    <s v="US"/>
    <s v="USD"/>
    <n v="1460917119"/>
    <n v="1455736719"/>
    <b v="0"/>
    <n v="87"/>
    <b v="1"/>
    <s v="technology/wearables"/>
    <x v="2"/>
    <s v="wearables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26"/>
    <n v="15000"/>
    <n v="18855"/>
    <x v="0"/>
    <n v="190.45"/>
    <s v="US"/>
    <s v="USD"/>
    <n v="1450901872"/>
    <n v="1448309872"/>
    <b v="0"/>
    <n v="99"/>
    <b v="1"/>
    <s v="technology/wearables"/>
    <x v="2"/>
    <s v="wearables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104"/>
    <n v="28888"/>
    <n v="30177"/>
    <x v="0"/>
    <n v="109.34"/>
    <s v="US"/>
    <s v="USD"/>
    <n v="1437933600"/>
    <n v="1435117889"/>
    <b v="0"/>
    <n v="276"/>
    <b v="1"/>
    <s v="technology/wearables"/>
    <x v="2"/>
    <s v="wearables"/>
    <x v="658"/>
    <d v="2015-07-26T18:00:00"/>
    <x v="0"/>
    <n v="2015"/>
  </r>
  <r>
    <n v="659"/>
    <s v="Lulu Watch Designs - Apple Watch"/>
    <s v="Sync up your lifestyle"/>
    <n v="101"/>
    <n v="3000"/>
    <n v="3017"/>
    <x v="0"/>
    <n v="143.66999999999999"/>
    <s v="US"/>
    <s v="USD"/>
    <n v="1440339295"/>
    <n v="1437747295"/>
    <b v="0"/>
    <n v="21"/>
    <b v="1"/>
    <s v="technology/wearables"/>
    <x v="2"/>
    <s v="wearables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3"/>
    <n v="50000"/>
    <n v="1529"/>
    <x v="2"/>
    <n v="84.94"/>
    <s v="US"/>
    <s v="USD"/>
    <n v="1415558879"/>
    <n v="1412963279"/>
    <b v="0"/>
    <n v="18"/>
    <b v="0"/>
    <s v="technology/wearables"/>
    <x v="2"/>
    <s v="wearables"/>
    <x v="660"/>
    <d v="2014-11-09T18:47:59"/>
    <x v="3"/>
    <n v="2014"/>
  </r>
  <r>
    <n v="661"/>
    <s v="AirString"/>
    <s v="AirString keeps your AirPods from getting lost by keeping the pair together with a  durable and premium quality string."/>
    <n v="1"/>
    <n v="10000"/>
    <n v="95"/>
    <x v="2"/>
    <n v="10.56"/>
    <s v="US"/>
    <s v="USD"/>
    <n v="1477236559"/>
    <n v="1474644559"/>
    <b v="0"/>
    <n v="9"/>
    <b v="0"/>
    <s v="technology/wearables"/>
    <x v="2"/>
    <s v="wearables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0"/>
    <n v="39000"/>
    <n v="156"/>
    <x v="2"/>
    <n v="39"/>
    <s v="US"/>
    <s v="USD"/>
    <n v="1421404247"/>
    <n v="1418812247"/>
    <b v="0"/>
    <n v="4"/>
    <b v="0"/>
    <s v="technology/wearables"/>
    <x v="2"/>
    <s v="wearables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0"/>
    <n v="200000"/>
    <n v="700"/>
    <x v="2"/>
    <n v="100"/>
    <s v="DK"/>
    <s v="DKK"/>
    <n v="1437250456"/>
    <n v="1434658456"/>
    <b v="0"/>
    <n v="7"/>
    <b v="0"/>
    <s v="technology/wearables"/>
    <x v="2"/>
    <s v="wearables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8"/>
    <n v="12000"/>
    <n v="904"/>
    <x v="2"/>
    <n v="31.17"/>
    <s v="US"/>
    <s v="USD"/>
    <n v="1428940775"/>
    <n v="1426348775"/>
    <b v="0"/>
    <n v="29"/>
    <b v="0"/>
    <s v="technology/wearables"/>
    <x v="2"/>
    <s v="wearables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9"/>
    <n v="10000"/>
    <n v="1864"/>
    <x v="2"/>
    <n v="155.33000000000001"/>
    <s v="US"/>
    <s v="USD"/>
    <n v="1484327061"/>
    <n v="1479143061"/>
    <b v="0"/>
    <n v="12"/>
    <b v="0"/>
    <s v="technology/wearables"/>
    <x v="2"/>
    <s v="wearables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0"/>
    <n v="200000"/>
    <n v="8"/>
    <x v="2"/>
    <n v="2"/>
    <s v="US"/>
    <s v="USD"/>
    <n v="1408305498"/>
    <n v="1405713498"/>
    <b v="0"/>
    <n v="4"/>
    <b v="0"/>
    <s v="technology/wearables"/>
    <x v="2"/>
    <s v="wearables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10"/>
    <n v="50000"/>
    <n v="5010"/>
    <x v="2"/>
    <n v="178.93"/>
    <s v="IT"/>
    <s v="EUR"/>
    <n v="1477731463"/>
    <n v="1474275463"/>
    <b v="0"/>
    <n v="28"/>
    <b v="0"/>
    <s v="technology/wearables"/>
    <x v="2"/>
    <s v="wearables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5"/>
    <n v="15000"/>
    <n v="684"/>
    <x v="2"/>
    <n v="27.36"/>
    <s v="US"/>
    <s v="USD"/>
    <n v="1431374222"/>
    <n v="1427486222"/>
    <b v="0"/>
    <n v="25"/>
    <b v="0"/>
    <s v="technology/wearables"/>
    <x v="2"/>
    <s v="wearables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2"/>
    <n v="200000"/>
    <n v="43015"/>
    <x v="2"/>
    <n v="1536.25"/>
    <s v="SE"/>
    <s v="SEK"/>
    <n v="1467817258"/>
    <n v="1465225258"/>
    <b v="0"/>
    <n v="28"/>
    <b v="0"/>
    <s v="technology/wearables"/>
    <x v="2"/>
    <s v="wearables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29"/>
    <n v="90000"/>
    <n v="26349"/>
    <x v="2"/>
    <n v="85"/>
    <s v="IT"/>
    <s v="EUR"/>
    <n v="1466323800"/>
    <n v="1463418120"/>
    <b v="0"/>
    <n v="310"/>
    <b v="0"/>
    <s v="technology/wearables"/>
    <x v="2"/>
    <s v="wearables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9"/>
    <n v="30000"/>
    <n v="11828"/>
    <x v="2"/>
    <n v="788.53"/>
    <s v="US"/>
    <s v="USD"/>
    <n v="1421208000"/>
    <n v="1418315852"/>
    <b v="0"/>
    <n v="15"/>
    <b v="0"/>
    <s v="technology/wearables"/>
    <x v="2"/>
    <s v="wearables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22"/>
    <n v="50000"/>
    <n v="10814"/>
    <x v="2"/>
    <n v="50.3"/>
    <s v="US"/>
    <s v="USD"/>
    <n v="1420088340"/>
    <n v="1417410964"/>
    <b v="0"/>
    <n v="215"/>
    <b v="0"/>
    <s v="technology/wearables"/>
    <x v="2"/>
    <s v="wearables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0"/>
    <n v="100000"/>
    <n v="205"/>
    <x v="2"/>
    <n v="68.33"/>
    <s v="US"/>
    <s v="USD"/>
    <n v="1409602217"/>
    <n v="1405714217"/>
    <b v="0"/>
    <n v="3"/>
    <b v="0"/>
    <s v="technology/wearables"/>
    <x v="2"/>
    <s v="wearables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n v="0"/>
    <n v="50000"/>
    <n v="15"/>
    <x v="2"/>
    <n v="7.5"/>
    <s v="US"/>
    <s v="USD"/>
    <n v="1407811627"/>
    <n v="1402627627"/>
    <b v="0"/>
    <n v="2"/>
    <b v="0"/>
    <s v="technology/wearables"/>
    <x v="2"/>
    <s v="wearables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15"/>
    <n v="6000"/>
    <n v="891"/>
    <x v="2"/>
    <n v="34.270000000000003"/>
    <s v="US"/>
    <s v="USD"/>
    <n v="1420095540"/>
    <n v="1417558804"/>
    <b v="0"/>
    <n v="26"/>
    <b v="0"/>
    <s v="technology/wearables"/>
    <x v="2"/>
    <s v="wearables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"/>
    <n v="100000"/>
    <n v="1471"/>
    <x v="2"/>
    <n v="61.29"/>
    <s v="CA"/>
    <s v="CAD"/>
    <n v="1423333581"/>
    <n v="1420741581"/>
    <b v="0"/>
    <n v="24"/>
    <b v="0"/>
    <s v="technology/wearables"/>
    <x v="2"/>
    <s v="wearables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26"/>
    <n v="50000"/>
    <n v="12792"/>
    <x v="2"/>
    <n v="133.25"/>
    <s v="IT"/>
    <s v="EUR"/>
    <n v="1467106895"/>
    <n v="1463218895"/>
    <b v="0"/>
    <n v="96"/>
    <b v="0"/>
    <s v="technology/wearables"/>
    <x v="2"/>
    <s v="wearables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4"/>
    <n v="29000"/>
    <n v="1108"/>
    <x v="2"/>
    <n v="65.180000000000007"/>
    <s v="US"/>
    <s v="USD"/>
    <n v="1463821338"/>
    <n v="1461229338"/>
    <b v="0"/>
    <n v="17"/>
    <b v="0"/>
    <s v="technology/wearables"/>
    <x v="2"/>
    <s v="wearables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15"/>
    <n v="57000"/>
    <n v="8827"/>
    <x v="2"/>
    <n v="93.9"/>
    <s v="US"/>
    <s v="USD"/>
    <n v="1472920909"/>
    <n v="1467736909"/>
    <b v="0"/>
    <n v="94"/>
    <b v="0"/>
    <s v="technology/wearables"/>
    <x v="2"/>
    <s v="wearables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26"/>
    <n v="75000"/>
    <n v="19434"/>
    <x v="2"/>
    <n v="150.65"/>
    <s v="US"/>
    <s v="USD"/>
    <n v="1410955331"/>
    <n v="1407931331"/>
    <b v="0"/>
    <n v="129"/>
    <b v="0"/>
    <s v="technology/wearables"/>
    <x v="2"/>
    <s v="wearables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0"/>
    <n v="2500"/>
    <n v="1"/>
    <x v="2"/>
    <n v="1"/>
    <s v="US"/>
    <s v="USD"/>
    <n v="1477509604"/>
    <n v="1474917604"/>
    <b v="0"/>
    <n v="1"/>
    <b v="0"/>
    <s v="technology/wearables"/>
    <x v="2"/>
    <s v="wearables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n v="0"/>
    <n v="50000"/>
    <n v="53"/>
    <x v="2"/>
    <n v="13.25"/>
    <s v="US"/>
    <s v="USD"/>
    <n v="1489512122"/>
    <n v="1486923722"/>
    <b v="0"/>
    <n v="4"/>
    <b v="0"/>
    <s v="technology/wearables"/>
    <x v="2"/>
    <s v="wearables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1"/>
    <n v="35000"/>
    <n v="298"/>
    <x v="2"/>
    <n v="99.33"/>
    <s v="US"/>
    <s v="USD"/>
    <n v="1477949764"/>
    <n v="1474493764"/>
    <b v="0"/>
    <n v="3"/>
    <b v="0"/>
    <s v="technology/wearables"/>
    <x v="2"/>
    <s v="wearables"/>
    <x v="683"/>
    <d v="2016-10-31T21:36:04"/>
    <x v="2"/>
    <n v="2016"/>
  </r>
  <r>
    <n v="684"/>
    <s v="Arcus Motion Analyzer | The Versatile Smart Ring"/>
    <s v="Arcus gives your fingers super powers."/>
    <n v="7"/>
    <n v="320000"/>
    <n v="23948"/>
    <x v="2"/>
    <n v="177.39"/>
    <s v="US"/>
    <s v="USD"/>
    <n v="1406257200"/>
    <n v="1403176891"/>
    <b v="0"/>
    <n v="135"/>
    <b v="0"/>
    <s v="technology/wearables"/>
    <x v="2"/>
    <s v="wearables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8"/>
    <n v="2000"/>
    <n v="553"/>
    <x v="2"/>
    <n v="55.3"/>
    <s v="US"/>
    <s v="USD"/>
    <n v="1421095672"/>
    <n v="1417207672"/>
    <b v="0"/>
    <n v="10"/>
    <b v="0"/>
    <s v="technology/wearables"/>
    <x v="2"/>
    <s v="wearables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0"/>
    <n v="500000"/>
    <n v="0"/>
    <x v="2"/>
    <n v="0"/>
    <s v="IT"/>
    <s v="EUR"/>
    <n v="1438618170"/>
    <n v="1436026170"/>
    <b v="0"/>
    <n v="0"/>
    <b v="0"/>
    <s v="technology/wearables"/>
    <x v="2"/>
    <s v="wearables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4"/>
    <n v="100000"/>
    <n v="3550"/>
    <x v="2"/>
    <n v="591.66999999999996"/>
    <s v="MX"/>
    <s v="MXN"/>
    <n v="1486317653"/>
    <n v="1481133653"/>
    <b v="0"/>
    <n v="6"/>
    <b v="0"/>
    <s v="technology/wearables"/>
    <x v="2"/>
    <s v="wearables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73"/>
    <n v="20000"/>
    <n v="14598"/>
    <x v="2"/>
    <n v="405.5"/>
    <s v="US"/>
    <s v="USD"/>
    <n v="1444876253"/>
    <n v="1442284253"/>
    <b v="0"/>
    <n v="36"/>
    <b v="0"/>
    <s v="technology/wearables"/>
    <x v="2"/>
    <s v="wearables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58"/>
    <n v="200000"/>
    <n v="115297.5"/>
    <x v="2"/>
    <n v="343.15"/>
    <s v="US"/>
    <s v="USD"/>
    <n v="1481173140"/>
    <n v="1478016097"/>
    <b v="0"/>
    <n v="336"/>
    <b v="0"/>
    <s v="technology/wearables"/>
    <x v="2"/>
    <s v="wearables"/>
    <x v="689"/>
    <d v="2016-12-08T04:59:00"/>
    <x v="2"/>
    <n v="2016"/>
  </r>
  <r>
    <n v="690"/>
    <s v="BLOXSHIELD"/>
    <s v="A radiation shield for your fitness tracker, smartwatch or other wearable smart device"/>
    <n v="12"/>
    <n v="20000"/>
    <n v="2468"/>
    <x v="2"/>
    <n v="72.59"/>
    <s v="US"/>
    <s v="USD"/>
    <n v="1473400800"/>
    <n v="1469718841"/>
    <b v="0"/>
    <n v="34"/>
    <b v="0"/>
    <s v="technology/wearables"/>
    <x v="2"/>
    <s v="wearables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1"/>
    <n v="50000"/>
    <n v="260"/>
    <x v="2"/>
    <n v="26"/>
    <s v="US"/>
    <s v="USD"/>
    <n v="1435711246"/>
    <n v="1433292046"/>
    <b v="0"/>
    <n v="10"/>
    <b v="0"/>
    <s v="technology/wearables"/>
    <x v="2"/>
    <s v="wearables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7"/>
    <n v="20000"/>
    <n v="1306"/>
    <x v="2"/>
    <n v="6.5"/>
    <s v="GB"/>
    <s v="GBP"/>
    <n v="1482397263"/>
    <n v="1479805263"/>
    <b v="0"/>
    <n v="201"/>
    <b v="0"/>
    <s v="technology/wearables"/>
    <x v="2"/>
    <s v="wearables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n v="35"/>
    <n v="100000"/>
    <n v="35338"/>
    <x v="2"/>
    <n v="119.39"/>
    <s v="US"/>
    <s v="USD"/>
    <n v="1430421827"/>
    <n v="1427829827"/>
    <b v="0"/>
    <n v="296"/>
    <b v="0"/>
    <s v="technology/wearables"/>
    <x v="2"/>
    <s v="wearables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0"/>
    <n v="150000"/>
    <n v="590"/>
    <x v="2"/>
    <n v="84.29"/>
    <s v="US"/>
    <s v="USD"/>
    <n v="1485964559"/>
    <n v="1483372559"/>
    <b v="0"/>
    <n v="7"/>
    <b v="0"/>
    <s v="technology/wearables"/>
    <x v="2"/>
    <s v="wearables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1"/>
    <n v="60000"/>
    <n v="636"/>
    <x v="2"/>
    <n v="90.86"/>
    <s v="US"/>
    <s v="USD"/>
    <n v="1414758620"/>
    <n v="1412166620"/>
    <b v="0"/>
    <n v="7"/>
    <b v="0"/>
    <s v="technology/wearables"/>
    <x v="2"/>
    <s v="wearables"/>
    <x v="695"/>
    <d v="2014-10-31T12:30:20"/>
    <x v="3"/>
    <n v="2014"/>
  </r>
  <r>
    <n v="696"/>
    <s v="trustee"/>
    <s v="Show your fidelity by wearing the Trustee rings! Show where you are (at)!"/>
    <n v="0"/>
    <n v="175000"/>
    <n v="1"/>
    <x v="2"/>
    <n v="1"/>
    <s v="NL"/>
    <s v="EUR"/>
    <n v="1406326502"/>
    <n v="1403734502"/>
    <b v="0"/>
    <n v="1"/>
    <b v="0"/>
    <s v="technology/wearables"/>
    <x v="2"/>
    <s v="wearables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46"/>
    <n v="5000"/>
    <n v="2319"/>
    <x v="2"/>
    <n v="20.34"/>
    <s v="DE"/>
    <s v="EUR"/>
    <n v="1454502789"/>
    <n v="1453206789"/>
    <b v="0"/>
    <n v="114"/>
    <b v="0"/>
    <s v="technology/wearables"/>
    <x v="2"/>
    <s v="wearables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5"/>
    <n v="100000"/>
    <n v="15390"/>
    <x v="2"/>
    <n v="530.69000000000005"/>
    <s v="US"/>
    <s v="USD"/>
    <n v="1411005600"/>
    <n v="1408141245"/>
    <b v="0"/>
    <n v="29"/>
    <b v="0"/>
    <s v="technology/wearables"/>
    <x v="2"/>
    <s v="wearables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82"/>
    <n v="130000"/>
    <n v="107148.74"/>
    <x v="2"/>
    <n v="120.39"/>
    <s v="US"/>
    <s v="USD"/>
    <n v="1385136000"/>
    <n v="1381923548"/>
    <b v="0"/>
    <n v="890"/>
    <b v="0"/>
    <s v="technology/wearables"/>
    <x v="2"/>
    <s v="wearables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3"/>
    <n v="15000"/>
    <n v="403"/>
    <x v="2"/>
    <n v="13"/>
    <s v="ES"/>
    <s v="EUR"/>
    <n v="1484065881"/>
    <n v="1481473881"/>
    <b v="0"/>
    <n v="31"/>
    <b v="0"/>
    <s v="technology/wearables"/>
    <x v="2"/>
    <s v="wearables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7"/>
    <n v="23000"/>
    <n v="6118"/>
    <x v="2"/>
    <n v="291.33"/>
    <s v="GB"/>
    <s v="GBP"/>
    <n v="1406130880"/>
    <n v="1403538880"/>
    <b v="0"/>
    <n v="21"/>
    <b v="0"/>
    <s v="technology/wearables"/>
    <x v="2"/>
    <s v="wearables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31"/>
    <n v="15000"/>
    <n v="4622.01"/>
    <x v="2"/>
    <n v="124.92"/>
    <s v="US"/>
    <s v="USD"/>
    <n v="1480011987"/>
    <n v="1477416387"/>
    <b v="0"/>
    <n v="37"/>
    <b v="0"/>
    <s v="technology/wearables"/>
    <x v="2"/>
    <s v="wearables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6"/>
    <n v="15000"/>
    <n v="837"/>
    <x v="2"/>
    <n v="119.57"/>
    <s v="US"/>
    <s v="USD"/>
    <n v="1485905520"/>
    <n v="1481150949"/>
    <b v="0"/>
    <n v="7"/>
    <b v="0"/>
    <s v="technology/wearables"/>
    <x v="2"/>
    <s v="wearables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1"/>
    <n v="55000"/>
    <n v="481"/>
    <x v="2"/>
    <n v="120.25"/>
    <s v="CA"/>
    <s v="CAD"/>
    <n v="1487565468"/>
    <n v="1482381468"/>
    <b v="0"/>
    <n v="4"/>
    <b v="0"/>
    <s v="technology/wearables"/>
    <x v="2"/>
    <s v="wearables"/>
    <x v="704"/>
    <d v="2017-02-20T04:37:48"/>
    <x v="2"/>
    <n v="2017"/>
  </r>
  <r>
    <n v="705"/>
    <s v="SomnoScope"/>
    <s v="The closest thing ever to the Holy Grail of wearables technology"/>
    <n v="1"/>
    <n v="100000"/>
    <n v="977"/>
    <x v="2"/>
    <n v="195.4"/>
    <s v="NL"/>
    <s v="EUR"/>
    <n v="1484999278"/>
    <n v="1482407278"/>
    <b v="0"/>
    <n v="5"/>
    <b v="0"/>
    <s v="technology/wearables"/>
    <x v="2"/>
    <s v="wearables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0"/>
    <n v="100000"/>
    <n v="0"/>
    <x v="2"/>
    <n v="0"/>
    <s v="ES"/>
    <s v="EUR"/>
    <n v="1481740740"/>
    <n v="1478130783"/>
    <b v="0"/>
    <n v="0"/>
    <b v="0"/>
    <s v="technology/wearables"/>
    <x v="2"/>
    <s v="wearables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79"/>
    <n v="68000"/>
    <n v="53670.6"/>
    <x v="2"/>
    <n v="117.7"/>
    <s v="GB"/>
    <s v="GBP"/>
    <n v="1483286127"/>
    <n v="1479830127"/>
    <b v="0"/>
    <n v="456"/>
    <b v="0"/>
    <s v="technology/wearables"/>
    <x v="2"/>
    <s v="wearables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22"/>
    <n v="40000"/>
    <n v="8837"/>
    <x v="2"/>
    <n v="23.95"/>
    <s v="GB"/>
    <s v="GBP"/>
    <n v="1410616600"/>
    <n v="1405432600"/>
    <b v="0"/>
    <n v="369"/>
    <b v="0"/>
    <s v="technology/wearables"/>
    <x v="2"/>
    <s v="wearables"/>
    <x v="708"/>
    <d v="2014-09-13T13:56:40"/>
    <x v="3"/>
    <n v="2014"/>
  </r>
  <r>
    <n v="709"/>
    <s v="lumiglove"/>
    <s v="A &quot;handheld&quot; light, which eases the way you illuminate objects and/or paths."/>
    <n v="0"/>
    <n v="15000"/>
    <n v="61"/>
    <x v="2"/>
    <n v="30.5"/>
    <s v="US"/>
    <s v="USD"/>
    <n v="1417741159"/>
    <n v="1415149159"/>
    <b v="0"/>
    <n v="2"/>
    <b v="0"/>
    <s v="technology/wearables"/>
    <x v="2"/>
    <s v="wearables"/>
    <x v="709"/>
    <d v="2014-12-05T00:59:19"/>
    <x v="3"/>
    <n v="2014"/>
  </r>
  <r>
    <n v="710"/>
    <s v="Hate York Shirt 2.0"/>
    <s v="Shirts, so technologically advanced, they connect mentally to their audience upon sight."/>
    <n v="0"/>
    <n v="1200"/>
    <n v="0"/>
    <x v="2"/>
    <n v="0"/>
    <s v="CA"/>
    <s v="CAD"/>
    <n v="1408495440"/>
    <n v="1405640302"/>
    <b v="0"/>
    <n v="0"/>
    <b v="0"/>
    <s v="technology/wearables"/>
    <x v="2"/>
    <s v="wearables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34"/>
    <n v="100000"/>
    <n v="33791"/>
    <x v="2"/>
    <n v="99.97"/>
    <s v="NL"/>
    <s v="EUR"/>
    <n v="1481716868"/>
    <n v="1478257268"/>
    <b v="0"/>
    <n v="338"/>
    <b v="0"/>
    <s v="technology/wearables"/>
    <x v="2"/>
    <s v="wearables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0"/>
    <n v="48500"/>
    <n v="105"/>
    <x v="2"/>
    <n v="26.25"/>
    <s v="US"/>
    <s v="USD"/>
    <n v="1455466832"/>
    <n v="1452874832"/>
    <b v="0"/>
    <n v="4"/>
    <b v="0"/>
    <s v="technology/wearables"/>
    <x v="2"/>
    <s v="wearables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1"/>
    <n v="25000"/>
    <n v="199"/>
    <x v="2"/>
    <n v="199"/>
    <s v="IT"/>
    <s v="EUR"/>
    <n v="1465130532"/>
    <n v="1462538532"/>
    <b v="0"/>
    <n v="1"/>
    <b v="0"/>
    <s v="technology/wearables"/>
    <x v="2"/>
    <s v="wearables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n v="15"/>
    <n v="15000"/>
    <n v="2249"/>
    <x v="2"/>
    <n v="80.319999999999993"/>
    <s v="US"/>
    <s v="USD"/>
    <n v="1488308082"/>
    <n v="1483124082"/>
    <b v="0"/>
    <n v="28"/>
    <b v="0"/>
    <s v="technology/wearables"/>
    <x v="2"/>
    <s v="wearables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n v="5"/>
    <n v="27500"/>
    <n v="1389"/>
    <x v="2"/>
    <n v="115.75"/>
    <s v="US"/>
    <s v="USD"/>
    <n v="1446693040"/>
    <n v="1443233440"/>
    <b v="0"/>
    <n v="12"/>
    <b v="0"/>
    <s v="technology/wearables"/>
    <x v="2"/>
    <s v="wearables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10"/>
    <n v="7000"/>
    <n v="715"/>
    <x v="2"/>
    <n v="44.69"/>
    <s v="US"/>
    <s v="USD"/>
    <n v="1417392000"/>
    <n v="1414511307"/>
    <b v="0"/>
    <n v="16"/>
    <b v="0"/>
    <s v="technology/wearables"/>
    <x v="2"/>
    <s v="wearables"/>
    <x v="716"/>
    <d v="2014-12-01T00:00:00"/>
    <x v="3"/>
    <n v="2014"/>
  </r>
  <r>
    <n v="717"/>
    <s v="cool air belt"/>
    <s v="Cool air flowing under clothing keeps you cool."/>
    <n v="0"/>
    <n v="100000"/>
    <n v="305"/>
    <x v="2"/>
    <n v="76.25"/>
    <s v="US"/>
    <s v="USD"/>
    <n v="1409949002"/>
    <n v="1407357002"/>
    <b v="0"/>
    <n v="4"/>
    <b v="0"/>
    <s v="technology/wearables"/>
    <x v="2"/>
    <s v="wearables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"/>
    <n v="12000"/>
    <n v="90"/>
    <x v="2"/>
    <n v="22.5"/>
    <s v="US"/>
    <s v="USD"/>
    <n v="1487397540"/>
    <n v="1484684247"/>
    <b v="0"/>
    <n v="4"/>
    <b v="0"/>
    <s v="technology/wearables"/>
    <x v="2"/>
    <s v="wearables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"/>
    <n v="15000"/>
    <n v="194"/>
    <x v="2"/>
    <n v="19.399999999999999"/>
    <s v="US"/>
    <s v="USD"/>
    <n v="1456189076"/>
    <n v="1454979476"/>
    <b v="0"/>
    <n v="10"/>
    <b v="0"/>
    <s v="technology/wearables"/>
    <x v="2"/>
    <s v="wearables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44"/>
    <n v="1900"/>
    <n v="2735"/>
    <x v="0"/>
    <n v="66.709999999999994"/>
    <s v="US"/>
    <s v="USD"/>
    <n v="1327851291"/>
    <n v="1325432091"/>
    <b v="0"/>
    <n v="41"/>
    <b v="1"/>
    <s v="publishing/nonfiction"/>
    <x v="3"/>
    <s v="nonfiction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122"/>
    <n v="8200"/>
    <n v="10013"/>
    <x v="0"/>
    <n v="84.14"/>
    <s v="US"/>
    <s v="USD"/>
    <n v="1406900607"/>
    <n v="1403012607"/>
    <b v="0"/>
    <n v="119"/>
    <b v="1"/>
    <s v="publishing/nonfiction"/>
    <x v="3"/>
    <s v="nonfiction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132"/>
    <n v="25000"/>
    <n v="33006"/>
    <x v="0"/>
    <n v="215.73"/>
    <s v="US"/>
    <s v="USD"/>
    <n v="1333909178"/>
    <n v="1331320778"/>
    <b v="0"/>
    <n v="153"/>
    <b v="1"/>
    <s v="publishing/nonfiction"/>
    <x v="3"/>
    <s v="nonfiction"/>
    <x v="722"/>
    <d v="2012-04-08T18:19:38"/>
    <x v="5"/>
    <n v="2012"/>
  </r>
  <r>
    <n v="723"/>
    <s v="The 2015 Pro Football Beast Book"/>
    <s v="The Definitive (and Slightly Ridiculous) Guide to Enjoying the 2015 Pro Football Season"/>
    <n v="109"/>
    <n v="5000"/>
    <n v="5469"/>
    <x v="0"/>
    <n v="54.69"/>
    <s v="US"/>
    <s v="USD"/>
    <n v="1438228740"/>
    <n v="1435606549"/>
    <b v="0"/>
    <n v="100"/>
    <b v="1"/>
    <s v="publishing/nonfiction"/>
    <x v="3"/>
    <s v="nonfiction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105"/>
    <n v="7000"/>
    <n v="7383.01"/>
    <x v="0"/>
    <n v="51.63"/>
    <s v="US"/>
    <s v="USD"/>
    <n v="1309447163"/>
    <n v="1306855163"/>
    <b v="0"/>
    <n v="143"/>
    <b v="1"/>
    <s v="publishing/nonfiction"/>
    <x v="3"/>
    <s v="nonfiction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100"/>
    <n v="20000"/>
    <n v="20070"/>
    <x v="0"/>
    <n v="143.36000000000001"/>
    <s v="US"/>
    <s v="USD"/>
    <n v="1450018912"/>
    <n v="1447426912"/>
    <b v="0"/>
    <n v="140"/>
    <b v="1"/>
    <s v="publishing/nonfiction"/>
    <x v="3"/>
    <s v="nonfiction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101"/>
    <n v="2500"/>
    <n v="2535"/>
    <x v="0"/>
    <n v="72.430000000000007"/>
    <s v="US"/>
    <s v="USD"/>
    <n v="1365728487"/>
    <n v="1363136487"/>
    <b v="0"/>
    <n v="35"/>
    <b v="1"/>
    <s v="publishing/nonfiction"/>
    <x v="3"/>
    <s v="nonfiction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156"/>
    <n v="3500"/>
    <n v="5443"/>
    <x v="0"/>
    <n v="36.53"/>
    <s v="US"/>
    <s v="USD"/>
    <n v="1358198400"/>
    <n v="1354580949"/>
    <b v="0"/>
    <n v="149"/>
    <b v="1"/>
    <s v="publishing/nonfiction"/>
    <x v="3"/>
    <s v="nonfiction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n v="106"/>
    <n v="7500"/>
    <n v="7917.45"/>
    <x v="0"/>
    <n v="60.9"/>
    <s v="US"/>
    <s v="USD"/>
    <n v="1313957157"/>
    <n v="1310069157"/>
    <b v="0"/>
    <n v="130"/>
    <b v="1"/>
    <s v="publishing/nonfiction"/>
    <x v="3"/>
    <s v="nonfiction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131"/>
    <n v="4000"/>
    <n v="5226"/>
    <x v="0"/>
    <n v="43.55"/>
    <s v="US"/>
    <s v="USD"/>
    <n v="1348028861"/>
    <n v="1342844861"/>
    <b v="0"/>
    <n v="120"/>
    <b v="1"/>
    <s v="publishing/nonfiction"/>
    <x v="3"/>
    <s v="nonfiction"/>
    <x v="729"/>
    <d v="2012-09-19T04:27:41"/>
    <x v="5"/>
    <n v="2012"/>
  </r>
  <r>
    <n v="730"/>
    <s v="Encyclopedia of Surfing"/>
    <s v="A Massive but Cheerful Online Digital Archive of Surfing"/>
    <n v="132"/>
    <n v="20000"/>
    <n v="26438"/>
    <x v="0"/>
    <n v="99.77"/>
    <s v="US"/>
    <s v="USD"/>
    <n v="1323280391"/>
    <n v="1320688391"/>
    <b v="0"/>
    <n v="265"/>
    <b v="1"/>
    <s v="publishing/nonfiction"/>
    <x v="3"/>
    <s v="nonfiction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126"/>
    <n v="5000"/>
    <n v="6300"/>
    <x v="0"/>
    <n v="88.73"/>
    <s v="US"/>
    <s v="USD"/>
    <n v="1327212000"/>
    <n v="1322852747"/>
    <b v="0"/>
    <n v="71"/>
    <b v="1"/>
    <s v="publishing/nonfiction"/>
    <x v="3"/>
    <s v="nonfiction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160"/>
    <n v="40"/>
    <n v="64"/>
    <x v="0"/>
    <n v="4.92"/>
    <s v="GB"/>
    <s v="GBP"/>
    <n v="1380449461"/>
    <n v="1375265461"/>
    <b v="0"/>
    <n v="13"/>
    <b v="1"/>
    <s v="publishing/nonfiction"/>
    <x v="3"/>
    <s v="nonfiction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120"/>
    <n v="2500"/>
    <n v="3012"/>
    <x v="0"/>
    <n v="17.82"/>
    <s v="GB"/>
    <s v="GBP"/>
    <n v="1387533892"/>
    <n v="1384941892"/>
    <b v="0"/>
    <n v="169"/>
    <b v="1"/>
    <s v="publishing/nonfiction"/>
    <x v="3"/>
    <s v="nonfiction"/>
    <x v="733"/>
    <d v="2013-12-20T10:04:52"/>
    <x v="4"/>
    <n v="2013"/>
  </r>
  <r>
    <n v="734"/>
    <s v="Sideswiped"/>
    <s v="Sideswiped is my story of growing in and trusting God through the mess and mysteries of life."/>
    <n v="126"/>
    <n v="8500"/>
    <n v="10670"/>
    <x v="0"/>
    <n v="187.19"/>
    <s v="CA"/>
    <s v="CAD"/>
    <n v="1431147600"/>
    <n v="1428465420"/>
    <b v="0"/>
    <n v="57"/>
    <b v="1"/>
    <s v="publishing/nonfiction"/>
    <x v="3"/>
    <s v="nonfiction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114"/>
    <n v="47000"/>
    <n v="53771"/>
    <x v="0"/>
    <n v="234.81"/>
    <s v="US"/>
    <s v="USD"/>
    <n v="1417653540"/>
    <n v="1414975346"/>
    <b v="0"/>
    <n v="229"/>
    <b v="1"/>
    <s v="publishing/nonfiction"/>
    <x v="3"/>
    <s v="nonfiction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15"/>
    <n v="3600"/>
    <n v="11345"/>
    <x v="0"/>
    <n v="105.05"/>
    <s v="US"/>
    <s v="USD"/>
    <n v="1385009940"/>
    <n v="1383327440"/>
    <b v="0"/>
    <n v="108"/>
    <b v="1"/>
    <s v="publishing/nonfiction"/>
    <x v="3"/>
    <s v="nonfiction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122"/>
    <n v="5000"/>
    <n v="6120"/>
    <x v="0"/>
    <n v="56.67"/>
    <s v="US"/>
    <s v="USD"/>
    <n v="1392408000"/>
    <n v="1390890987"/>
    <b v="0"/>
    <n v="108"/>
    <b v="1"/>
    <s v="publishing/nonfiction"/>
    <x v="3"/>
    <s v="nonfiction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n v="107"/>
    <n v="1500"/>
    <n v="1601"/>
    <x v="0"/>
    <n v="39.049999999999997"/>
    <s v="US"/>
    <s v="USD"/>
    <n v="1417409940"/>
    <n v="1414765794"/>
    <b v="0"/>
    <n v="41"/>
    <b v="1"/>
    <s v="publishing/nonfiction"/>
    <x v="3"/>
    <s v="nonfiction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158"/>
    <n v="6000"/>
    <n v="9500"/>
    <x v="0"/>
    <n v="68.349999999999994"/>
    <s v="US"/>
    <s v="USD"/>
    <n v="1407758629"/>
    <n v="1404907429"/>
    <b v="0"/>
    <n v="139"/>
    <b v="1"/>
    <s v="publishing/nonfiction"/>
    <x v="3"/>
    <s v="nonfiction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107"/>
    <n v="3000"/>
    <n v="3222"/>
    <x v="0"/>
    <n v="169.58"/>
    <s v="US"/>
    <s v="USD"/>
    <n v="1434857482"/>
    <n v="1433647882"/>
    <b v="0"/>
    <n v="19"/>
    <b v="1"/>
    <s v="publishing/nonfiction"/>
    <x v="3"/>
    <s v="nonfiction"/>
    <x v="740"/>
    <d v="2015-06-21T03:31:22"/>
    <x v="0"/>
    <n v="2015"/>
  </r>
  <r>
    <n v="741"/>
    <s v="reVILNA: the vilna ghetto project"/>
    <s v="A revolutionary digital mapping project of the Vilna Ghetto"/>
    <n v="102"/>
    <n v="13000"/>
    <n v="13293.8"/>
    <x v="0"/>
    <n v="141.41999999999999"/>
    <s v="US"/>
    <s v="USD"/>
    <n v="1370964806"/>
    <n v="1367940806"/>
    <b v="0"/>
    <n v="94"/>
    <b v="1"/>
    <s v="publishing/nonfiction"/>
    <x v="3"/>
    <s v="nonfiction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11"/>
    <n v="1400"/>
    <n v="1550"/>
    <x v="0"/>
    <n v="67.39"/>
    <s v="US"/>
    <s v="USD"/>
    <n v="1395435712"/>
    <n v="1392847312"/>
    <b v="0"/>
    <n v="23"/>
    <b v="1"/>
    <s v="publishing/nonfiction"/>
    <x v="3"/>
    <s v="nonfiction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148"/>
    <n v="550"/>
    <n v="814"/>
    <x v="0"/>
    <n v="54.27"/>
    <s v="US"/>
    <s v="USD"/>
    <n v="1334610000"/>
    <n v="1332435685"/>
    <b v="0"/>
    <n v="15"/>
    <b v="1"/>
    <s v="publishing/nonfiction"/>
    <x v="3"/>
    <s v="nonfiction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n v="102"/>
    <n v="5000"/>
    <n v="5116"/>
    <x v="0"/>
    <n v="82.52"/>
    <s v="US"/>
    <s v="USD"/>
    <n v="1355439503"/>
    <n v="1352847503"/>
    <b v="0"/>
    <n v="62"/>
    <b v="1"/>
    <s v="publishing/nonfiction"/>
    <x v="3"/>
    <s v="nonfiction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179"/>
    <n v="2220"/>
    <n v="3976"/>
    <x v="0"/>
    <n v="53.73"/>
    <s v="US"/>
    <s v="USD"/>
    <n v="1367588645"/>
    <n v="1364996645"/>
    <b v="0"/>
    <n v="74"/>
    <b v="1"/>
    <s v="publishing/nonfiction"/>
    <x v="3"/>
    <s v="nonfiction"/>
    <x v="745"/>
    <d v="2013-05-03T13:44:05"/>
    <x v="4"/>
    <n v="2013"/>
  </r>
  <r>
    <n v="746"/>
    <s v="Attention: People With Body Parts"/>
    <s v="This is a book of letters. Letters to our body parts."/>
    <n v="111"/>
    <n v="2987"/>
    <n v="3318"/>
    <x v="0"/>
    <n v="34.21"/>
    <s v="US"/>
    <s v="USD"/>
    <n v="1348372740"/>
    <n v="1346806909"/>
    <b v="0"/>
    <n v="97"/>
    <b v="1"/>
    <s v="publishing/nonfiction"/>
    <x v="3"/>
    <s v="nonfiction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100"/>
    <n v="7000"/>
    <n v="7003"/>
    <x v="0"/>
    <n v="127.33"/>
    <s v="NL"/>
    <s v="EUR"/>
    <n v="1421319240"/>
    <n v="1418649019"/>
    <b v="0"/>
    <n v="55"/>
    <b v="1"/>
    <s v="publishing/nonfiction"/>
    <x v="3"/>
    <s v="nonfiction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100"/>
    <n v="2000"/>
    <n v="2005"/>
    <x v="0"/>
    <n v="45.57"/>
    <s v="US"/>
    <s v="USD"/>
    <n v="1407701966"/>
    <n v="1405109966"/>
    <b v="0"/>
    <n v="44"/>
    <b v="1"/>
    <s v="publishing/nonfiction"/>
    <x v="3"/>
    <s v="nonfiction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6"/>
    <n v="10000"/>
    <n v="10556"/>
    <x v="0"/>
    <n v="95.96"/>
    <s v="US"/>
    <s v="USD"/>
    <n v="1485642930"/>
    <n v="1483050930"/>
    <b v="0"/>
    <n v="110"/>
    <b v="1"/>
    <s v="publishing/nonfiction"/>
    <x v="3"/>
    <s v="nonfiction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103"/>
    <n v="4444"/>
    <n v="4559"/>
    <x v="0"/>
    <n v="77.27"/>
    <s v="US"/>
    <s v="USD"/>
    <n v="1361739872"/>
    <n v="1359147872"/>
    <b v="0"/>
    <n v="59"/>
    <b v="1"/>
    <s v="publishing/nonfiction"/>
    <x v="3"/>
    <s v="nonfiction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119"/>
    <n v="3000"/>
    <n v="3555"/>
    <x v="0"/>
    <n v="57.34"/>
    <s v="US"/>
    <s v="USD"/>
    <n v="1312470475"/>
    <n v="1308496075"/>
    <b v="0"/>
    <n v="62"/>
    <b v="1"/>
    <s v="publishing/nonfiction"/>
    <x v="3"/>
    <s v="nonfiction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112"/>
    <n v="5000"/>
    <n v="5585"/>
    <x v="0"/>
    <n v="53.19"/>
    <s v="AU"/>
    <s v="AUD"/>
    <n v="1476615600"/>
    <n v="1474884417"/>
    <b v="0"/>
    <n v="105"/>
    <b v="1"/>
    <s v="publishing/nonfiction"/>
    <x v="3"/>
    <s v="nonfiction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28"/>
    <n v="10000"/>
    <n v="12800"/>
    <x v="0"/>
    <n v="492.31"/>
    <s v="US"/>
    <s v="USD"/>
    <n v="1423922991"/>
    <n v="1421330991"/>
    <b v="0"/>
    <n v="26"/>
    <b v="1"/>
    <s v="publishing/nonfiction"/>
    <x v="3"/>
    <s v="nonfiction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104"/>
    <n v="2000"/>
    <n v="2075"/>
    <x v="0"/>
    <n v="42.35"/>
    <s v="US"/>
    <s v="USD"/>
    <n v="1357408721"/>
    <n v="1354816721"/>
    <b v="0"/>
    <n v="49"/>
    <b v="1"/>
    <s v="publishing/nonfiction"/>
    <x v="3"/>
    <s v="nonfiction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102"/>
    <n v="2500"/>
    <n v="2547.69"/>
    <x v="0"/>
    <n v="37.47"/>
    <s v="US"/>
    <s v="USD"/>
    <n v="1369010460"/>
    <n v="1366381877"/>
    <b v="0"/>
    <n v="68"/>
    <b v="1"/>
    <s v="publishing/nonfiction"/>
    <x v="3"/>
    <s v="nonfiction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118"/>
    <n v="700"/>
    <n v="824"/>
    <x v="0"/>
    <n v="37.450000000000003"/>
    <s v="US"/>
    <s v="USD"/>
    <n v="1303147459"/>
    <n v="1297880659"/>
    <b v="0"/>
    <n v="22"/>
    <b v="1"/>
    <s v="publishing/nonfiction"/>
    <x v="3"/>
    <s v="nonfiction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38"/>
    <n v="250"/>
    <n v="595"/>
    <x v="0"/>
    <n v="33.06"/>
    <s v="US"/>
    <s v="USD"/>
    <n v="1354756714"/>
    <n v="1353547114"/>
    <b v="0"/>
    <n v="18"/>
    <b v="1"/>
    <s v="publishing/nonfiction"/>
    <x v="3"/>
    <s v="nonfiction"/>
    <x v="757"/>
    <d v="2012-12-06T01:18:34"/>
    <x v="5"/>
    <n v="2012"/>
  </r>
  <r>
    <n v="758"/>
    <s v="Publish Waiting On Humanity"/>
    <s v="I am publishing my book, Waiting on Humanity and need some finishing funds to do so."/>
    <n v="102"/>
    <n v="2500"/>
    <n v="2550"/>
    <x v="0"/>
    <n v="134.21"/>
    <s v="US"/>
    <s v="USD"/>
    <n v="1286568268"/>
    <n v="1283976268"/>
    <b v="0"/>
    <n v="19"/>
    <b v="1"/>
    <s v="publishing/nonfiction"/>
    <x v="3"/>
    <s v="nonfiction"/>
    <x v="758"/>
    <d v="2010-10-08T20:04:28"/>
    <x v="7"/>
    <n v="2010"/>
  </r>
  <r>
    <n v="759"/>
    <s v="Wild Ruins"/>
    <s v="Help me search for the lost ruins of the UK. A unique guide to  lesser known and somewhat known ruins of Britain."/>
    <n v="102"/>
    <n v="5000"/>
    <n v="5096"/>
    <x v="0"/>
    <n v="51.47"/>
    <s v="GB"/>
    <s v="GBP"/>
    <n v="1404892539"/>
    <n v="1401436539"/>
    <b v="0"/>
    <n v="99"/>
    <b v="1"/>
    <s v="publishing/nonfiction"/>
    <x v="3"/>
    <s v="nonfiction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0"/>
    <n v="2200"/>
    <n v="0"/>
    <x v="2"/>
    <n v="0"/>
    <s v="US"/>
    <s v="USD"/>
    <n v="1480188013"/>
    <n v="1477592413"/>
    <b v="0"/>
    <n v="0"/>
    <b v="0"/>
    <s v="publishing/fiction"/>
    <x v="3"/>
    <s v="fiction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n v="5"/>
    <n v="5000"/>
    <n v="235"/>
    <x v="2"/>
    <n v="39.17"/>
    <s v="US"/>
    <s v="USD"/>
    <n v="1391364126"/>
    <n v="1388772126"/>
    <b v="0"/>
    <n v="6"/>
    <b v="0"/>
    <s v="publishing/fiction"/>
    <x v="3"/>
    <s v="fiction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0"/>
    <n v="3500"/>
    <n v="0"/>
    <x v="2"/>
    <n v="0"/>
    <s v="MX"/>
    <s v="MXN"/>
    <n v="1480831200"/>
    <n v="1479328570"/>
    <b v="0"/>
    <n v="0"/>
    <b v="0"/>
    <s v="publishing/fiction"/>
    <x v="3"/>
    <s v="fiction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0"/>
    <n v="4290"/>
    <n v="5"/>
    <x v="2"/>
    <n v="5"/>
    <s v="GB"/>
    <s v="GBP"/>
    <n v="1376563408"/>
    <n v="1373971408"/>
    <b v="0"/>
    <n v="1"/>
    <b v="0"/>
    <s v="publishing/fiction"/>
    <x v="3"/>
    <s v="fiction"/>
    <x v="763"/>
    <d v="2013-08-15T10:43:28"/>
    <x v="4"/>
    <n v="2013"/>
  </r>
  <r>
    <n v="764"/>
    <s v="[JOE]KES"/>
    <s v="[JOE]KES is a book full of over 200 original, sometimes funny, pun-ish Joekes. If you hate the book, use it as a coster!"/>
    <n v="0"/>
    <n v="5000"/>
    <n v="0"/>
    <x v="2"/>
    <n v="0"/>
    <s v="US"/>
    <s v="USD"/>
    <n v="1441858161"/>
    <n v="1439266161"/>
    <b v="0"/>
    <n v="0"/>
    <b v="0"/>
    <s v="publishing/fiction"/>
    <x v="3"/>
    <s v="fiction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36"/>
    <n v="7000"/>
    <n v="2521"/>
    <x v="2"/>
    <n v="57.3"/>
    <s v="US"/>
    <s v="USD"/>
    <n v="1413723684"/>
    <n v="1411131684"/>
    <b v="0"/>
    <n v="44"/>
    <b v="0"/>
    <s v="publishing/fiction"/>
    <x v="3"/>
    <s v="fiction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0"/>
    <n v="4000"/>
    <n v="0"/>
    <x v="2"/>
    <n v="0"/>
    <s v="CA"/>
    <s v="CAD"/>
    <n v="1424112483"/>
    <n v="1421520483"/>
    <b v="0"/>
    <n v="0"/>
    <b v="0"/>
    <s v="publishing/fiction"/>
    <x v="3"/>
    <s v="fiction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4"/>
    <n v="5000"/>
    <n v="177"/>
    <x v="2"/>
    <n v="59"/>
    <s v="US"/>
    <s v="USD"/>
    <n v="1432178810"/>
    <n v="1429586810"/>
    <b v="0"/>
    <n v="3"/>
    <b v="0"/>
    <s v="publishing/fiction"/>
    <x v="3"/>
    <s v="fiction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0"/>
    <n v="2500"/>
    <n v="0"/>
    <x v="2"/>
    <n v="0"/>
    <s v="US"/>
    <s v="USD"/>
    <n v="1387169890"/>
    <n v="1384577890"/>
    <b v="0"/>
    <n v="0"/>
    <b v="0"/>
    <s v="publishing/fiction"/>
    <x v="3"/>
    <s v="fiction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1"/>
    <n v="4000"/>
    <n v="1656"/>
    <x v="2"/>
    <n v="31.85"/>
    <s v="US"/>
    <s v="USD"/>
    <n v="1388102094"/>
    <n v="1385510094"/>
    <b v="0"/>
    <n v="52"/>
    <b v="0"/>
    <s v="publishing/fiction"/>
    <x v="3"/>
    <s v="fiction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0"/>
    <n v="17500"/>
    <n v="0"/>
    <x v="2"/>
    <n v="0"/>
    <s v="US"/>
    <s v="USD"/>
    <n v="1361750369"/>
    <n v="1358294369"/>
    <b v="0"/>
    <n v="0"/>
    <b v="0"/>
    <s v="publishing/fiction"/>
    <x v="3"/>
    <s v="fiction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0"/>
    <n v="38000"/>
    <n v="10"/>
    <x v="2"/>
    <n v="10"/>
    <s v="US"/>
    <s v="USD"/>
    <n v="1454183202"/>
    <n v="1449863202"/>
    <b v="0"/>
    <n v="1"/>
    <b v="0"/>
    <s v="publishing/fiction"/>
    <x v="3"/>
    <s v="fiction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3"/>
    <n v="1500"/>
    <n v="50"/>
    <x v="2"/>
    <n v="50"/>
    <s v="US"/>
    <s v="USD"/>
    <n v="1257047940"/>
    <n v="1252718519"/>
    <b v="0"/>
    <n v="1"/>
    <b v="0"/>
    <s v="publishing/fiction"/>
    <x v="3"/>
    <s v="fiction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1"/>
    <n v="3759"/>
    <n v="32"/>
    <x v="2"/>
    <n v="16"/>
    <s v="GB"/>
    <s v="GBP"/>
    <n v="1431298860"/>
    <n v="1428341985"/>
    <b v="0"/>
    <n v="2"/>
    <b v="0"/>
    <s v="publishing/fiction"/>
    <x v="3"/>
    <s v="fiction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70"/>
    <n v="500"/>
    <n v="351"/>
    <x v="2"/>
    <n v="39"/>
    <s v="US"/>
    <s v="USD"/>
    <n v="1393181018"/>
    <n v="1390589018"/>
    <b v="0"/>
    <n v="9"/>
    <b v="0"/>
    <s v="publishing/fiction"/>
    <x v="3"/>
    <s v="fiction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2"/>
    <n v="10000"/>
    <n v="170"/>
    <x v="2"/>
    <n v="34"/>
    <s v="US"/>
    <s v="USD"/>
    <n v="1323998795"/>
    <n v="1321406795"/>
    <b v="0"/>
    <n v="5"/>
    <b v="0"/>
    <s v="publishing/fiction"/>
    <x v="3"/>
    <s v="fiction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n v="51"/>
    <n v="7000"/>
    <n v="3598"/>
    <x v="2"/>
    <n v="63.12"/>
    <s v="US"/>
    <s v="USD"/>
    <n v="1444539600"/>
    <n v="1441297645"/>
    <b v="0"/>
    <n v="57"/>
    <b v="0"/>
    <s v="publishing/fiction"/>
    <x v="3"/>
    <s v="fiction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1"/>
    <n v="3000"/>
    <n v="21"/>
    <x v="2"/>
    <n v="7"/>
    <s v="US"/>
    <s v="USD"/>
    <n v="1375313577"/>
    <n v="1372721577"/>
    <b v="0"/>
    <n v="3"/>
    <b v="0"/>
    <s v="publishing/fiction"/>
    <x v="3"/>
    <s v="fiction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0"/>
    <n v="500"/>
    <n v="2"/>
    <x v="2"/>
    <n v="2"/>
    <s v="US"/>
    <s v="USD"/>
    <n v="1398876680"/>
    <n v="1396284680"/>
    <b v="0"/>
    <n v="1"/>
    <b v="0"/>
    <s v="publishing/fiction"/>
    <x v="3"/>
    <s v="fiction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3"/>
    <n v="15000"/>
    <n v="400"/>
    <x v="2"/>
    <n v="66.67"/>
    <s v="US"/>
    <s v="USD"/>
    <n v="1287115200"/>
    <n v="1284567905"/>
    <b v="0"/>
    <n v="6"/>
    <b v="0"/>
    <s v="publishing/fiction"/>
    <x v="3"/>
    <s v="fiction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4"/>
    <n v="1000"/>
    <n v="1040"/>
    <x v="0"/>
    <n v="38.520000000000003"/>
    <s v="US"/>
    <s v="USD"/>
    <n v="1304439025"/>
    <n v="1301847025"/>
    <b v="0"/>
    <n v="27"/>
    <b v="1"/>
    <s v="music/rock"/>
    <x v="4"/>
    <s v="rock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133"/>
    <n v="800"/>
    <n v="1065.23"/>
    <x v="0"/>
    <n v="42.61"/>
    <s v="US"/>
    <s v="USD"/>
    <n v="1370649674"/>
    <n v="1368057674"/>
    <b v="0"/>
    <n v="25"/>
    <b v="1"/>
    <s v="music/rock"/>
    <x v="4"/>
    <s v="rock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100"/>
    <n v="700"/>
    <n v="700"/>
    <x v="0"/>
    <n v="50"/>
    <s v="US"/>
    <s v="USD"/>
    <n v="1345918302"/>
    <n v="1343326302"/>
    <b v="0"/>
    <n v="14"/>
    <b v="1"/>
    <s v="music/rock"/>
    <x v="4"/>
    <s v="rock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48"/>
    <n v="1500"/>
    <n v="2222"/>
    <x v="0"/>
    <n v="63.49"/>
    <s v="US"/>
    <s v="USD"/>
    <n v="1335564000"/>
    <n v="1332182049"/>
    <b v="0"/>
    <n v="35"/>
    <b v="1"/>
    <s v="music/rock"/>
    <x v="4"/>
    <s v="rock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3"/>
    <n v="1000"/>
    <n v="1025"/>
    <x v="0"/>
    <n v="102.5"/>
    <s v="US"/>
    <s v="USD"/>
    <n v="1395023719"/>
    <n v="1391571319"/>
    <b v="0"/>
    <n v="10"/>
    <b v="1"/>
    <s v="music/rock"/>
    <x v="4"/>
    <s v="rock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181"/>
    <n v="500"/>
    <n v="903.14"/>
    <x v="0"/>
    <n v="31.14"/>
    <s v="US"/>
    <s v="USD"/>
    <n v="1362060915"/>
    <n v="1359468915"/>
    <b v="0"/>
    <n v="29"/>
    <b v="1"/>
    <s v="music/rock"/>
    <x v="4"/>
    <s v="rock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143"/>
    <n v="5000"/>
    <n v="7140"/>
    <x v="0"/>
    <n v="162.27000000000001"/>
    <s v="US"/>
    <s v="USD"/>
    <n v="1336751220"/>
    <n v="1331774434"/>
    <b v="0"/>
    <n v="44"/>
    <b v="1"/>
    <s v="music/rock"/>
    <x v="4"/>
    <s v="rock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14"/>
    <n v="1200"/>
    <n v="1370"/>
    <x v="0"/>
    <n v="80.59"/>
    <s v="US"/>
    <s v="USD"/>
    <n v="1383318226"/>
    <n v="1380726226"/>
    <b v="0"/>
    <n v="17"/>
    <b v="1"/>
    <s v="music/rock"/>
    <x v="4"/>
    <s v="rock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204"/>
    <n v="1000"/>
    <n v="2035.05"/>
    <x v="0"/>
    <n v="59.85"/>
    <s v="US"/>
    <s v="USD"/>
    <n v="1341633540"/>
    <n v="1338336588"/>
    <b v="0"/>
    <n v="34"/>
    <b v="1"/>
    <s v="music/rock"/>
    <x v="4"/>
    <s v="rock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09"/>
    <n v="1700"/>
    <n v="1860"/>
    <x v="0"/>
    <n v="132.86000000000001"/>
    <s v="US"/>
    <s v="USD"/>
    <n v="1358755140"/>
    <n v="1357187280"/>
    <b v="0"/>
    <n v="14"/>
    <b v="1"/>
    <s v="music/rock"/>
    <x v="4"/>
    <s v="rock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44"/>
    <n v="10000"/>
    <n v="14437.46"/>
    <x v="0"/>
    <n v="92.55"/>
    <s v="US"/>
    <s v="USD"/>
    <n v="1359680939"/>
    <n v="1357088939"/>
    <b v="0"/>
    <n v="156"/>
    <b v="1"/>
    <s v="music/rock"/>
    <x v="4"/>
    <s v="rock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104"/>
    <n v="7500"/>
    <n v="7790"/>
    <x v="0"/>
    <n v="60.86"/>
    <s v="US"/>
    <s v="USD"/>
    <n v="1384322340"/>
    <n v="1381430646"/>
    <b v="0"/>
    <n v="128"/>
    <b v="1"/>
    <s v="music/rock"/>
    <x v="4"/>
    <s v="rock"/>
    <x v="791"/>
    <d v="2013-11-13T05:59:00"/>
    <x v="4"/>
    <n v="2013"/>
  </r>
  <r>
    <n v="792"/>
    <s v="&quot;Believable Lies&quot; - The Album"/>
    <s v="Rock n' Roll about the intersection of lies and belief: the Believable Lie."/>
    <n v="100"/>
    <n v="2500"/>
    <n v="2511.11"/>
    <x v="0"/>
    <n v="41.85"/>
    <s v="US"/>
    <s v="USD"/>
    <n v="1383861483"/>
    <n v="1381265883"/>
    <b v="0"/>
    <n v="60"/>
    <b v="1"/>
    <s v="music/rock"/>
    <x v="4"/>
    <s v="rock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103"/>
    <n v="2750"/>
    <n v="2826.43"/>
    <x v="0"/>
    <n v="88.33"/>
    <s v="US"/>
    <s v="USD"/>
    <n v="1372827540"/>
    <n v="1371491244"/>
    <b v="0"/>
    <n v="32"/>
    <b v="1"/>
    <s v="music/rock"/>
    <x v="4"/>
    <s v="rock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105"/>
    <n v="8000"/>
    <n v="8425"/>
    <x v="0"/>
    <n v="158.96"/>
    <s v="US"/>
    <s v="USD"/>
    <n v="1315242360"/>
    <n v="1310438737"/>
    <b v="0"/>
    <n v="53"/>
    <b v="1"/>
    <s v="music/rock"/>
    <x v="4"/>
    <s v="rock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12"/>
    <n v="14000"/>
    <n v="15650"/>
    <x v="0"/>
    <n v="85.05"/>
    <s v="US"/>
    <s v="USD"/>
    <n v="1333774740"/>
    <n v="1330094566"/>
    <b v="0"/>
    <n v="184"/>
    <b v="1"/>
    <s v="music/rock"/>
    <x v="4"/>
    <s v="rock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1"/>
    <n v="10000"/>
    <n v="10135"/>
    <x v="0"/>
    <n v="112.61"/>
    <s v="US"/>
    <s v="USD"/>
    <n v="1379279400"/>
    <n v="1376687485"/>
    <b v="0"/>
    <n v="90"/>
    <b v="1"/>
    <s v="music/rock"/>
    <x v="4"/>
    <s v="rock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108"/>
    <n v="3000"/>
    <n v="3226"/>
    <x v="0"/>
    <n v="45.44"/>
    <s v="US"/>
    <s v="USD"/>
    <n v="1335672000"/>
    <n v="1332978688"/>
    <b v="0"/>
    <n v="71"/>
    <b v="1"/>
    <s v="music/rock"/>
    <x v="4"/>
    <s v="rock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115"/>
    <n v="3500"/>
    <n v="4021"/>
    <x v="0"/>
    <n v="46.22"/>
    <s v="US"/>
    <s v="USD"/>
    <n v="1412086187"/>
    <n v="1409494187"/>
    <b v="0"/>
    <n v="87"/>
    <b v="1"/>
    <s v="music/rock"/>
    <x v="4"/>
    <s v="rock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100"/>
    <n v="5000"/>
    <n v="5001"/>
    <x v="0"/>
    <n v="178.61"/>
    <s v="US"/>
    <s v="USD"/>
    <n v="1335542446"/>
    <n v="1332950446"/>
    <b v="0"/>
    <n v="28"/>
    <b v="1"/>
    <s v="music/rock"/>
    <x v="4"/>
    <s v="rock"/>
    <x v="799"/>
    <d v="2012-04-27T16:00:46"/>
    <x v="5"/>
    <n v="2012"/>
  </r>
  <r>
    <n v="800"/>
    <s v="LF4 WildFire"/>
    <s v="Scotland's premier classic rock and metal festival, 3 days, 3-4 stages, family friendly,  for people of all ages"/>
    <n v="152"/>
    <n v="1500"/>
    <n v="2282"/>
    <x v="0"/>
    <n v="40.75"/>
    <s v="GB"/>
    <s v="GBP"/>
    <n v="1410431054"/>
    <n v="1407839054"/>
    <b v="0"/>
    <n v="56"/>
    <b v="1"/>
    <s v="music/rock"/>
    <x v="4"/>
    <s v="rock"/>
    <x v="800"/>
    <d v="2014-09-11T10:24:14"/>
    <x v="3"/>
    <n v="2014"/>
  </r>
  <r>
    <n v="801"/>
    <s v="SLUTEVER DO AMERICA TOUR"/>
    <s v="ALL WE WANT TO DO IS DRIVE AROUND AMERICA AND PLAY A BUNCH OF SHOWS, BUT WE DON'T HAVE ANY MONEY..."/>
    <n v="112"/>
    <n v="2000"/>
    <n v="2230.4299999999998"/>
    <x v="0"/>
    <n v="43.73"/>
    <s v="US"/>
    <s v="USD"/>
    <n v="1309547120"/>
    <n v="1306955120"/>
    <b v="0"/>
    <n v="51"/>
    <b v="1"/>
    <s v="music/rock"/>
    <x v="4"/>
    <s v="rock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101"/>
    <n v="6000"/>
    <n v="6080"/>
    <x v="0"/>
    <n v="81.069999999999993"/>
    <s v="US"/>
    <s v="USD"/>
    <n v="1347854700"/>
    <n v="1343867524"/>
    <b v="0"/>
    <n v="75"/>
    <b v="1"/>
    <s v="music/rock"/>
    <x v="4"/>
    <s v="rock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123"/>
    <n v="2300"/>
    <n v="2835"/>
    <x v="0"/>
    <n v="74.61"/>
    <s v="US"/>
    <s v="USD"/>
    <n v="1306630800"/>
    <n v="1304376478"/>
    <b v="0"/>
    <n v="38"/>
    <b v="1"/>
    <s v="music/rock"/>
    <x v="4"/>
    <s v="rock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100"/>
    <n v="5500"/>
    <n v="5500"/>
    <x v="0"/>
    <n v="305.56"/>
    <s v="US"/>
    <s v="USD"/>
    <n v="1311393540"/>
    <n v="1309919526"/>
    <b v="0"/>
    <n v="18"/>
    <b v="1"/>
    <s v="music/rock"/>
    <x v="4"/>
    <s v="rock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105"/>
    <n v="3000"/>
    <n v="3150"/>
    <x v="0"/>
    <n v="58.33"/>
    <s v="US"/>
    <s v="USD"/>
    <n v="1310857200"/>
    <n v="1306525512"/>
    <b v="0"/>
    <n v="54"/>
    <b v="1"/>
    <s v="music/rock"/>
    <x v="4"/>
    <s v="rock"/>
    <x v="805"/>
    <d v="2011-07-16T23:00:00"/>
    <x v="6"/>
    <n v="2011"/>
  </r>
  <r>
    <n v="806"/>
    <s v="Golden Animals NEW Album!"/>
    <s v="Help Golden Animals finish their NEW Album!"/>
    <n v="104"/>
    <n v="8000"/>
    <n v="8355"/>
    <x v="0"/>
    <n v="117.68"/>
    <s v="US"/>
    <s v="USD"/>
    <n v="1315413339"/>
    <n v="1312821339"/>
    <b v="0"/>
    <n v="71"/>
    <b v="1"/>
    <s v="music/rock"/>
    <x v="4"/>
    <s v="rock"/>
    <x v="806"/>
    <d v="2011-09-07T16:35:39"/>
    <x v="6"/>
    <n v="2011"/>
  </r>
  <r>
    <n v="807"/>
    <s v="Sic Vita - New EP Release - 2017"/>
    <s v="Join the Sic Vita family and lend a hand as we create a new album!"/>
    <n v="105"/>
    <n v="4000"/>
    <n v="4205"/>
    <x v="0"/>
    <n v="73.77"/>
    <s v="US"/>
    <s v="USD"/>
    <n v="1488333600"/>
    <n v="1485270311"/>
    <b v="0"/>
    <n v="57"/>
    <b v="1"/>
    <s v="music/rock"/>
    <x v="4"/>
    <s v="rock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100"/>
    <n v="4500"/>
    <n v="4500"/>
    <x v="0"/>
    <n v="104.65"/>
    <s v="CA"/>
    <s v="CAD"/>
    <n v="1419224340"/>
    <n v="1416363886"/>
    <b v="0"/>
    <n v="43"/>
    <b v="1"/>
    <s v="music/rock"/>
    <x v="4"/>
    <s v="rock"/>
    <x v="808"/>
    <d v="2014-12-22T04:59:00"/>
    <x v="3"/>
    <n v="2014"/>
  </r>
  <r>
    <n v="809"/>
    <s v="Peter's New Album!!"/>
    <s v="Acknowledged songwriter looking to record album of new songs to secure a Publishing Contract"/>
    <n v="104"/>
    <n v="4000"/>
    <n v="4151"/>
    <x v="0"/>
    <n v="79.83"/>
    <s v="US"/>
    <s v="USD"/>
    <n v="1390161630"/>
    <n v="1387569630"/>
    <b v="0"/>
    <n v="52"/>
    <b v="1"/>
    <s v="music/rock"/>
    <x v="4"/>
    <s v="rock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05"/>
    <n v="1500"/>
    <n v="1575"/>
    <x v="0"/>
    <n v="58.33"/>
    <s v="US"/>
    <s v="USD"/>
    <n v="1346462462"/>
    <n v="1343870462"/>
    <b v="0"/>
    <n v="27"/>
    <b v="1"/>
    <s v="music/rock"/>
    <x v="4"/>
    <s v="rock"/>
    <x v="810"/>
    <d v="2012-09-01T01:21:02"/>
    <x v="5"/>
    <n v="2012"/>
  </r>
  <r>
    <n v="811"/>
    <s v="Love Water Tour"/>
    <s v="We need your financial support to cover the tour costs!  (Sound, lights, travel, stage design)"/>
    <n v="104"/>
    <n v="1000"/>
    <n v="1040"/>
    <x v="0"/>
    <n v="86.67"/>
    <s v="US"/>
    <s v="USD"/>
    <n v="1373475120"/>
    <n v="1371569202"/>
    <b v="0"/>
    <n v="12"/>
    <b v="1"/>
    <s v="music/rock"/>
    <x v="4"/>
    <s v="rock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152"/>
    <n v="600"/>
    <n v="911"/>
    <x v="0"/>
    <n v="27.61"/>
    <s v="US"/>
    <s v="USD"/>
    <n v="1362146280"/>
    <n v="1357604752"/>
    <b v="0"/>
    <n v="33"/>
    <b v="1"/>
    <s v="music/rock"/>
    <x v="4"/>
    <s v="rock"/>
    <x v="812"/>
    <d v="2013-03-01T13:58:00"/>
    <x v="4"/>
    <n v="2013"/>
  </r>
  <r>
    <n v="813"/>
    <s v="Rules of Civility and Decent Behavior"/>
    <s v="A pre order campaign to fund the pressing of our second full length vinyl LP"/>
    <n v="160"/>
    <n v="1500"/>
    <n v="2399.94"/>
    <x v="0"/>
    <n v="25"/>
    <s v="US"/>
    <s v="USD"/>
    <n v="1342825365"/>
    <n v="1340233365"/>
    <b v="0"/>
    <n v="96"/>
    <b v="1"/>
    <s v="music/rock"/>
    <x v="4"/>
    <s v="rock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27"/>
    <n v="1000"/>
    <n v="1273"/>
    <x v="0"/>
    <n v="45.46"/>
    <s v="US"/>
    <s v="USD"/>
    <n v="1306865040"/>
    <n v="1305568201"/>
    <b v="0"/>
    <n v="28"/>
    <b v="1"/>
    <s v="music/rock"/>
    <x v="4"/>
    <s v="rock"/>
    <x v="814"/>
    <d v="2011-05-31T18:04:00"/>
    <x v="6"/>
    <n v="2011"/>
  </r>
  <r>
    <n v="815"/>
    <s v="Some Late Help for The Early Reset"/>
    <s v="Be a part of helping The Early Reset finish their new 7 song EP."/>
    <n v="107"/>
    <n v="4000"/>
    <n v="4280"/>
    <x v="0"/>
    <n v="99.53"/>
    <s v="US"/>
    <s v="USD"/>
    <n v="1414879303"/>
    <n v="1412287303"/>
    <b v="0"/>
    <n v="43"/>
    <b v="1"/>
    <s v="music/rock"/>
    <x v="4"/>
    <s v="rock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n v="115"/>
    <n v="7000"/>
    <n v="8058.55"/>
    <x v="0"/>
    <n v="39.31"/>
    <s v="US"/>
    <s v="USD"/>
    <n v="1365489000"/>
    <n v="1362776043"/>
    <b v="0"/>
    <n v="205"/>
    <b v="1"/>
    <s v="music/rock"/>
    <x v="4"/>
    <s v="rock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37"/>
    <n v="1500"/>
    <n v="2056.66"/>
    <x v="0"/>
    <n v="89.42"/>
    <s v="US"/>
    <s v="USD"/>
    <n v="1331441940"/>
    <n v="1326810211"/>
    <b v="0"/>
    <n v="23"/>
    <b v="1"/>
    <s v="music/rock"/>
    <x v="4"/>
    <s v="rock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156"/>
    <n v="350"/>
    <n v="545"/>
    <x v="0"/>
    <n v="28.68"/>
    <s v="US"/>
    <s v="USD"/>
    <n v="1344358860"/>
    <n v="1343682681"/>
    <b v="0"/>
    <n v="19"/>
    <b v="1"/>
    <s v="music/rock"/>
    <x v="4"/>
    <s v="rock"/>
    <x v="818"/>
    <d v="2012-08-07T17:01:00"/>
    <x v="5"/>
    <n v="2012"/>
  </r>
  <r>
    <n v="819"/>
    <s v="Winter Tour"/>
    <s v="We are touring the Southeast in support of our new EP"/>
    <n v="109"/>
    <n v="400"/>
    <n v="435"/>
    <x v="0"/>
    <n v="31.07"/>
    <s v="US"/>
    <s v="USD"/>
    <n v="1387601040"/>
    <n v="1386806254"/>
    <b v="0"/>
    <n v="14"/>
    <b v="1"/>
    <s v="music/rock"/>
    <x v="4"/>
    <s v="rock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134"/>
    <n v="2000"/>
    <n v="2681"/>
    <x v="0"/>
    <n v="70.55"/>
    <s v="US"/>
    <s v="USD"/>
    <n v="1402290000"/>
    <n v="1399666342"/>
    <b v="0"/>
    <n v="38"/>
    <b v="1"/>
    <s v="music/rock"/>
    <x v="4"/>
    <s v="rock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00"/>
    <n v="17482"/>
    <n v="17482"/>
    <x v="0"/>
    <n v="224.13"/>
    <s v="US"/>
    <s v="USD"/>
    <n v="1430712060"/>
    <n v="1427753265"/>
    <b v="0"/>
    <n v="78"/>
    <b v="1"/>
    <s v="music/rock"/>
    <x v="4"/>
    <s v="rock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n v="119"/>
    <n v="3000"/>
    <n v="3575"/>
    <x v="0"/>
    <n v="51.81"/>
    <s v="US"/>
    <s v="USD"/>
    <n v="1349477050"/>
    <n v="1346885050"/>
    <b v="0"/>
    <n v="69"/>
    <b v="1"/>
    <s v="music/rock"/>
    <x v="4"/>
    <s v="rock"/>
    <x v="822"/>
    <d v="2012-10-05T22:44:10"/>
    <x v="5"/>
    <n v="2012"/>
  </r>
  <r>
    <n v="823"/>
    <s v="Debut Album"/>
    <s v="Eyes For Fire is finally ready to release their Debut Album but we need YOU to help us put the final touches on it."/>
    <n v="180"/>
    <n v="800"/>
    <n v="1436"/>
    <x v="0"/>
    <n v="43.52"/>
    <s v="US"/>
    <s v="USD"/>
    <n v="1427062852"/>
    <n v="1424474452"/>
    <b v="0"/>
    <n v="33"/>
    <b v="1"/>
    <s v="music/rock"/>
    <x v="4"/>
    <s v="rock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34"/>
    <n v="1600"/>
    <n v="2150.1"/>
    <x v="0"/>
    <n v="39.82"/>
    <s v="US"/>
    <s v="USD"/>
    <n v="1271573940"/>
    <n v="1268459318"/>
    <b v="0"/>
    <n v="54"/>
    <b v="1"/>
    <s v="music/rock"/>
    <x v="4"/>
    <s v="rock"/>
    <x v="824"/>
    <d v="2010-04-18T06:59:00"/>
    <x v="7"/>
    <n v="2010"/>
  </r>
  <r>
    <n v="825"/>
    <s v="KILL FREEMAN"/>
    <s v="Kickstarting Kill Freeman independently. Help fund the New Record, Video and Live Shows."/>
    <n v="100"/>
    <n v="12500"/>
    <n v="12554"/>
    <x v="0"/>
    <n v="126.81"/>
    <s v="US"/>
    <s v="USD"/>
    <n v="1351495284"/>
    <n v="1349335284"/>
    <b v="0"/>
    <n v="99"/>
    <b v="1"/>
    <s v="music/rock"/>
    <x v="4"/>
    <s v="rock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101"/>
    <n v="5500"/>
    <n v="5580"/>
    <x v="0"/>
    <n v="113.88"/>
    <s v="US"/>
    <s v="USD"/>
    <n v="1332719730"/>
    <n v="1330908930"/>
    <b v="0"/>
    <n v="49"/>
    <b v="1"/>
    <s v="music/rock"/>
    <x v="4"/>
    <s v="rock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103"/>
    <n v="300"/>
    <n v="310"/>
    <x v="0"/>
    <n v="28.18"/>
    <s v="US"/>
    <s v="USD"/>
    <n v="1329248940"/>
    <n v="1326972107"/>
    <b v="0"/>
    <n v="11"/>
    <b v="1"/>
    <s v="music/rock"/>
    <x v="4"/>
    <s v="rock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07"/>
    <n v="1300"/>
    <n v="1391"/>
    <x v="0"/>
    <n v="36.61"/>
    <s v="US"/>
    <s v="USD"/>
    <n v="1340641440"/>
    <n v="1339549982"/>
    <b v="0"/>
    <n v="38"/>
    <b v="1"/>
    <s v="music/rock"/>
    <x v="4"/>
    <s v="rock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n v="104"/>
    <n v="500"/>
    <n v="520"/>
    <x v="0"/>
    <n v="32.5"/>
    <s v="GB"/>
    <s v="GBP"/>
    <n v="1468437240"/>
    <n v="1463253240"/>
    <b v="0"/>
    <n v="16"/>
    <b v="1"/>
    <s v="music/rock"/>
    <x v="4"/>
    <s v="rock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08"/>
    <n v="1800"/>
    <n v="1941"/>
    <x v="0"/>
    <n v="60.66"/>
    <s v="US"/>
    <s v="USD"/>
    <n v="1363952225"/>
    <n v="1361363825"/>
    <b v="0"/>
    <n v="32"/>
    <b v="1"/>
    <s v="music/rock"/>
    <x v="4"/>
    <s v="rock"/>
    <x v="830"/>
    <d v="2013-03-22T11:37:05"/>
    <x v="4"/>
    <n v="2013"/>
  </r>
  <r>
    <n v="831"/>
    <s v="Let The 7Horse Run!"/>
    <s v="7Horse is a new band with a self-funded album and a show they want to rock in your town!"/>
    <n v="233"/>
    <n v="1500"/>
    <n v="3500"/>
    <x v="0"/>
    <n v="175"/>
    <s v="US"/>
    <s v="USD"/>
    <n v="1335540694"/>
    <n v="1332948694"/>
    <b v="0"/>
    <n v="20"/>
    <b v="1"/>
    <s v="music/rock"/>
    <x v="4"/>
    <s v="rock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01"/>
    <n v="15000"/>
    <n v="15091.06"/>
    <x v="0"/>
    <n v="97.99"/>
    <s v="US"/>
    <s v="USD"/>
    <n v="1327133580"/>
    <n v="1321978335"/>
    <b v="0"/>
    <n v="154"/>
    <b v="1"/>
    <s v="music/rock"/>
    <x v="4"/>
    <s v="rock"/>
    <x v="832"/>
    <d v="2012-01-21T08:13:00"/>
    <x v="6"/>
    <n v="2012"/>
  </r>
  <r>
    <n v="833"/>
    <s v="Ragman Rolls"/>
    <s v="This is an American rock album."/>
    <n v="102"/>
    <n v="6000"/>
    <n v="6100"/>
    <x v="0"/>
    <n v="148.78"/>
    <s v="US"/>
    <s v="USD"/>
    <n v="1397941475"/>
    <n v="1395349475"/>
    <b v="0"/>
    <n v="41"/>
    <b v="1"/>
    <s v="music/rock"/>
    <x v="4"/>
    <s v="rock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131"/>
    <n v="5500"/>
    <n v="7206"/>
    <x v="0"/>
    <n v="96.08"/>
    <s v="US"/>
    <s v="USD"/>
    <n v="1372651140"/>
    <n v="1369770292"/>
    <b v="0"/>
    <n v="75"/>
    <b v="1"/>
    <s v="music/rock"/>
    <x v="4"/>
    <s v="rock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117"/>
    <n v="2000"/>
    <n v="2345"/>
    <x v="0"/>
    <n v="58.63"/>
    <s v="US"/>
    <s v="USD"/>
    <n v="1337396400"/>
    <n v="1333709958"/>
    <b v="0"/>
    <n v="40"/>
    <b v="1"/>
    <s v="music/rock"/>
    <x v="4"/>
    <s v="rock"/>
    <x v="835"/>
    <d v="2012-05-19T03:00:00"/>
    <x v="5"/>
    <n v="2012"/>
  </r>
  <r>
    <n v="836"/>
    <s v="DESMADRE Full Album + Press Kit"/>
    <s v="An album you can bring home to mom."/>
    <n v="101"/>
    <n v="5000"/>
    <n v="5046.5200000000004"/>
    <x v="0"/>
    <n v="109.71"/>
    <s v="US"/>
    <s v="USD"/>
    <n v="1381108918"/>
    <n v="1378516918"/>
    <b v="0"/>
    <n v="46"/>
    <b v="1"/>
    <s v="music/rock"/>
    <x v="4"/>
    <s v="rock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n v="122"/>
    <n v="2500"/>
    <n v="3045"/>
    <x v="0"/>
    <n v="49.11"/>
    <s v="US"/>
    <s v="USD"/>
    <n v="1398988662"/>
    <n v="1396396662"/>
    <b v="0"/>
    <n v="62"/>
    <b v="1"/>
    <s v="music/rock"/>
    <x v="4"/>
    <s v="rock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145"/>
    <n v="2000"/>
    <n v="2908"/>
    <x v="0"/>
    <n v="47.67"/>
    <s v="US"/>
    <s v="USD"/>
    <n v="1326835985"/>
    <n v="1324243985"/>
    <b v="0"/>
    <n v="61"/>
    <b v="1"/>
    <s v="music/rock"/>
    <x v="4"/>
    <s v="rock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117"/>
    <n v="5000"/>
    <n v="5830.83"/>
    <x v="0"/>
    <n v="60.74"/>
    <s v="US"/>
    <s v="USD"/>
    <n v="1348337956"/>
    <n v="1345745956"/>
    <b v="0"/>
    <n v="96"/>
    <b v="1"/>
    <s v="music/rock"/>
    <x v="4"/>
    <s v="rock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20"/>
    <n v="10000"/>
    <n v="12041.66"/>
    <x v="0"/>
    <n v="63.38"/>
    <s v="US"/>
    <s v="USD"/>
    <n v="1474694787"/>
    <n v="1472102787"/>
    <b v="0"/>
    <n v="190"/>
    <b v="1"/>
    <s v="music/metal"/>
    <x v="4"/>
    <s v="metal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101"/>
    <n v="5000"/>
    <n v="5066"/>
    <x v="0"/>
    <n v="53.89"/>
    <s v="US"/>
    <s v="USD"/>
    <n v="1415653663"/>
    <n v="1413058063"/>
    <b v="1"/>
    <n v="94"/>
    <b v="1"/>
    <s v="music/metal"/>
    <x v="4"/>
    <s v="metal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104"/>
    <n v="2500"/>
    <n v="2608"/>
    <x v="0"/>
    <n v="66.87"/>
    <s v="CA"/>
    <s v="CAD"/>
    <n v="1381723140"/>
    <n v="1378735983"/>
    <b v="1"/>
    <n v="39"/>
    <b v="1"/>
    <s v="music/metal"/>
    <x v="4"/>
    <s v="metal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267"/>
    <n v="3000"/>
    <n v="8014"/>
    <x v="0"/>
    <n v="63.1"/>
    <s v="US"/>
    <s v="USD"/>
    <n v="1481184000"/>
    <n v="1479708680"/>
    <b v="0"/>
    <n v="127"/>
    <b v="1"/>
    <s v="music/metal"/>
    <x v="4"/>
    <s v="metal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194"/>
    <n v="3000"/>
    <n v="5824"/>
    <x v="0"/>
    <n v="36.630000000000003"/>
    <s v="US"/>
    <s v="USD"/>
    <n v="1414817940"/>
    <n v="1411489552"/>
    <b v="1"/>
    <n v="159"/>
    <b v="1"/>
    <s v="music/metal"/>
    <x v="4"/>
    <s v="metal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120"/>
    <n v="5000"/>
    <n v="6019.01"/>
    <x v="0"/>
    <n v="34.01"/>
    <s v="US"/>
    <s v="USD"/>
    <n v="1473047940"/>
    <n v="1469595396"/>
    <b v="0"/>
    <n v="177"/>
    <b v="1"/>
    <s v="music/metal"/>
    <x v="4"/>
    <s v="metal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22"/>
    <n v="1100"/>
    <n v="1342.01"/>
    <x v="0"/>
    <n v="28.55"/>
    <s v="GB"/>
    <s v="GBP"/>
    <n v="1394460000"/>
    <n v="1393233855"/>
    <b v="0"/>
    <n v="47"/>
    <b v="1"/>
    <s v="music/metal"/>
    <x v="4"/>
    <s v="metal"/>
    <x v="846"/>
    <d v="2014-03-10T14:00:00"/>
    <x v="3"/>
    <n v="2014"/>
  </r>
  <r>
    <n v="847"/>
    <s v="CENTROPYMUSIC"/>
    <s v="MUSIC WITH MEANING!  MUSIC THAT MATTERS!!!"/>
    <n v="100"/>
    <n v="10"/>
    <n v="10"/>
    <x v="0"/>
    <n v="10"/>
    <s v="US"/>
    <s v="USD"/>
    <n v="1436555376"/>
    <n v="1433963376"/>
    <b v="0"/>
    <n v="1"/>
    <b v="1"/>
    <s v="music/metal"/>
    <x v="4"/>
    <s v="metal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n v="100"/>
    <n v="300"/>
    <n v="300"/>
    <x v="0"/>
    <n v="18.75"/>
    <s v="US"/>
    <s v="USD"/>
    <n v="1429038033"/>
    <n v="1426446033"/>
    <b v="0"/>
    <n v="16"/>
    <b v="1"/>
    <s v="music/metal"/>
    <x v="4"/>
    <s v="metal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120"/>
    <n v="4000"/>
    <n v="4796"/>
    <x v="0"/>
    <n v="41.7"/>
    <s v="US"/>
    <s v="USD"/>
    <n v="1426473264"/>
    <n v="1424057664"/>
    <b v="0"/>
    <n v="115"/>
    <b v="1"/>
    <s v="music/metal"/>
    <x v="4"/>
    <s v="metal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155"/>
    <n v="4000"/>
    <n v="6207"/>
    <x v="0"/>
    <n v="46.67"/>
    <s v="US"/>
    <s v="USD"/>
    <n v="1461560340"/>
    <n v="1458762717"/>
    <b v="0"/>
    <n v="133"/>
    <b v="1"/>
    <s v="music/metal"/>
    <x v="4"/>
    <s v="metal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130"/>
    <n v="2000"/>
    <n v="2609"/>
    <x v="0"/>
    <n v="37.270000000000003"/>
    <s v="FR"/>
    <s v="EUR"/>
    <n v="1469994300"/>
    <n v="1464815253"/>
    <b v="0"/>
    <n v="70"/>
    <b v="1"/>
    <s v="music/metal"/>
    <x v="4"/>
    <s v="metal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n v="105"/>
    <n v="3500"/>
    <n v="3674"/>
    <x v="0"/>
    <n v="59.26"/>
    <s v="US"/>
    <s v="USD"/>
    <n v="1477342800"/>
    <n v="1476386395"/>
    <b v="0"/>
    <n v="62"/>
    <b v="1"/>
    <s v="music/metal"/>
    <x v="4"/>
    <s v="metal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n v="100"/>
    <n v="300"/>
    <n v="300"/>
    <x v="0"/>
    <n v="30"/>
    <s v="US"/>
    <s v="USD"/>
    <n v="1424116709"/>
    <n v="1421524709"/>
    <b v="0"/>
    <n v="10"/>
    <b v="1"/>
    <s v="music/metal"/>
    <x v="4"/>
    <s v="metal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n v="118"/>
    <n v="27800"/>
    <n v="32865.300000000003"/>
    <x v="0"/>
    <n v="65.86"/>
    <s v="US"/>
    <s v="USD"/>
    <n v="1482901546"/>
    <n v="1480309546"/>
    <b v="0"/>
    <n v="499"/>
    <b v="1"/>
    <s v="music/metal"/>
    <x v="4"/>
    <s v="metal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03"/>
    <n v="1450"/>
    <n v="1500"/>
    <x v="0"/>
    <n v="31.91"/>
    <s v="US"/>
    <s v="USD"/>
    <n v="1469329217"/>
    <n v="1466737217"/>
    <b v="0"/>
    <n v="47"/>
    <b v="1"/>
    <s v="music/metal"/>
    <x v="4"/>
    <s v="metal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18"/>
    <n v="250"/>
    <n v="545"/>
    <x v="0"/>
    <n v="19.46"/>
    <s v="DE"/>
    <s v="EUR"/>
    <n v="1477422000"/>
    <n v="1472282956"/>
    <b v="0"/>
    <n v="28"/>
    <b v="1"/>
    <s v="music/metal"/>
    <x v="4"/>
    <s v="metal"/>
    <x v="856"/>
    <d v="2016-10-25T19:00:00"/>
    <x v="2"/>
    <n v="2016"/>
  </r>
  <r>
    <n v="857"/>
    <s v="A Reason To Breathe - DEBUT ALBUM"/>
    <s v="Modern Post-Hardcore/Electro music (Hardstyle, EDM, Trap, Dubstep, Dembow, House)."/>
    <n v="100"/>
    <n v="1200"/>
    <n v="1200"/>
    <x v="0"/>
    <n v="50"/>
    <s v="ES"/>
    <s v="EUR"/>
    <n v="1448463431"/>
    <n v="1444831031"/>
    <b v="0"/>
    <n v="24"/>
    <b v="1"/>
    <s v="music/metal"/>
    <x v="4"/>
    <s v="metal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44"/>
    <n v="1200"/>
    <n v="1728.07"/>
    <x v="0"/>
    <n v="22.74"/>
    <s v="GB"/>
    <s v="GBP"/>
    <n v="1429138740"/>
    <n v="1426528418"/>
    <b v="0"/>
    <n v="76"/>
    <b v="1"/>
    <s v="music/metal"/>
    <x v="4"/>
    <s v="metal"/>
    <x v="858"/>
    <d v="2015-04-15T22:59:00"/>
    <x v="0"/>
    <n v="2015"/>
  </r>
  <r>
    <n v="859"/>
    <s v="Rise With Us Campaign"/>
    <s v="We are heading to the studio to create our second album and we want you to be right there with us!"/>
    <n v="105"/>
    <n v="4000"/>
    <n v="4187"/>
    <x v="0"/>
    <n v="42.72"/>
    <s v="US"/>
    <s v="USD"/>
    <n v="1433376000"/>
    <n v="1430768468"/>
    <b v="0"/>
    <n v="98"/>
    <b v="1"/>
    <s v="music/metal"/>
    <x v="4"/>
    <s v="metal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8"/>
    <n v="14000"/>
    <n v="2540"/>
    <x v="2"/>
    <n v="52.92"/>
    <s v="US"/>
    <s v="USD"/>
    <n v="1385123713"/>
    <n v="1382528113"/>
    <b v="0"/>
    <n v="48"/>
    <b v="0"/>
    <s v="music/jazz"/>
    <x v="4"/>
    <s v="jazz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2"/>
    <n v="4500"/>
    <n v="101"/>
    <x v="2"/>
    <n v="50.5"/>
    <s v="US"/>
    <s v="USD"/>
    <n v="1474067404"/>
    <n v="1471475404"/>
    <b v="0"/>
    <n v="2"/>
    <b v="0"/>
    <s v="music/jazz"/>
    <x v="4"/>
    <s v="jazz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0"/>
    <n v="50000"/>
    <n v="170"/>
    <x v="2"/>
    <n v="42.5"/>
    <s v="GB"/>
    <s v="GBP"/>
    <n v="1384179548"/>
    <n v="1381583948"/>
    <b v="0"/>
    <n v="4"/>
    <b v="0"/>
    <s v="music/jazz"/>
    <x v="4"/>
    <s v="jazz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5"/>
    <n v="2000"/>
    <n v="90"/>
    <x v="2"/>
    <n v="18"/>
    <s v="US"/>
    <s v="USD"/>
    <n v="1329014966"/>
    <n v="1326422966"/>
    <b v="0"/>
    <n v="5"/>
    <b v="0"/>
    <s v="music/jazz"/>
    <x v="4"/>
    <s v="jazz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42"/>
    <n v="6500"/>
    <n v="2700"/>
    <x v="2"/>
    <n v="34.18"/>
    <s v="US"/>
    <s v="USD"/>
    <n v="1381917540"/>
    <n v="1379990038"/>
    <b v="0"/>
    <n v="79"/>
    <b v="0"/>
    <s v="music/jazz"/>
    <x v="4"/>
    <s v="jazz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"/>
    <n v="2200"/>
    <n v="45"/>
    <x v="2"/>
    <n v="22.5"/>
    <s v="US"/>
    <s v="USD"/>
    <n v="1358361197"/>
    <n v="1353177197"/>
    <b v="0"/>
    <n v="2"/>
    <b v="0"/>
    <s v="music/jazz"/>
    <x v="4"/>
    <s v="jazz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n v="18"/>
    <n v="3500"/>
    <n v="640"/>
    <x v="2"/>
    <n v="58.18"/>
    <s v="US"/>
    <s v="USD"/>
    <n v="1425136200"/>
    <n v="1421853518"/>
    <b v="0"/>
    <n v="11"/>
    <b v="0"/>
    <s v="music/jazz"/>
    <x v="4"/>
    <s v="jazz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24"/>
    <n v="5000"/>
    <n v="1201"/>
    <x v="2"/>
    <n v="109.18"/>
    <s v="US"/>
    <s v="USD"/>
    <n v="1259643540"/>
    <n v="1254450706"/>
    <b v="0"/>
    <n v="11"/>
    <b v="0"/>
    <s v="music/jazz"/>
    <x v="4"/>
    <s v="jazz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0"/>
    <n v="45000"/>
    <n v="50"/>
    <x v="2"/>
    <n v="50"/>
    <s v="US"/>
    <s v="USD"/>
    <n v="1389055198"/>
    <n v="1386463198"/>
    <b v="0"/>
    <n v="1"/>
    <b v="0"/>
    <s v="music/jazz"/>
    <x v="4"/>
    <s v="jazz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12"/>
    <n v="8800"/>
    <n v="1040"/>
    <x v="2"/>
    <n v="346.67"/>
    <s v="US"/>
    <s v="USD"/>
    <n v="1365448657"/>
    <n v="1362860257"/>
    <b v="0"/>
    <n v="3"/>
    <b v="0"/>
    <s v="music/jazz"/>
    <x v="4"/>
    <s v="jazz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0"/>
    <n v="20000"/>
    <n v="62"/>
    <x v="2"/>
    <n v="12.4"/>
    <s v="GB"/>
    <s v="GBP"/>
    <n v="1377995523"/>
    <n v="1375403523"/>
    <b v="0"/>
    <n v="5"/>
    <b v="0"/>
    <s v="music/jazz"/>
    <x v="4"/>
    <s v="jazz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5"/>
    <n v="6000"/>
    <n v="325"/>
    <x v="2"/>
    <n v="27.08"/>
    <s v="US"/>
    <s v="USD"/>
    <n v="1385735295"/>
    <n v="1383139695"/>
    <b v="0"/>
    <n v="12"/>
    <b v="0"/>
    <s v="music/jazz"/>
    <x v="4"/>
    <s v="jazz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1"/>
    <n v="8000"/>
    <n v="65"/>
    <x v="2"/>
    <n v="32.5"/>
    <s v="US"/>
    <s v="USD"/>
    <n v="1299786527"/>
    <n v="1295898527"/>
    <b v="0"/>
    <n v="2"/>
    <b v="0"/>
    <s v="music/jazz"/>
    <x v="4"/>
    <s v="jazz"/>
    <x v="872"/>
    <d v="2011-03-10T19:48:47"/>
    <x v="6"/>
    <n v="2011"/>
  </r>
  <r>
    <n v="873"/>
    <s v="The Dreamer-An Original Jazz CD"/>
    <s v="Fall in love with &quot;The Dreamer&quot;, new original music from trumpeter Freddie Dunn!"/>
    <n v="1"/>
    <n v="3500"/>
    <n v="45"/>
    <x v="2"/>
    <n v="9"/>
    <s v="US"/>
    <s v="USD"/>
    <n v="1352610040"/>
    <n v="1349150440"/>
    <b v="0"/>
    <n v="5"/>
    <b v="0"/>
    <s v="music/jazz"/>
    <x v="4"/>
    <s v="jazz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24"/>
    <n v="3000"/>
    <n v="730"/>
    <x v="2"/>
    <n v="34.76"/>
    <s v="US"/>
    <s v="USD"/>
    <n v="1367676034"/>
    <n v="1365084034"/>
    <b v="0"/>
    <n v="21"/>
    <b v="0"/>
    <s v="music/jazz"/>
    <x v="4"/>
    <s v="jazz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0"/>
    <n v="5000"/>
    <n v="0"/>
    <x v="2"/>
    <n v="0"/>
    <s v="US"/>
    <s v="USD"/>
    <n v="1442856131"/>
    <n v="1441128131"/>
    <b v="0"/>
    <n v="0"/>
    <b v="0"/>
    <s v="music/jazz"/>
    <x v="4"/>
    <s v="jazz"/>
    <x v="875"/>
    <d v="2015-09-21T17:22:11"/>
    <x v="0"/>
    <n v="2015"/>
  </r>
  <r>
    <n v="876"/>
    <s v="Sound Of Dobells"/>
    <s v="What was the greatest record shop ever?  DOBELLS!"/>
    <n v="41"/>
    <n v="3152"/>
    <n v="1286"/>
    <x v="2"/>
    <n v="28.58"/>
    <s v="GB"/>
    <s v="GBP"/>
    <n v="1359978927"/>
    <n v="1357127727"/>
    <b v="0"/>
    <n v="45"/>
    <b v="0"/>
    <s v="music/jazz"/>
    <x v="4"/>
    <s v="jazz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68"/>
    <n v="2000"/>
    <n v="1351"/>
    <x v="2"/>
    <n v="46.59"/>
    <s v="US"/>
    <s v="USD"/>
    <n v="1387479360"/>
    <n v="1384887360"/>
    <b v="0"/>
    <n v="29"/>
    <b v="0"/>
    <s v="music/jazz"/>
    <x v="4"/>
    <s v="jazz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1"/>
    <n v="5000"/>
    <n v="65"/>
    <x v="2"/>
    <n v="32.5"/>
    <s v="US"/>
    <s v="USD"/>
    <n v="1293082524"/>
    <n v="1290490524"/>
    <b v="0"/>
    <n v="2"/>
    <b v="0"/>
    <s v="music/jazz"/>
    <x v="4"/>
    <s v="jazz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31"/>
    <n v="2100"/>
    <n v="644"/>
    <x v="2"/>
    <n v="21.47"/>
    <s v="US"/>
    <s v="USD"/>
    <n v="1338321305"/>
    <n v="1336506905"/>
    <b v="0"/>
    <n v="30"/>
    <b v="0"/>
    <s v="music/jazz"/>
    <x v="4"/>
    <s v="jazz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"/>
    <n v="3780"/>
    <n v="113"/>
    <x v="2"/>
    <n v="14.13"/>
    <s v="US"/>
    <s v="USD"/>
    <n v="1351582938"/>
    <n v="1348731738"/>
    <b v="0"/>
    <n v="8"/>
    <b v="0"/>
    <s v="music/indie rock"/>
    <x v="4"/>
    <s v="indie rock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1"/>
    <n v="3750"/>
    <n v="30"/>
    <x v="2"/>
    <n v="30"/>
    <s v="US"/>
    <s v="USD"/>
    <n v="1326520886"/>
    <n v="1322632886"/>
    <b v="0"/>
    <n v="1"/>
    <b v="0"/>
    <s v="music/indie rock"/>
    <x v="4"/>
    <s v="indie rock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20"/>
    <n v="1500"/>
    <n v="302"/>
    <x v="2"/>
    <n v="21.57"/>
    <s v="US"/>
    <s v="USD"/>
    <n v="1315341550"/>
    <n v="1312490350"/>
    <b v="0"/>
    <n v="14"/>
    <b v="0"/>
    <s v="music/indie rock"/>
    <x v="4"/>
    <s v="indie rock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40"/>
    <n v="5000"/>
    <n v="2001"/>
    <x v="2"/>
    <n v="83.38"/>
    <s v="US"/>
    <s v="USD"/>
    <n v="1456957635"/>
    <n v="1451773635"/>
    <b v="0"/>
    <n v="24"/>
    <b v="0"/>
    <s v="music/indie rock"/>
    <x v="4"/>
    <s v="indie rock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1"/>
    <n v="2000"/>
    <n v="20"/>
    <x v="2"/>
    <n v="10"/>
    <s v="US"/>
    <s v="USD"/>
    <n v="1336789860"/>
    <n v="1331666146"/>
    <b v="0"/>
    <n v="2"/>
    <b v="0"/>
    <s v="music/indie rock"/>
    <x v="4"/>
    <s v="indie rock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75"/>
    <n v="1000"/>
    <n v="750"/>
    <x v="2"/>
    <n v="35.71"/>
    <s v="US"/>
    <s v="USD"/>
    <n v="1483137311"/>
    <n v="1481322911"/>
    <b v="0"/>
    <n v="21"/>
    <b v="0"/>
    <s v="music/indie rock"/>
    <x v="4"/>
    <s v="indie rock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41"/>
    <n v="500"/>
    <n v="205"/>
    <x v="2"/>
    <n v="29.29"/>
    <s v="US"/>
    <s v="USD"/>
    <n v="1473972813"/>
    <n v="1471812813"/>
    <b v="0"/>
    <n v="7"/>
    <b v="0"/>
    <s v="music/indie rock"/>
    <x v="4"/>
    <s v="indie rock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0"/>
    <n v="1000"/>
    <n v="0"/>
    <x v="2"/>
    <n v="0"/>
    <s v="US"/>
    <s v="USD"/>
    <n v="1338159655"/>
    <n v="1335567655"/>
    <b v="0"/>
    <n v="0"/>
    <b v="0"/>
    <s v="music/indie rock"/>
    <x v="4"/>
    <s v="indie rock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7"/>
    <n v="1000"/>
    <n v="72"/>
    <x v="2"/>
    <n v="18"/>
    <s v="US"/>
    <s v="USD"/>
    <n v="1314856800"/>
    <n v="1311789885"/>
    <b v="0"/>
    <n v="4"/>
    <b v="0"/>
    <s v="music/indie rock"/>
    <x v="4"/>
    <s v="indie rock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9"/>
    <n v="25000"/>
    <n v="2360.3200000000002"/>
    <x v="2"/>
    <n v="73.760000000000005"/>
    <s v="US"/>
    <s v="USD"/>
    <n v="1412534943"/>
    <n v="1409942943"/>
    <b v="0"/>
    <n v="32"/>
    <b v="0"/>
    <s v="music/indie rock"/>
    <x v="4"/>
    <s v="indie rock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4"/>
    <n v="3000"/>
    <n v="125"/>
    <x v="2"/>
    <n v="31.25"/>
    <s v="US"/>
    <s v="USD"/>
    <n v="1385055979"/>
    <n v="1382460379"/>
    <b v="0"/>
    <n v="4"/>
    <b v="0"/>
    <s v="music/indie rock"/>
    <x v="4"/>
    <s v="indie rock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3"/>
    <n v="8000"/>
    <n v="260"/>
    <x v="2"/>
    <n v="28.89"/>
    <s v="US"/>
    <s v="USD"/>
    <n v="1408581930"/>
    <n v="1405989930"/>
    <b v="0"/>
    <n v="9"/>
    <b v="0"/>
    <s v="music/indie rock"/>
    <x v="4"/>
    <s v="indie rock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41"/>
    <n v="6000"/>
    <n v="2445"/>
    <x v="2"/>
    <n v="143.82"/>
    <s v="US"/>
    <s v="USD"/>
    <n v="1280635200"/>
    <n v="1273121283"/>
    <b v="0"/>
    <n v="17"/>
    <b v="0"/>
    <s v="music/indie rock"/>
    <x v="4"/>
    <s v="indie rock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10"/>
    <n v="2000"/>
    <n v="200"/>
    <x v="2"/>
    <n v="40"/>
    <s v="US"/>
    <s v="USD"/>
    <n v="1427920363"/>
    <n v="1425331963"/>
    <b v="0"/>
    <n v="5"/>
    <b v="0"/>
    <s v="music/indie rock"/>
    <x v="4"/>
    <s v="indie rock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39"/>
    <n v="20000"/>
    <n v="7834"/>
    <x v="2"/>
    <n v="147.81"/>
    <s v="US"/>
    <s v="USD"/>
    <n v="1465169610"/>
    <n v="1462577610"/>
    <b v="0"/>
    <n v="53"/>
    <b v="0"/>
    <s v="music/indie rock"/>
    <x v="4"/>
    <s v="indie rock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2"/>
    <n v="8000"/>
    <n v="195"/>
    <x v="2"/>
    <n v="27.86"/>
    <s v="US"/>
    <s v="USD"/>
    <n v="1287975829"/>
    <n v="1284087829"/>
    <b v="0"/>
    <n v="7"/>
    <b v="0"/>
    <s v="music/indie rock"/>
    <x v="4"/>
    <s v="indie rock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40"/>
    <n v="8000"/>
    <n v="3200"/>
    <x v="2"/>
    <n v="44.44"/>
    <s v="US"/>
    <s v="USD"/>
    <n v="1440734400"/>
    <n v="1438549026"/>
    <b v="0"/>
    <n v="72"/>
    <b v="0"/>
    <s v="music/indie rock"/>
    <x v="4"/>
    <s v="indie rock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0"/>
    <n v="3000"/>
    <n v="0"/>
    <x v="2"/>
    <n v="0"/>
    <s v="US"/>
    <s v="USD"/>
    <n v="1354123908"/>
    <n v="1351528308"/>
    <b v="0"/>
    <n v="0"/>
    <b v="0"/>
    <s v="music/indie rock"/>
    <x v="4"/>
    <s v="indie rock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3"/>
    <n v="2500"/>
    <n v="70"/>
    <x v="2"/>
    <n v="35"/>
    <s v="US"/>
    <s v="USD"/>
    <n v="1326651110"/>
    <n v="1322763110"/>
    <b v="0"/>
    <n v="2"/>
    <b v="0"/>
    <s v="music/indie rock"/>
    <x v="4"/>
    <s v="indie rock"/>
    <x v="898"/>
    <d v="2012-01-15T18:11:50"/>
    <x v="6"/>
    <n v="2012"/>
  </r>
  <r>
    <n v="899"/>
    <s v="Lets get 48/14 pressed!!!"/>
    <s v="Lets get 48/14 pressed and in your cd players,ipods,blogs, and facebook status'. Lets get it everywhere!"/>
    <n v="37"/>
    <n v="750"/>
    <n v="280"/>
    <x v="2"/>
    <n v="35"/>
    <s v="US"/>
    <s v="USD"/>
    <n v="1306549362"/>
    <n v="1302661362"/>
    <b v="0"/>
    <n v="8"/>
    <b v="0"/>
    <s v="music/indie rock"/>
    <x v="4"/>
    <s v="indie rock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n v="0"/>
    <n v="5000"/>
    <n v="21"/>
    <x v="2"/>
    <n v="10.5"/>
    <s v="US"/>
    <s v="USD"/>
    <n v="1459365802"/>
    <n v="1456777402"/>
    <b v="0"/>
    <n v="2"/>
    <b v="0"/>
    <s v="music/jazz"/>
    <x v="4"/>
    <s v="jazz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0"/>
    <n v="6500"/>
    <n v="0"/>
    <x v="2"/>
    <n v="0"/>
    <s v="US"/>
    <s v="USD"/>
    <n v="1276024260"/>
    <n v="1272050914"/>
    <b v="0"/>
    <n v="0"/>
    <b v="0"/>
    <s v="music/jazz"/>
    <x v="4"/>
    <s v="jazz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0"/>
    <n v="30000"/>
    <n v="90"/>
    <x v="2"/>
    <n v="30"/>
    <s v="US"/>
    <s v="USD"/>
    <n v="1409412600"/>
    <n v="1404947422"/>
    <b v="0"/>
    <n v="3"/>
    <b v="0"/>
    <s v="music/jazz"/>
    <x v="4"/>
    <s v="jazz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3"/>
    <n v="5000"/>
    <n v="160"/>
    <x v="2"/>
    <n v="40"/>
    <s v="US"/>
    <s v="USD"/>
    <n v="1348367100"/>
    <n v="1346180780"/>
    <b v="0"/>
    <n v="4"/>
    <b v="0"/>
    <s v="music/jazz"/>
    <x v="4"/>
    <s v="jazz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0"/>
    <n v="50000"/>
    <n v="151"/>
    <x v="2"/>
    <n v="50.33"/>
    <s v="US"/>
    <s v="USD"/>
    <n v="1451786137"/>
    <n v="1449194137"/>
    <b v="0"/>
    <n v="3"/>
    <b v="0"/>
    <s v="music/jazz"/>
    <x v="4"/>
    <s v="jazz"/>
    <x v="904"/>
    <d v="2016-01-03T01:55:37"/>
    <x v="0"/>
    <n v="2016"/>
  </r>
  <r>
    <n v="905"/>
    <s v="Jazz For Everyone!"/>
    <s v="Working hard to get into the studio to record, produce, and edit my break out CD. I hope to realize my vision!"/>
    <n v="3"/>
    <n v="6500"/>
    <n v="196"/>
    <x v="2"/>
    <n v="32.67"/>
    <s v="US"/>
    <s v="USD"/>
    <n v="1295847926"/>
    <n v="1290663926"/>
    <b v="0"/>
    <n v="6"/>
    <b v="0"/>
    <s v="music/jazz"/>
    <x v="4"/>
    <s v="jazz"/>
    <x v="905"/>
    <d v="2011-01-24T05:45:26"/>
    <x v="7"/>
    <n v="2011"/>
  </r>
  <r>
    <n v="906"/>
    <s v="24th Music Presents Channeling Motown (Live)"/>
    <s v="The DMV's most respected saxophonist pay tribute to Motown."/>
    <n v="0"/>
    <n v="15000"/>
    <n v="0"/>
    <x v="2"/>
    <n v="0"/>
    <s v="US"/>
    <s v="USD"/>
    <n v="1394681590"/>
    <n v="1392093190"/>
    <b v="0"/>
    <n v="0"/>
    <b v="0"/>
    <s v="music/jazz"/>
    <x v="4"/>
    <s v="jazz"/>
    <x v="906"/>
    <d v="2014-03-13T03:33:10"/>
    <x v="3"/>
    <n v="2014"/>
  </r>
  <r>
    <n v="907"/>
    <s v="Greg Chambers Saxophone CD"/>
    <s v="Greg Chambers' self-titled CD needs support for post production, replication, and promotion."/>
    <n v="0"/>
    <n v="2900"/>
    <n v="0"/>
    <x v="2"/>
    <n v="0"/>
    <s v="US"/>
    <s v="USD"/>
    <n v="1315715823"/>
    <n v="1313123823"/>
    <b v="0"/>
    <n v="0"/>
    <b v="0"/>
    <s v="music/jazz"/>
    <x v="4"/>
    <s v="jazz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0"/>
    <n v="2500"/>
    <n v="0"/>
    <x v="2"/>
    <n v="0"/>
    <s v="US"/>
    <s v="USD"/>
    <n v="1280206740"/>
    <n v="1276283655"/>
    <b v="0"/>
    <n v="0"/>
    <b v="0"/>
    <s v="music/jazz"/>
    <x v="4"/>
    <s v="jazz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3"/>
    <n v="16000"/>
    <n v="520"/>
    <x v="2"/>
    <n v="65"/>
    <s v="US"/>
    <s v="USD"/>
    <n v="1343016000"/>
    <n v="1340296440"/>
    <b v="0"/>
    <n v="8"/>
    <b v="0"/>
    <s v="music/jazz"/>
    <x v="4"/>
    <s v="jazz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22"/>
    <n v="550"/>
    <n v="123"/>
    <x v="2"/>
    <n v="24.6"/>
    <s v="GB"/>
    <s v="GBP"/>
    <n v="1488546319"/>
    <n v="1483362319"/>
    <b v="0"/>
    <n v="5"/>
    <b v="0"/>
    <s v="music/jazz"/>
    <x v="4"/>
    <s v="jazz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0"/>
    <n v="100000"/>
    <n v="0"/>
    <x v="2"/>
    <n v="0"/>
    <s v="US"/>
    <s v="USD"/>
    <n v="1390522045"/>
    <n v="1388707645"/>
    <b v="0"/>
    <n v="0"/>
    <b v="0"/>
    <s v="music/jazz"/>
    <x v="4"/>
    <s v="jazz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n v="1"/>
    <n v="3500"/>
    <n v="30"/>
    <x v="2"/>
    <n v="15"/>
    <s v="US"/>
    <s v="USD"/>
    <n v="1355197047"/>
    <n v="1350009447"/>
    <b v="0"/>
    <n v="2"/>
    <b v="0"/>
    <s v="music/jazz"/>
    <x v="4"/>
    <s v="jazz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7"/>
    <n v="30000"/>
    <n v="1982"/>
    <x v="2"/>
    <n v="82.58"/>
    <s v="US"/>
    <s v="USD"/>
    <n v="1336188019"/>
    <n v="1333596019"/>
    <b v="0"/>
    <n v="24"/>
    <b v="0"/>
    <s v="music/jazz"/>
    <x v="4"/>
    <s v="jazz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n v="0"/>
    <n v="1500"/>
    <n v="0"/>
    <x v="2"/>
    <n v="0"/>
    <s v="US"/>
    <s v="USD"/>
    <n v="1345918747"/>
    <n v="1343326747"/>
    <b v="0"/>
    <n v="0"/>
    <b v="0"/>
    <s v="music/jazz"/>
    <x v="4"/>
    <s v="jazz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"/>
    <n v="6500"/>
    <n v="375"/>
    <x v="2"/>
    <n v="41.67"/>
    <s v="US"/>
    <s v="USD"/>
    <n v="1330577940"/>
    <n v="1327853914"/>
    <b v="0"/>
    <n v="9"/>
    <b v="0"/>
    <s v="music/jazz"/>
    <x v="4"/>
    <s v="jazz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0"/>
    <n v="3300"/>
    <n v="0"/>
    <x v="2"/>
    <n v="0"/>
    <s v="US"/>
    <s v="USD"/>
    <n v="1287723600"/>
    <n v="1284409734"/>
    <b v="0"/>
    <n v="0"/>
    <b v="0"/>
    <s v="music/jazz"/>
    <x v="4"/>
    <s v="jazz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1"/>
    <n v="5000"/>
    <n v="30"/>
    <x v="2"/>
    <n v="30"/>
    <s v="US"/>
    <s v="USD"/>
    <n v="1405305000"/>
    <n v="1402612730"/>
    <b v="0"/>
    <n v="1"/>
    <b v="0"/>
    <s v="music/jazz"/>
    <x v="4"/>
    <s v="jazz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5"/>
    <n v="3900"/>
    <n v="196"/>
    <x v="2"/>
    <n v="19.600000000000001"/>
    <s v="GB"/>
    <s v="GBP"/>
    <n v="1417474761"/>
    <n v="1414879161"/>
    <b v="0"/>
    <n v="10"/>
    <b v="0"/>
    <s v="music/jazz"/>
    <x v="4"/>
    <s v="jazz"/>
    <x v="918"/>
    <d v="2014-12-01T22:59:21"/>
    <x v="3"/>
    <n v="2014"/>
  </r>
  <r>
    <n v="919"/>
    <s v="Jazz CD:  Out of The Blue"/>
    <s v="Cool jazz with a New Orleans flavor."/>
    <n v="1"/>
    <n v="20000"/>
    <n v="100"/>
    <x v="2"/>
    <n v="100"/>
    <s v="US"/>
    <s v="USD"/>
    <n v="1355930645"/>
    <n v="1352906645"/>
    <b v="0"/>
    <n v="1"/>
    <b v="0"/>
    <s v="music/jazz"/>
    <x v="4"/>
    <s v="jazz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0"/>
    <n v="5500"/>
    <n v="0"/>
    <x v="2"/>
    <n v="0"/>
    <s v="US"/>
    <s v="USD"/>
    <n v="1384448822"/>
    <n v="1381853222"/>
    <b v="0"/>
    <n v="0"/>
    <b v="0"/>
    <s v="music/jazz"/>
    <x v="4"/>
    <s v="jazz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31"/>
    <n v="15000"/>
    <n v="4635"/>
    <x v="2"/>
    <n v="231.75"/>
    <s v="US"/>
    <s v="USD"/>
    <n v="1323666376"/>
    <n v="1320033976"/>
    <b v="0"/>
    <n v="20"/>
    <b v="0"/>
    <s v="music/jazz"/>
    <x v="4"/>
    <s v="jazz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1"/>
    <n v="27000"/>
    <n v="5680"/>
    <x v="2"/>
    <n v="189.33"/>
    <s v="US"/>
    <s v="USD"/>
    <n v="1412167393"/>
    <n v="1409143393"/>
    <b v="0"/>
    <n v="30"/>
    <b v="0"/>
    <s v="music/jazz"/>
    <x v="4"/>
    <s v="jazz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2"/>
    <n v="15000"/>
    <n v="330"/>
    <x v="2"/>
    <n v="55"/>
    <s v="US"/>
    <s v="USD"/>
    <n v="1416614523"/>
    <n v="1414018923"/>
    <b v="0"/>
    <n v="6"/>
    <b v="0"/>
    <s v="music/jazz"/>
    <x v="4"/>
    <s v="jazz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11"/>
    <n v="3000"/>
    <n v="327"/>
    <x v="2"/>
    <n v="21.8"/>
    <s v="US"/>
    <s v="USD"/>
    <n v="1360795069"/>
    <n v="1358203069"/>
    <b v="0"/>
    <n v="15"/>
    <b v="0"/>
    <s v="music/jazz"/>
    <x v="4"/>
    <s v="jazz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3"/>
    <n v="6000"/>
    <n v="160"/>
    <x v="2"/>
    <n v="32"/>
    <s v="US"/>
    <s v="USD"/>
    <n v="1385590111"/>
    <n v="1382994511"/>
    <b v="0"/>
    <n v="5"/>
    <b v="0"/>
    <s v="music/jazz"/>
    <x v="4"/>
    <s v="jazz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0"/>
    <n v="7000"/>
    <n v="0"/>
    <x v="2"/>
    <n v="0"/>
    <s v="US"/>
    <s v="USD"/>
    <n v="1278628800"/>
    <n v="1276043330"/>
    <b v="0"/>
    <n v="0"/>
    <b v="0"/>
    <s v="music/jazz"/>
    <x v="4"/>
    <s v="jazz"/>
    <x v="926"/>
    <d v="2010-07-08T22:40:00"/>
    <x v="7"/>
    <n v="2010"/>
  </r>
  <r>
    <n v="927"/>
    <s v="JETRO DA SILVA FUNK PROJECT"/>
    <s v="Studio CD/DVD Solo project of Pianist &amp; Keyboardist Jetro da Silva"/>
    <n v="0"/>
    <n v="20000"/>
    <n v="0"/>
    <x v="2"/>
    <n v="0"/>
    <s v="US"/>
    <s v="USD"/>
    <n v="1337024695"/>
    <n v="1334432695"/>
    <b v="0"/>
    <n v="0"/>
    <b v="0"/>
    <s v="music/jazz"/>
    <x v="4"/>
    <s v="jazz"/>
    <x v="927"/>
    <d v="2012-05-14T19:44:55"/>
    <x v="5"/>
    <n v="2012"/>
  </r>
  <r>
    <n v="928"/>
    <s v="In a Jazzy Motown"/>
    <s v="A real Motown Backup singer on 22 gold and platinum albums headlines her own Jazz CD of Motown songs."/>
    <n v="11"/>
    <n v="14500"/>
    <n v="1575"/>
    <x v="2"/>
    <n v="56.25"/>
    <s v="US"/>
    <s v="USD"/>
    <n v="1353196800"/>
    <n v="1348864913"/>
    <b v="0"/>
    <n v="28"/>
    <b v="0"/>
    <s v="music/jazz"/>
    <x v="4"/>
    <s v="jazz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0"/>
    <n v="500"/>
    <n v="0"/>
    <x v="2"/>
    <n v="0"/>
    <s v="US"/>
    <s v="USD"/>
    <n v="1333946569"/>
    <n v="1331358169"/>
    <b v="0"/>
    <n v="0"/>
    <b v="0"/>
    <s v="music/jazz"/>
    <x v="4"/>
    <s v="jazz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8"/>
    <n v="900"/>
    <n v="345"/>
    <x v="2"/>
    <n v="69"/>
    <s v="US"/>
    <s v="USD"/>
    <n v="1277501520"/>
    <n v="1273874306"/>
    <b v="0"/>
    <n v="5"/>
    <b v="0"/>
    <s v="music/jazz"/>
    <x v="4"/>
    <s v="jazz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7"/>
    <n v="2000"/>
    <n v="131"/>
    <x v="2"/>
    <n v="18.71"/>
    <s v="GB"/>
    <s v="GBP"/>
    <n v="1395007200"/>
    <n v="1392021502"/>
    <b v="0"/>
    <n v="7"/>
    <b v="0"/>
    <s v="music/jazz"/>
    <x v="4"/>
    <s v="jazz"/>
    <x v="931"/>
    <d v="2014-03-16T22:00:00"/>
    <x v="3"/>
    <n v="2014"/>
  </r>
  <r>
    <n v="932"/>
    <s v="Mandy Harvey Christmas Album"/>
    <s v="Help me to create my 3rd album, a Christmas CD with 16 Holiday/Original favorites!"/>
    <n v="15"/>
    <n v="9500"/>
    <n v="1381"/>
    <x v="2"/>
    <n v="46.03"/>
    <s v="US"/>
    <s v="USD"/>
    <n v="1363990545"/>
    <n v="1360106145"/>
    <b v="0"/>
    <n v="30"/>
    <b v="0"/>
    <s v="music/jazz"/>
    <x v="4"/>
    <s v="jazz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6"/>
    <n v="2000"/>
    <n v="120"/>
    <x v="2"/>
    <n v="60"/>
    <s v="US"/>
    <s v="USD"/>
    <n v="1399867409"/>
    <n v="1394683409"/>
    <b v="0"/>
    <n v="2"/>
    <b v="0"/>
    <s v="music/jazz"/>
    <x v="4"/>
    <s v="jazz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30"/>
    <n v="5000"/>
    <n v="1520"/>
    <x v="2"/>
    <n v="50.67"/>
    <s v="CA"/>
    <s v="CAD"/>
    <n v="1399183200"/>
    <n v="1396633284"/>
    <b v="0"/>
    <n v="30"/>
    <b v="0"/>
    <s v="music/jazz"/>
    <x v="4"/>
    <s v="jazz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1"/>
    <n v="3500"/>
    <n v="50"/>
    <x v="2"/>
    <n v="25"/>
    <s v="US"/>
    <s v="USD"/>
    <n v="1454054429"/>
    <n v="1451462429"/>
    <b v="0"/>
    <n v="2"/>
    <b v="0"/>
    <s v="music/jazz"/>
    <x v="4"/>
    <s v="jazz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0"/>
    <n v="1400"/>
    <n v="0"/>
    <x v="2"/>
    <n v="0"/>
    <s v="US"/>
    <s v="USD"/>
    <n v="1326916800"/>
    <n v="1323131689"/>
    <b v="0"/>
    <n v="0"/>
    <b v="0"/>
    <s v="music/jazz"/>
    <x v="4"/>
    <s v="jazz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1"/>
    <n v="3500"/>
    <n v="40"/>
    <x v="2"/>
    <n v="20"/>
    <s v="US"/>
    <s v="USD"/>
    <n v="1383509357"/>
    <n v="1380913757"/>
    <b v="0"/>
    <n v="2"/>
    <b v="0"/>
    <s v="music/jazz"/>
    <x v="4"/>
    <s v="jazz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0"/>
    <n v="7000"/>
    <n v="25"/>
    <x v="2"/>
    <n v="25"/>
    <s v="US"/>
    <s v="USD"/>
    <n v="1346585448"/>
    <n v="1343993448"/>
    <b v="0"/>
    <n v="1"/>
    <b v="0"/>
    <s v="music/jazz"/>
    <x v="4"/>
    <s v="jazz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1"/>
    <n v="2750"/>
    <n v="40"/>
    <x v="2"/>
    <n v="20"/>
    <s v="US"/>
    <s v="USD"/>
    <n v="1372622280"/>
    <n v="1369246738"/>
    <b v="0"/>
    <n v="2"/>
    <b v="0"/>
    <s v="music/jazz"/>
    <x v="4"/>
    <s v="jazz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17"/>
    <n v="9000"/>
    <n v="1544"/>
    <x v="2"/>
    <n v="110.29"/>
    <s v="US"/>
    <s v="USD"/>
    <n v="1439251926"/>
    <n v="1435363926"/>
    <b v="0"/>
    <n v="14"/>
    <b v="0"/>
    <s v="technology/wearables"/>
    <x v="2"/>
    <s v="wearables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2"/>
    <n v="50000"/>
    <n v="1161"/>
    <x v="2"/>
    <n v="37.450000000000003"/>
    <s v="US"/>
    <s v="USD"/>
    <n v="1486693145"/>
    <n v="1484101145"/>
    <b v="0"/>
    <n v="31"/>
    <b v="0"/>
    <s v="technology/wearables"/>
    <x v="2"/>
    <s v="wearables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9"/>
    <n v="7500"/>
    <n v="668"/>
    <x v="2"/>
    <n v="41.75"/>
    <s v="US"/>
    <s v="USD"/>
    <n v="1455826460"/>
    <n v="1452716060"/>
    <b v="0"/>
    <n v="16"/>
    <b v="0"/>
    <s v="technology/wearables"/>
    <x v="2"/>
    <s v="wearables"/>
    <x v="942"/>
    <d v="2016-02-18T20:14:20"/>
    <x v="2"/>
    <n v="2016"/>
  </r>
  <r>
    <n v="943"/>
    <s v="SleepMode"/>
    <s v="A mask for home or travel that will give you the best, undisturbed sleep of your life."/>
    <n v="10"/>
    <n v="3000"/>
    <n v="289"/>
    <x v="2"/>
    <n v="24.08"/>
    <s v="US"/>
    <s v="USD"/>
    <n v="1480438905"/>
    <n v="1477843305"/>
    <b v="0"/>
    <n v="12"/>
    <b v="0"/>
    <s v="technology/wearables"/>
    <x v="2"/>
    <s v="wearables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13"/>
    <n v="50000"/>
    <n v="6663"/>
    <x v="2"/>
    <n v="69.41"/>
    <s v="US"/>
    <s v="USD"/>
    <n v="1460988000"/>
    <n v="1458050450"/>
    <b v="0"/>
    <n v="96"/>
    <b v="0"/>
    <s v="technology/wearables"/>
    <x v="2"/>
    <s v="wearables"/>
    <x v="944"/>
    <d v="2016-04-18T14:00:00"/>
    <x v="2"/>
    <n v="2016"/>
  </r>
  <r>
    <n v="945"/>
    <s v="CT BAND"/>
    <s v="Make your watch Smart ! CT Band is an ultra-thin, high-tech smart watch-strap awarded twice at CES 2017 las vegas"/>
    <n v="2"/>
    <n v="100000"/>
    <n v="2484"/>
    <x v="2"/>
    <n v="155.25"/>
    <s v="FR"/>
    <s v="EUR"/>
    <n v="1487462340"/>
    <n v="1482958626"/>
    <b v="0"/>
    <n v="16"/>
    <b v="0"/>
    <s v="technology/wearables"/>
    <x v="2"/>
    <s v="wearables"/>
    <x v="945"/>
    <d v="2017-02-18T23:59:00"/>
    <x v="2"/>
    <n v="2017"/>
  </r>
  <r>
    <n v="946"/>
    <s v="OmniTrade Apron"/>
    <s v="Soft edged-Hard working. The perfect wearable organization for the home and professional shop."/>
    <n v="2"/>
    <n v="15000"/>
    <n v="286"/>
    <x v="2"/>
    <n v="57.2"/>
    <s v="US"/>
    <s v="USD"/>
    <n v="1473444048"/>
    <n v="1470852048"/>
    <b v="0"/>
    <n v="5"/>
    <b v="0"/>
    <s v="technology/wearables"/>
    <x v="2"/>
    <s v="wearables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0"/>
    <n v="850"/>
    <n v="0"/>
    <x v="2"/>
    <n v="0"/>
    <s v="US"/>
    <s v="USD"/>
    <n v="1467312306"/>
    <n v="1462128306"/>
    <b v="0"/>
    <n v="0"/>
    <b v="0"/>
    <s v="technology/wearables"/>
    <x v="2"/>
    <s v="wearables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12"/>
    <n v="4000"/>
    <n v="480"/>
    <x v="2"/>
    <n v="60"/>
    <s v="NL"/>
    <s v="EUR"/>
    <n v="1457812364"/>
    <n v="1455220364"/>
    <b v="0"/>
    <n v="8"/>
    <b v="0"/>
    <s v="technology/wearables"/>
    <x v="2"/>
    <s v="wearables"/>
    <x v="948"/>
    <d v="2016-03-12T19:52:44"/>
    <x v="2"/>
    <n v="2016"/>
  </r>
  <r>
    <n v="949"/>
    <s v="INBED"/>
    <s v="Der INBED ist ein innovatives Multisensor-Wearable fÃ¼r die SturzprÃ¤vention motorisch eingeschrÃ¤nkter Personen."/>
    <n v="1"/>
    <n v="20000"/>
    <n v="273"/>
    <x v="2"/>
    <n v="39"/>
    <s v="DE"/>
    <s v="EUR"/>
    <n v="1456016576"/>
    <n v="1450832576"/>
    <b v="0"/>
    <n v="7"/>
    <b v="0"/>
    <s v="technology/wearables"/>
    <x v="2"/>
    <s v="wearables"/>
    <x v="949"/>
    <d v="2016-02-21T01:02:56"/>
    <x v="0"/>
    <n v="2016"/>
  </r>
  <r>
    <n v="950"/>
    <s v="EZC Smartlight"/>
    <s v="Rider worn tail light brake light. Adheres to virtually any coat, jacket or vest. Stays on even when you get off."/>
    <n v="28"/>
    <n v="5000"/>
    <n v="1402"/>
    <x v="2"/>
    <n v="58.42"/>
    <s v="CA"/>
    <s v="CAD"/>
    <n v="1453053661"/>
    <n v="1450461661"/>
    <b v="0"/>
    <n v="24"/>
    <b v="0"/>
    <s v="technology/wearables"/>
    <x v="2"/>
    <s v="wearables"/>
    <x v="950"/>
    <d v="2016-01-17T18:01:01"/>
    <x v="0"/>
    <n v="2016"/>
  </r>
  <r>
    <n v="951"/>
    <s v="Smart Harness"/>
    <s v="Revolutionizing the way we walk our dogs!"/>
    <n v="38"/>
    <n v="50000"/>
    <n v="19195"/>
    <x v="2"/>
    <n v="158.63999999999999"/>
    <s v="US"/>
    <s v="USD"/>
    <n v="1465054872"/>
    <n v="1461166872"/>
    <b v="0"/>
    <n v="121"/>
    <b v="0"/>
    <s v="technology/wearables"/>
    <x v="2"/>
    <s v="wearables"/>
    <x v="951"/>
    <d v="2016-06-04T15:41:12"/>
    <x v="2"/>
    <n v="2016"/>
  </r>
  <r>
    <n v="952"/>
    <s v="Audionoggin - Join the Earvolution"/>
    <s v="Audionoggin: Wireless personal surround sound for the athlete in everyone."/>
    <n v="40"/>
    <n v="49000"/>
    <n v="19572"/>
    <x v="2"/>
    <n v="99.86"/>
    <s v="US"/>
    <s v="USD"/>
    <n v="1479483812"/>
    <n v="1476888212"/>
    <b v="0"/>
    <n v="196"/>
    <b v="0"/>
    <s v="technology/wearables"/>
    <x v="2"/>
    <s v="wearables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"/>
    <n v="15000"/>
    <n v="126"/>
    <x v="2"/>
    <n v="25.2"/>
    <s v="US"/>
    <s v="USD"/>
    <n v="1422158199"/>
    <n v="1419566199"/>
    <b v="0"/>
    <n v="5"/>
    <b v="0"/>
    <s v="technology/wearables"/>
    <x v="2"/>
    <s v="wearables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43"/>
    <n v="15000"/>
    <n v="6511"/>
    <x v="2"/>
    <n v="89.19"/>
    <s v="US"/>
    <s v="USD"/>
    <n v="1440100839"/>
    <n v="1436472039"/>
    <b v="0"/>
    <n v="73"/>
    <b v="0"/>
    <s v="technology/wearables"/>
    <x v="2"/>
    <s v="wearables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6"/>
    <n v="300000"/>
    <n v="16984"/>
    <x v="2"/>
    <n v="182.62"/>
    <s v="US"/>
    <s v="USD"/>
    <n v="1473750300"/>
    <n v="1470294300"/>
    <b v="0"/>
    <n v="93"/>
    <b v="0"/>
    <s v="technology/wearables"/>
    <x v="2"/>
    <s v="wearables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2"/>
    <n v="50000"/>
    <n v="861"/>
    <x v="2"/>
    <n v="50.65"/>
    <s v="US"/>
    <s v="USD"/>
    <n v="1430081759"/>
    <n v="1424901359"/>
    <b v="0"/>
    <n v="17"/>
    <b v="0"/>
    <s v="technology/wearables"/>
    <x v="2"/>
    <s v="wearables"/>
    <x v="956"/>
    <d v="2015-04-26T20:55:59"/>
    <x v="0"/>
    <n v="2015"/>
  </r>
  <r>
    <n v="957"/>
    <s v="DUALBAND, the Leather NFC Smart Watch Band"/>
    <s v="A Leather Smart watch Band, that NEVER needs to be charged for only $37!"/>
    <n v="2"/>
    <n v="12000"/>
    <n v="233"/>
    <x v="2"/>
    <n v="33.29"/>
    <s v="US"/>
    <s v="USD"/>
    <n v="1479392133"/>
    <n v="1476710133"/>
    <b v="0"/>
    <n v="7"/>
    <b v="0"/>
    <s v="technology/wearables"/>
    <x v="2"/>
    <s v="wearables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11"/>
    <n v="7777"/>
    <n v="881"/>
    <x v="2"/>
    <n v="51.82"/>
    <s v="US"/>
    <s v="USD"/>
    <n v="1428641940"/>
    <n v="1426792563"/>
    <b v="0"/>
    <n v="17"/>
    <b v="0"/>
    <s v="technology/wearables"/>
    <x v="2"/>
    <s v="wearables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39"/>
    <n v="50000"/>
    <n v="19430"/>
    <x v="2"/>
    <n v="113.63"/>
    <s v="US"/>
    <s v="USD"/>
    <n v="1421640665"/>
    <n v="1419048665"/>
    <b v="0"/>
    <n v="171"/>
    <b v="0"/>
    <s v="technology/wearables"/>
    <x v="2"/>
    <s v="wearables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46"/>
    <n v="55650"/>
    <n v="25655"/>
    <x v="2"/>
    <n v="136.46"/>
    <s v="US"/>
    <s v="USD"/>
    <n v="1489500155"/>
    <n v="1485874955"/>
    <b v="0"/>
    <n v="188"/>
    <b v="0"/>
    <s v="technology/wearables"/>
    <x v="2"/>
    <s v="wearables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42"/>
    <n v="95000"/>
    <n v="40079"/>
    <x v="2"/>
    <n v="364.35"/>
    <s v="US"/>
    <s v="USD"/>
    <n v="1487617200"/>
    <n v="1483634335"/>
    <b v="0"/>
    <n v="110"/>
    <b v="0"/>
    <s v="technology/wearables"/>
    <x v="2"/>
    <s v="wearables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8"/>
    <n v="2500"/>
    <n v="712"/>
    <x v="2"/>
    <n v="19.239999999999998"/>
    <s v="US"/>
    <s v="USD"/>
    <n v="1455210353"/>
    <n v="1451927153"/>
    <b v="0"/>
    <n v="37"/>
    <b v="0"/>
    <s v="technology/wearables"/>
    <x v="2"/>
    <s v="wearables"/>
    <x v="962"/>
    <d v="2016-02-11T17:05:53"/>
    <x v="2"/>
    <n v="2016"/>
  </r>
  <r>
    <n v="963"/>
    <s v="The Ultimate Learning Center"/>
    <s v="WE are molding an educated, motivated, non violent GENERATION!"/>
    <n v="1"/>
    <n v="35000"/>
    <n v="377"/>
    <x v="2"/>
    <n v="41.89"/>
    <s v="US"/>
    <s v="USD"/>
    <n v="1476717319"/>
    <n v="1473693319"/>
    <b v="0"/>
    <n v="9"/>
    <b v="0"/>
    <s v="technology/wearables"/>
    <x v="2"/>
    <s v="wearables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"/>
    <n v="110000"/>
    <n v="879"/>
    <x v="2"/>
    <n v="30.31"/>
    <s v="CA"/>
    <s v="CAD"/>
    <n v="1441119919"/>
    <n v="1437663919"/>
    <b v="0"/>
    <n v="29"/>
    <b v="0"/>
    <s v="technology/wearables"/>
    <x v="2"/>
    <s v="wearables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1"/>
    <n v="25000"/>
    <n v="298"/>
    <x v="2"/>
    <n v="49.67"/>
    <s v="US"/>
    <s v="USD"/>
    <n v="1477454340"/>
    <n v="1474676646"/>
    <b v="0"/>
    <n v="6"/>
    <b v="0"/>
    <s v="technology/wearables"/>
    <x v="2"/>
    <s v="wearables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5"/>
    <n v="12000"/>
    <n v="1776"/>
    <x v="2"/>
    <n v="59.2"/>
    <s v="US"/>
    <s v="USD"/>
    <n v="1475766932"/>
    <n v="1473174932"/>
    <b v="0"/>
    <n v="30"/>
    <b v="0"/>
    <s v="technology/wearables"/>
    <x v="2"/>
    <s v="wearables"/>
    <x v="966"/>
    <d v="2016-10-06T15:15:32"/>
    <x v="2"/>
    <n v="2016"/>
  </r>
  <r>
    <n v="967"/>
    <s v="Better Beanie"/>
    <s v="Better Beanie is the new therapeutic wearable designed to assist you while keeping your hands free."/>
    <n v="18"/>
    <n v="20000"/>
    <n v="3562"/>
    <x v="2"/>
    <n v="43.98"/>
    <s v="US"/>
    <s v="USD"/>
    <n v="1461301574"/>
    <n v="1456121174"/>
    <b v="0"/>
    <n v="81"/>
    <b v="0"/>
    <s v="technology/wearables"/>
    <x v="2"/>
    <s v="wearables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1"/>
    <n v="8000"/>
    <n v="106"/>
    <x v="2"/>
    <n v="26.5"/>
    <s v="US"/>
    <s v="USD"/>
    <n v="1408134034"/>
    <n v="1405542034"/>
    <b v="0"/>
    <n v="4"/>
    <b v="0"/>
    <s v="technology/wearables"/>
    <x v="2"/>
    <s v="wearables"/>
    <x v="968"/>
    <d v="2014-08-15T20:20:34"/>
    <x v="3"/>
    <n v="2014"/>
  </r>
  <r>
    <n v="969"/>
    <s v="Make 100 | Geek &amp; Chic: Smart Safety Jewelry."/>
    <s v="Geek &amp; Chic Smart Jewelry Collection, Wearables Meet Style!"/>
    <n v="47"/>
    <n v="30000"/>
    <n v="14000"/>
    <x v="2"/>
    <n v="1272.73"/>
    <s v="MX"/>
    <s v="MXN"/>
    <n v="1486624607"/>
    <n v="1483773407"/>
    <b v="0"/>
    <n v="11"/>
    <b v="0"/>
    <s v="technology/wearables"/>
    <x v="2"/>
    <s v="wearables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46"/>
    <n v="5000"/>
    <n v="2296"/>
    <x v="2"/>
    <n v="164"/>
    <s v="CA"/>
    <s v="CAD"/>
    <n v="1485147540"/>
    <n v="1481951853"/>
    <b v="0"/>
    <n v="14"/>
    <b v="0"/>
    <s v="technology/wearables"/>
    <x v="2"/>
    <s v="wearables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0"/>
    <n v="100000"/>
    <n v="226"/>
    <x v="2"/>
    <n v="45.2"/>
    <s v="US"/>
    <s v="USD"/>
    <n v="1433178060"/>
    <n v="1429290060"/>
    <b v="0"/>
    <n v="5"/>
    <b v="0"/>
    <s v="technology/wearables"/>
    <x v="2"/>
    <s v="wearables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35"/>
    <n v="20000"/>
    <n v="6925"/>
    <x v="2"/>
    <n v="153.88999999999999"/>
    <s v="US"/>
    <s v="USD"/>
    <n v="1409813940"/>
    <n v="1407271598"/>
    <b v="0"/>
    <n v="45"/>
    <b v="0"/>
    <s v="technology/wearables"/>
    <x v="2"/>
    <s v="wearables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"/>
    <n v="20000"/>
    <n v="411"/>
    <x v="2"/>
    <n v="51.38"/>
    <s v="US"/>
    <s v="USD"/>
    <n v="1447032093"/>
    <n v="1441844493"/>
    <b v="0"/>
    <n v="8"/>
    <b v="0"/>
    <s v="technology/wearables"/>
    <x v="2"/>
    <s v="wearables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n v="1"/>
    <n v="50000"/>
    <n v="280"/>
    <x v="2"/>
    <n v="93.33"/>
    <s v="US"/>
    <s v="USD"/>
    <n v="1458925156"/>
    <n v="1456336756"/>
    <b v="0"/>
    <n v="3"/>
    <b v="0"/>
    <s v="technology/wearables"/>
    <x v="2"/>
    <s v="wearables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3"/>
    <n v="100000"/>
    <n v="2607"/>
    <x v="2"/>
    <n v="108.63"/>
    <s v="US"/>
    <s v="USD"/>
    <n v="1467132185"/>
    <n v="1461948185"/>
    <b v="0"/>
    <n v="24"/>
    <b v="0"/>
    <s v="technology/wearables"/>
    <x v="2"/>
    <s v="wearables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2"/>
    <n v="150000"/>
    <n v="2889"/>
    <x v="2"/>
    <n v="160.5"/>
    <s v="AU"/>
    <s v="AUD"/>
    <n v="1439515497"/>
    <n v="1435627497"/>
    <b v="0"/>
    <n v="18"/>
    <b v="0"/>
    <s v="technology/wearables"/>
    <x v="2"/>
    <s v="wearables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34"/>
    <n v="2700"/>
    <n v="909"/>
    <x v="2"/>
    <n v="75.75"/>
    <s v="AT"/>
    <s v="EUR"/>
    <n v="1456094197"/>
    <n v="1453502197"/>
    <b v="0"/>
    <n v="12"/>
    <b v="0"/>
    <s v="technology/wearables"/>
    <x v="2"/>
    <s v="wearables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56"/>
    <n v="172889"/>
    <n v="97273"/>
    <x v="2"/>
    <n v="790.84"/>
    <s v="SE"/>
    <s v="SEK"/>
    <n v="1456385101"/>
    <n v="1453793101"/>
    <b v="0"/>
    <n v="123"/>
    <b v="0"/>
    <s v="technology/wearables"/>
    <x v="2"/>
    <s v="wearables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83"/>
    <n v="35000"/>
    <n v="28986.16"/>
    <x v="2"/>
    <n v="301.94"/>
    <s v="US"/>
    <s v="USD"/>
    <n v="1466449140"/>
    <n v="1463392828"/>
    <b v="0"/>
    <n v="96"/>
    <b v="0"/>
    <s v="technology/wearables"/>
    <x v="2"/>
    <s v="wearables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5"/>
    <n v="10000"/>
    <n v="1486"/>
    <x v="2"/>
    <n v="47.94"/>
    <s v="US"/>
    <s v="USD"/>
    <n v="1417387322"/>
    <n v="1413495722"/>
    <b v="0"/>
    <n v="31"/>
    <b v="0"/>
    <s v="technology/wearables"/>
    <x v="2"/>
    <s v="wearables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0"/>
    <n v="88888"/>
    <n v="11"/>
    <x v="2"/>
    <n v="2.75"/>
    <s v="US"/>
    <s v="USD"/>
    <n v="1407624222"/>
    <n v="1405032222"/>
    <b v="0"/>
    <n v="4"/>
    <b v="0"/>
    <s v="technology/wearables"/>
    <x v="2"/>
    <s v="wearables"/>
    <x v="981"/>
    <d v="2014-08-09T22:43:42"/>
    <x v="3"/>
    <n v="2014"/>
  </r>
  <r>
    <n v="982"/>
    <s v="Smart 2-in-1 I-PHONE HANDLE/WALLETtm"/>
    <s v="revolutonary ultra-slim 2-in-1 Smart  2-in-1 I-PHONE handle/WALLETtm with 360 rotatiion"/>
    <n v="0"/>
    <n v="17500"/>
    <n v="3"/>
    <x v="2"/>
    <n v="1"/>
    <s v="US"/>
    <s v="USD"/>
    <n v="1475431486"/>
    <n v="1472839486"/>
    <b v="0"/>
    <n v="3"/>
    <b v="0"/>
    <s v="technology/wearables"/>
    <x v="2"/>
    <s v="wearables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30"/>
    <n v="104219"/>
    <n v="30751"/>
    <x v="2"/>
    <n v="171.79"/>
    <s v="ES"/>
    <s v="EUR"/>
    <n v="1471985640"/>
    <n v="1469289685"/>
    <b v="0"/>
    <n v="179"/>
    <b v="0"/>
    <s v="technology/wearables"/>
    <x v="2"/>
    <s v="wearables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"/>
    <n v="10000"/>
    <n v="106"/>
    <x v="2"/>
    <n v="35.33"/>
    <s v="US"/>
    <s v="USD"/>
    <n v="1427507208"/>
    <n v="1424918808"/>
    <b v="0"/>
    <n v="3"/>
    <b v="0"/>
    <s v="technology/wearables"/>
    <x v="2"/>
    <s v="wearables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6"/>
    <n v="30000"/>
    <n v="1888"/>
    <x v="2"/>
    <n v="82.09"/>
    <s v="DE"/>
    <s v="EUR"/>
    <n v="1451602800"/>
    <n v="1449011610"/>
    <b v="0"/>
    <n v="23"/>
    <b v="0"/>
    <s v="technology/wearables"/>
    <x v="2"/>
    <s v="wearables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13"/>
    <n v="20000"/>
    <n v="2550"/>
    <x v="2"/>
    <n v="110.87"/>
    <s v="GB"/>
    <s v="GBP"/>
    <n v="1452384000"/>
    <n v="1447698300"/>
    <b v="0"/>
    <n v="23"/>
    <b v="0"/>
    <s v="technology/wearables"/>
    <x v="2"/>
    <s v="wearables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n v="13"/>
    <n v="50000"/>
    <n v="6610"/>
    <x v="2"/>
    <n v="161.22"/>
    <s v="NL"/>
    <s v="EUR"/>
    <n v="1403507050"/>
    <n v="1400051050"/>
    <b v="0"/>
    <n v="41"/>
    <b v="0"/>
    <s v="technology/wearables"/>
    <x v="2"/>
    <s v="wearables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0"/>
    <n v="5000"/>
    <n v="0"/>
    <x v="2"/>
    <n v="0"/>
    <s v="IT"/>
    <s v="EUR"/>
    <n v="1475310825"/>
    <n v="1472718825"/>
    <b v="0"/>
    <n v="0"/>
    <b v="0"/>
    <s v="technology/wearables"/>
    <x v="2"/>
    <s v="wearables"/>
    <x v="988"/>
    <d v="2016-10-01T08:33:45"/>
    <x v="2"/>
    <n v="2016"/>
  </r>
  <r>
    <n v="989"/>
    <s v="Power Rope"/>
    <s v="The most useful phone charger you will ever buy"/>
    <n v="17"/>
    <n v="10000"/>
    <n v="1677"/>
    <x v="2"/>
    <n v="52.41"/>
    <s v="US"/>
    <s v="USD"/>
    <n v="1475101495"/>
    <n v="1472509495"/>
    <b v="0"/>
    <n v="32"/>
    <b v="0"/>
    <s v="technology/wearables"/>
    <x v="2"/>
    <s v="wearables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0"/>
    <n v="25000"/>
    <n v="26"/>
    <x v="2"/>
    <n v="13"/>
    <s v="US"/>
    <s v="USD"/>
    <n v="1409770164"/>
    <n v="1407178164"/>
    <b v="0"/>
    <n v="2"/>
    <b v="0"/>
    <s v="technology/wearables"/>
    <x v="2"/>
    <s v="wearables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4"/>
    <n v="5000"/>
    <n v="212"/>
    <x v="2"/>
    <n v="30.29"/>
    <s v="GB"/>
    <s v="GBP"/>
    <n v="1468349460"/>
    <n v="1466186988"/>
    <b v="0"/>
    <n v="7"/>
    <b v="0"/>
    <s v="technology/wearables"/>
    <x v="2"/>
    <s v="wearables"/>
    <x v="991"/>
    <d v="2016-07-12T18:51:00"/>
    <x v="2"/>
    <n v="2016"/>
  </r>
  <r>
    <n v="992"/>
    <s v="WairConditioning"/>
    <s v="The HOTTEST and COOLEST thing yet! WairConditioning... an entirely new level of comfortability!"/>
    <n v="0"/>
    <n v="100000"/>
    <n v="467"/>
    <x v="2"/>
    <n v="116.75"/>
    <s v="US"/>
    <s v="USD"/>
    <n v="1462655519"/>
    <n v="1457475119"/>
    <b v="0"/>
    <n v="4"/>
    <b v="0"/>
    <s v="technology/wearables"/>
    <x v="2"/>
    <s v="wearables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25"/>
    <n v="70000"/>
    <n v="17561"/>
    <x v="2"/>
    <n v="89.6"/>
    <s v="US"/>
    <s v="USD"/>
    <n v="1478926800"/>
    <n v="1476054568"/>
    <b v="0"/>
    <n v="196"/>
    <b v="0"/>
    <s v="technology/wearables"/>
    <x v="2"/>
    <s v="wearables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"/>
    <n v="200000"/>
    <n v="4669"/>
    <x v="2"/>
    <n v="424.45"/>
    <s v="US"/>
    <s v="USD"/>
    <n v="1417388340"/>
    <n v="1412835530"/>
    <b v="0"/>
    <n v="11"/>
    <b v="0"/>
    <s v="technology/wearables"/>
    <x v="2"/>
    <s v="wearables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7"/>
    <n v="10000"/>
    <n v="726"/>
    <x v="2"/>
    <n v="80.67"/>
    <s v="US"/>
    <s v="USD"/>
    <n v="1417276800"/>
    <n v="1415140480"/>
    <b v="0"/>
    <n v="9"/>
    <b v="0"/>
    <s v="technology/wearables"/>
    <x v="2"/>
    <s v="wearables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n v="2"/>
    <n v="4000"/>
    <n v="65"/>
    <x v="2"/>
    <n v="13"/>
    <s v="US"/>
    <s v="USD"/>
    <n v="1406474820"/>
    <n v="1403902060"/>
    <b v="0"/>
    <n v="5"/>
    <b v="0"/>
    <s v="technology/wearables"/>
    <x v="2"/>
    <s v="wearables"/>
    <x v="996"/>
    <d v="2014-07-27T15:27:00"/>
    <x v="3"/>
    <n v="2014"/>
  </r>
  <r>
    <n v="997"/>
    <s v="iPhanny"/>
    <s v="The iPhanny keeps your iPhone 6 safe from bending in those dangerous pants pockets."/>
    <n v="1"/>
    <n v="5000"/>
    <n v="65"/>
    <x v="2"/>
    <n v="8.1300000000000008"/>
    <s v="US"/>
    <s v="USD"/>
    <n v="1417145297"/>
    <n v="1414549697"/>
    <b v="0"/>
    <n v="8"/>
    <b v="0"/>
    <s v="technology/wearables"/>
    <x v="2"/>
    <s v="wearables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59"/>
    <n v="60000"/>
    <n v="35135"/>
    <x v="2"/>
    <n v="153.43"/>
    <s v="CA"/>
    <s v="CAD"/>
    <n v="1447909401"/>
    <n v="1444017801"/>
    <b v="0"/>
    <n v="229"/>
    <b v="0"/>
    <s v="technology/wearables"/>
    <x v="2"/>
    <s v="wearables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8"/>
    <n v="150000"/>
    <n v="11683"/>
    <x v="2"/>
    <n v="292.08"/>
    <s v="CA"/>
    <s v="CAD"/>
    <n v="1415865720"/>
    <n v="1413270690"/>
    <b v="0"/>
    <n v="40"/>
    <b v="0"/>
    <s v="technology/wearables"/>
    <x v="2"/>
    <s v="wearables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2"/>
    <n v="894700"/>
    <n v="19824"/>
    <x v="1"/>
    <n v="3304"/>
    <s v="US"/>
    <s v="USD"/>
    <n v="1489537560"/>
    <n v="1484357160"/>
    <b v="0"/>
    <n v="6"/>
    <b v="0"/>
    <s v="technology/wearables"/>
    <x v="2"/>
    <s v="wearables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04"/>
    <n v="5000"/>
    <n v="5200"/>
    <x v="1"/>
    <n v="1300"/>
    <s v="GB"/>
    <s v="GBP"/>
    <n v="1485796613"/>
    <n v="1481908613"/>
    <b v="0"/>
    <n v="4"/>
    <b v="0"/>
    <s v="technology/wearables"/>
    <x v="2"/>
    <s v="wearables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30"/>
    <n v="9999"/>
    <n v="2960"/>
    <x v="1"/>
    <n v="134.55000000000001"/>
    <s v="US"/>
    <s v="USD"/>
    <n v="1450331940"/>
    <n v="1447777514"/>
    <b v="0"/>
    <n v="22"/>
    <b v="0"/>
    <s v="technology/wearables"/>
    <x v="2"/>
    <s v="wearables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16"/>
    <n v="20000"/>
    <n v="3211"/>
    <x v="1"/>
    <n v="214.07"/>
    <s v="FR"/>
    <s v="EUR"/>
    <n v="1489680061"/>
    <n v="1487091661"/>
    <b v="0"/>
    <n v="15"/>
    <b v="0"/>
    <s v="technology/wearables"/>
    <x v="2"/>
    <s v="wearables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n v="82"/>
    <n v="25000"/>
    <n v="20552"/>
    <x v="1"/>
    <n v="216.34"/>
    <s v="US"/>
    <s v="USD"/>
    <n v="1455814827"/>
    <n v="1453222827"/>
    <b v="0"/>
    <n v="95"/>
    <b v="0"/>
    <s v="technology/wearables"/>
    <x v="2"/>
    <s v="wearables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75"/>
    <n v="200000"/>
    <n v="150102"/>
    <x v="1"/>
    <n v="932.31"/>
    <s v="US"/>
    <s v="USD"/>
    <n v="1446217183"/>
    <n v="1443538783"/>
    <b v="0"/>
    <n v="161"/>
    <b v="0"/>
    <s v="technology/wearables"/>
    <x v="2"/>
    <s v="wearables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6"/>
    <n v="4000"/>
    <n v="234"/>
    <x v="1"/>
    <n v="29.25"/>
    <s v="US"/>
    <s v="USD"/>
    <n v="1418368260"/>
    <n v="1417654672"/>
    <b v="0"/>
    <n v="8"/>
    <b v="0"/>
    <s v="technology/wearables"/>
    <x v="2"/>
    <s v="wearables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44"/>
    <n v="30000"/>
    <n v="13296"/>
    <x v="1"/>
    <n v="174.95"/>
    <s v="US"/>
    <s v="USD"/>
    <n v="1481727623"/>
    <n v="1478095223"/>
    <b v="0"/>
    <n v="76"/>
    <b v="0"/>
    <s v="technology/wearables"/>
    <x v="2"/>
    <s v="wearables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0"/>
    <n v="93500"/>
    <n v="250"/>
    <x v="1"/>
    <n v="250"/>
    <s v="MX"/>
    <s v="MXN"/>
    <n v="1482953115"/>
    <n v="1480361115"/>
    <b v="0"/>
    <n v="1"/>
    <b v="0"/>
    <s v="technology/wearables"/>
    <x v="2"/>
    <s v="wearables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13"/>
    <n v="50000"/>
    <n v="6565"/>
    <x v="1"/>
    <n v="65"/>
    <s v="US"/>
    <s v="USD"/>
    <n v="1466346646"/>
    <n v="1463754646"/>
    <b v="0"/>
    <n v="101"/>
    <b v="0"/>
    <s v="technology/wearables"/>
    <x v="2"/>
    <s v="wearables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0"/>
    <n v="115250"/>
    <n v="220"/>
    <x v="1"/>
    <n v="55"/>
    <s v="US"/>
    <s v="USD"/>
    <n v="1473044340"/>
    <n v="1468180462"/>
    <b v="0"/>
    <n v="4"/>
    <b v="0"/>
    <s v="technology/wearables"/>
    <x v="2"/>
    <s v="wearables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0"/>
    <n v="20000"/>
    <n v="75"/>
    <x v="1"/>
    <n v="75"/>
    <s v="US"/>
    <s v="USD"/>
    <n v="1418938395"/>
    <n v="1415050395"/>
    <b v="0"/>
    <n v="1"/>
    <b v="0"/>
    <s v="technology/wearables"/>
    <x v="2"/>
    <s v="wearables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21535"/>
    <n v="5000"/>
    <n v="1076751.05"/>
    <x v="1"/>
    <n v="1389.36"/>
    <s v="US"/>
    <s v="USD"/>
    <n v="1485254052"/>
    <n v="1481366052"/>
    <b v="0"/>
    <n v="775"/>
    <b v="0"/>
    <s v="technology/wearables"/>
    <x v="2"/>
    <s v="wearables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35"/>
    <n v="25000"/>
    <n v="8632"/>
    <x v="1"/>
    <n v="95.91"/>
    <s v="US"/>
    <s v="USD"/>
    <n v="1451419200"/>
    <n v="1449000056"/>
    <b v="0"/>
    <n v="90"/>
    <b v="0"/>
    <s v="technology/wearables"/>
    <x v="2"/>
    <s v="wearables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n v="31"/>
    <n v="10000"/>
    <n v="3060"/>
    <x v="1"/>
    <n v="191.25"/>
    <s v="US"/>
    <s v="USD"/>
    <n v="1420070615"/>
    <n v="1415750615"/>
    <b v="0"/>
    <n v="16"/>
    <b v="0"/>
    <s v="technology/wearables"/>
    <x v="2"/>
    <s v="wearables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3"/>
    <n v="9000"/>
    <n v="240"/>
    <x v="1"/>
    <n v="40"/>
    <s v="CH"/>
    <s v="CHF"/>
    <n v="1448489095"/>
    <n v="1445893495"/>
    <b v="0"/>
    <n v="6"/>
    <b v="0"/>
    <s v="technology/wearables"/>
    <x v="2"/>
    <s v="wearables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3"/>
    <n v="100000"/>
    <n v="2842"/>
    <x v="1"/>
    <n v="74.790000000000006"/>
    <s v="US"/>
    <s v="USD"/>
    <n v="1459992856"/>
    <n v="1456108456"/>
    <b v="0"/>
    <n v="38"/>
    <b v="0"/>
    <s v="technology/wearables"/>
    <x v="2"/>
    <s v="wearables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3"/>
    <n v="250000"/>
    <n v="57197"/>
    <x v="1"/>
    <n v="161.12"/>
    <s v="US"/>
    <s v="USD"/>
    <n v="1448125935"/>
    <n v="1444666335"/>
    <b v="0"/>
    <n v="355"/>
    <b v="0"/>
    <s v="technology/wearables"/>
    <x v="2"/>
    <s v="wearables"/>
    <x v="1017"/>
    <d v="2015-11-21T17:12:15"/>
    <x v="0"/>
    <n v="2015"/>
  </r>
  <r>
    <n v="1018"/>
    <s v="Owl (Canceled)"/>
    <s v="Owl is a fitness tracker along with an accompanying iOS app, that is both fun and interactive for children."/>
    <n v="3"/>
    <n v="20000"/>
    <n v="621"/>
    <x v="1"/>
    <n v="88.71"/>
    <s v="US"/>
    <s v="USD"/>
    <n v="1468496933"/>
    <n v="1465904933"/>
    <b v="0"/>
    <n v="7"/>
    <b v="0"/>
    <s v="technology/wearables"/>
    <x v="2"/>
    <s v="wearables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7"/>
    <n v="45000"/>
    <n v="21300"/>
    <x v="1"/>
    <n v="53.25"/>
    <s v="US"/>
    <s v="USD"/>
    <n v="1423092149"/>
    <n v="1420500149"/>
    <b v="0"/>
    <n v="400"/>
    <b v="0"/>
    <s v="technology/wearables"/>
    <x v="2"/>
    <s v="wearables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206"/>
    <n v="1550"/>
    <n v="3186"/>
    <x v="0"/>
    <n v="106.2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n v="352"/>
    <n v="3000"/>
    <n v="10554.11"/>
    <x v="0"/>
    <n v="22.08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  <n v="2015"/>
  </r>
  <r>
    <n v="1022"/>
    <s v="Sammy Bananas - Bootlegs Vol. 2!!"/>
    <s v="Help get four new bootlegs onto vinyl in the second installment of my series!"/>
    <n v="115"/>
    <n v="2000"/>
    <n v="2298"/>
    <x v="0"/>
    <n v="31.05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37"/>
    <n v="2000"/>
    <n v="4743"/>
    <x v="0"/>
    <n v="36.21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119"/>
    <n v="20000"/>
    <n v="23727.55"/>
    <x v="0"/>
    <n v="388.98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  <n v="2016"/>
  </r>
  <r>
    <n v="1025"/>
    <s v="[NUREN] The New Renaissance"/>
    <s v="Jake Kaufman and Jessie Seely present THE WORLD'S FIRST VIRTUAL REALITY ROCK OPERA."/>
    <n v="110"/>
    <n v="70000"/>
    <n v="76949.820000000007"/>
    <x v="0"/>
    <n v="71.849999999999994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100"/>
    <n v="7000"/>
    <n v="7000.58"/>
    <x v="0"/>
    <n v="57.38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103"/>
    <n v="7501"/>
    <n v="7733"/>
    <x v="0"/>
    <n v="69.67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17"/>
    <n v="10000"/>
    <n v="11727"/>
    <x v="0"/>
    <n v="45.99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  <n v="2017"/>
  </r>
  <r>
    <n v="1029"/>
    <s v="StrobeHouse presents Valborg 2015"/>
    <s v="We want to recreate last years massive Valborgparty in Lund but this time even bigger!"/>
    <n v="112"/>
    <n v="10000"/>
    <n v="11176"/>
    <x v="0"/>
    <n v="79.260000000000005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  <n v="2015"/>
  </r>
  <r>
    <n v="1030"/>
    <s v="The Gothsicles - I FEEL SICLE"/>
    <s v="Help fund the latest Gothsicles mega-album, I FEEL SICLE!"/>
    <n v="342"/>
    <n v="2000"/>
    <n v="6842"/>
    <x v="0"/>
    <n v="43.03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7"/>
    <n v="10000"/>
    <n v="10740"/>
    <x v="0"/>
    <n v="108.48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  <n v="2015"/>
  </r>
  <r>
    <n v="1032"/>
    <s v="Phantom Ship / Coastal (Album Preorder)"/>
    <s v="Ideal for living rooms and open spaces."/>
    <n v="108"/>
    <n v="5400"/>
    <n v="5858.84"/>
    <x v="0"/>
    <n v="61.03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03"/>
    <n v="1328"/>
    <n v="1366"/>
    <x v="0"/>
    <n v="50.59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130"/>
    <n v="5000"/>
    <n v="6500.09"/>
    <x v="0"/>
    <n v="39.159999999999997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108"/>
    <n v="4600"/>
    <n v="4952"/>
    <x v="0"/>
    <n v="65.16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n v="112"/>
    <n v="4500"/>
    <n v="5056.22"/>
    <x v="0"/>
    <n v="23.96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2"/>
    <n v="1000"/>
    <n v="1021"/>
    <x v="0"/>
    <n v="48.62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45"/>
    <n v="1500"/>
    <n v="2180"/>
    <x v="0"/>
    <n v="35.74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128"/>
    <n v="500"/>
    <n v="641"/>
    <x v="0"/>
    <n v="21.37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0"/>
    <n v="85000"/>
    <n v="250"/>
    <x v="1"/>
    <n v="250"/>
    <s v="US"/>
    <s v="USD"/>
    <n v="1472317209"/>
    <n v="1469725209"/>
    <b v="0"/>
    <n v="1"/>
    <b v="0"/>
    <s v="journalism/audio"/>
    <x v="5"/>
    <s v="audio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n v="0"/>
    <n v="50"/>
    <n v="0"/>
    <x v="1"/>
    <n v="0"/>
    <s v="US"/>
    <s v="USD"/>
    <n v="1406769992"/>
    <n v="1405041992"/>
    <b v="0"/>
    <n v="0"/>
    <b v="0"/>
    <s v="journalism/audio"/>
    <x v="5"/>
    <s v="audio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2"/>
    <n v="650"/>
    <n v="10"/>
    <x v="1"/>
    <n v="10"/>
    <s v="US"/>
    <s v="USD"/>
    <n v="1410516000"/>
    <n v="1406824948"/>
    <b v="0"/>
    <n v="1"/>
    <b v="0"/>
    <s v="journalism/audio"/>
    <x v="5"/>
    <s v="audio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9"/>
    <n v="100000"/>
    <n v="8537"/>
    <x v="1"/>
    <n v="29.24"/>
    <s v="US"/>
    <s v="USD"/>
    <n v="1432101855"/>
    <n v="1429509855"/>
    <b v="0"/>
    <n v="292"/>
    <b v="0"/>
    <s v="journalism/audio"/>
    <x v="5"/>
    <s v="audio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0"/>
    <n v="7000"/>
    <n v="6"/>
    <x v="1"/>
    <n v="3"/>
    <s v="US"/>
    <s v="USD"/>
    <n v="1425587220"/>
    <n v="1420668801"/>
    <b v="0"/>
    <n v="2"/>
    <b v="0"/>
    <s v="journalism/audio"/>
    <x v="5"/>
    <s v="audio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n v="3"/>
    <n v="10000"/>
    <n v="266"/>
    <x v="1"/>
    <n v="33.25"/>
    <s v="US"/>
    <s v="USD"/>
    <n v="1408827550"/>
    <n v="1406235550"/>
    <b v="0"/>
    <n v="8"/>
    <b v="0"/>
    <s v="journalism/audio"/>
    <x v="5"/>
    <s v="audio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0"/>
    <n v="3000"/>
    <n v="0"/>
    <x v="1"/>
    <n v="0"/>
    <s v="DE"/>
    <s v="EUR"/>
    <n v="1451161560"/>
    <n v="1447273560"/>
    <b v="0"/>
    <n v="0"/>
    <b v="0"/>
    <s v="journalism/audio"/>
    <x v="5"/>
    <s v="audio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0"/>
    <n v="2000"/>
    <n v="1"/>
    <x v="1"/>
    <n v="1"/>
    <s v="US"/>
    <s v="USD"/>
    <n v="1415219915"/>
    <n v="1412624315"/>
    <b v="0"/>
    <n v="1"/>
    <b v="0"/>
    <s v="journalism/audio"/>
    <x v="5"/>
    <s v="audio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"/>
    <n v="15000"/>
    <n v="212"/>
    <x v="1"/>
    <n v="53"/>
    <s v="US"/>
    <s v="USD"/>
    <n v="1474766189"/>
    <n v="1471310189"/>
    <b v="0"/>
    <n v="4"/>
    <b v="0"/>
    <s v="journalism/audio"/>
    <x v="5"/>
    <s v="audio"/>
    <x v="1048"/>
    <d v="2016-09-25T01:16:29"/>
    <x v="2"/>
    <n v="2016"/>
  </r>
  <r>
    <n v="1049"/>
    <s v="J1 (Canceled)"/>
    <s v="------"/>
    <n v="0"/>
    <n v="12000"/>
    <n v="0"/>
    <x v="1"/>
    <n v="0"/>
    <s v="US"/>
    <s v="USD"/>
    <n v="1455272445"/>
    <n v="1452680445"/>
    <b v="0"/>
    <n v="0"/>
    <b v="0"/>
    <s v="journalism/audio"/>
    <x v="5"/>
    <s v="audio"/>
    <x v="1049"/>
    <d v="2016-02-12T10:20:45"/>
    <x v="2"/>
    <n v="2016"/>
  </r>
  <r>
    <n v="1050"/>
    <s v="The (Secular) Barbershop Podcast (Canceled)"/>
    <s v="Secularism is on the rise and I hear you.Talk to me."/>
    <n v="0"/>
    <n v="2500"/>
    <n v="0"/>
    <x v="1"/>
    <n v="0"/>
    <s v="US"/>
    <s v="USD"/>
    <n v="1442257677"/>
    <n v="1439665677"/>
    <b v="0"/>
    <n v="0"/>
    <b v="0"/>
    <s v="journalism/audio"/>
    <x v="5"/>
    <s v="audio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0"/>
    <n v="500"/>
    <n v="0"/>
    <x v="1"/>
    <n v="0"/>
    <s v="US"/>
    <s v="USD"/>
    <n v="1409098825"/>
    <n v="1406679625"/>
    <b v="0"/>
    <n v="0"/>
    <b v="0"/>
    <s v="journalism/audio"/>
    <x v="5"/>
    <s v="audio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0"/>
    <n v="4336"/>
    <n v="0"/>
    <x v="1"/>
    <n v="0"/>
    <s v="US"/>
    <s v="USD"/>
    <n v="1465243740"/>
    <n v="1461438495"/>
    <b v="0"/>
    <n v="0"/>
    <b v="0"/>
    <s v="journalism/audio"/>
    <x v="5"/>
    <s v="audio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"/>
    <n v="1500"/>
    <n v="15"/>
    <x v="1"/>
    <n v="15"/>
    <s v="US"/>
    <s v="USD"/>
    <n v="1488773332"/>
    <n v="1486613332"/>
    <b v="0"/>
    <n v="1"/>
    <b v="0"/>
    <s v="journalism/audio"/>
    <x v="5"/>
    <s v="audio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0"/>
    <n v="2500"/>
    <n v="0"/>
    <x v="1"/>
    <n v="0"/>
    <s v="US"/>
    <s v="USD"/>
    <n v="1407708000"/>
    <n v="1405110399"/>
    <b v="0"/>
    <n v="0"/>
    <b v="0"/>
    <s v="journalism/audio"/>
    <x v="5"/>
    <s v="audio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0"/>
    <n v="3500"/>
    <n v="0"/>
    <x v="1"/>
    <n v="0"/>
    <s v="US"/>
    <s v="USD"/>
    <n v="1457394545"/>
    <n v="1454802545"/>
    <b v="0"/>
    <n v="0"/>
    <b v="0"/>
    <s v="journalism/audio"/>
    <x v="5"/>
    <s v="audio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0"/>
    <n v="10000"/>
    <n v="0"/>
    <x v="1"/>
    <n v="0"/>
    <s v="US"/>
    <s v="USD"/>
    <n v="1429892177"/>
    <n v="1424711777"/>
    <b v="0"/>
    <n v="0"/>
    <b v="0"/>
    <s v="journalism/audio"/>
    <x v="5"/>
    <s v="audio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n v="0"/>
    <n v="10000"/>
    <n v="0"/>
    <x v="1"/>
    <n v="0"/>
    <s v="US"/>
    <s v="USD"/>
    <n v="1480888483"/>
    <n v="1478292883"/>
    <b v="0"/>
    <n v="0"/>
    <b v="0"/>
    <s v="journalism/audio"/>
    <x v="5"/>
    <s v="audio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0"/>
    <n v="40000"/>
    <n v="0"/>
    <x v="1"/>
    <n v="0"/>
    <s v="US"/>
    <s v="USD"/>
    <n v="1427328000"/>
    <n v="1423777043"/>
    <b v="0"/>
    <n v="0"/>
    <b v="0"/>
    <s v="journalism/audio"/>
    <x v="5"/>
    <s v="audio"/>
    <x v="1058"/>
    <d v="2015-03-26T00:00:00"/>
    <x v="0"/>
    <n v="2015"/>
  </r>
  <r>
    <n v="1059"/>
    <s v="Voice Over Artist (Canceled)"/>
    <s v="Turning myself into a vocal artist."/>
    <n v="0"/>
    <n v="1100"/>
    <n v="0"/>
    <x v="1"/>
    <n v="0"/>
    <s v="US"/>
    <s v="USD"/>
    <n v="1426269456"/>
    <n v="1423681056"/>
    <b v="0"/>
    <n v="0"/>
    <b v="0"/>
    <s v="journalism/audio"/>
    <x v="5"/>
    <s v="audio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1"/>
    <n v="5000"/>
    <n v="50"/>
    <x v="1"/>
    <n v="50"/>
    <s v="US"/>
    <s v="USD"/>
    <n v="1429134893"/>
    <n v="1426542893"/>
    <b v="0"/>
    <n v="1"/>
    <b v="0"/>
    <s v="journalism/audio"/>
    <x v="5"/>
    <s v="audio"/>
    <x v="1060"/>
    <d v="2015-04-15T21:54:53"/>
    <x v="0"/>
    <n v="2015"/>
  </r>
  <r>
    <n v="1061"/>
    <s v="Chat Box 23 (Canceled)"/>
    <s v="T.O., Adi &amp; Mercedes discuss their point of views, women's issues &amp; Hollywood Hotties."/>
    <n v="0"/>
    <n v="4000"/>
    <n v="0"/>
    <x v="1"/>
    <n v="0"/>
    <s v="US"/>
    <s v="USD"/>
    <n v="1462150800"/>
    <n v="1456987108"/>
    <b v="0"/>
    <n v="0"/>
    <b v="0"/>
    <s v="journalism/audio"/>
    <x v="5"/>
    <s v="audio"/>
    <x v="1061"/>
    <d v="2016-05-02T01:00:00"/>
    <x v="2"/>
    <n v="2016"/>
  </r>
  <r>
    <n v="1062"/>
    <s v="RETURNING AT A LATER DATE"/>
    <s v="SEE US ON PATREON www.badgirlartwork.com"/>
    <n v="95"/>
    <n v="199"/>
    <n v="190"/>
    <x v="1"/>
    <n v="47.5"/>
    <s v="US"/>
    <s v="USD"/>
    <n v="1468351341"/>
    <n v="1467746541"/>
    <b v="0"/>
    <n v="4"/>
    <b v="0"/>
    <s v="journalism/audio"/>
    <x v="5"/>
    <s v="audio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0"/>
    <n v="1000"/>
    <n v="0"/>
    <x v="1"/>
    <n v="0"/>
    <s v="US"/>
    <s v="USD"/>
    <n v="1472604262"/>
    <n v="1470012262"/>
    <b v="0"/>
    <n v="0"/>
    <b v="0"/>
    <s v="journalism/audio"/>
    <x v="5"/>
    <s v="audio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"/>
    <n v="90000"/>
    <n v="8077"/>
    <x v="2"/>
    <n v="65.67"/>
    <s v="US"/>
    <s v="USD"/>
    <n v="1373174903"/>
    <n v="1369286903"/>
    <b v="0"/>
    <n v="123"/>
    <b v="0"/>
    <s v="games/video games"/>
    <x v="6"/>
    <s v="video games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"/>
    <n v="3000"/>
    <n v="81"/>
    <x v="2"/>
    <n v="16.2"/>
    <s v="AU"/>
    <s v="AUD"/>
    <n v="1392800922"/>
    <n v="1390381722"/>
    <b v="0"/>
    <n v="5"/>
    <b v="0"/>
    <s v="games/video games"/>
    <x v="6"/>
    <s v="video games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n v="3"/>
    <n v="150000"/>
    <n v="5051"/>
    <x v="2"/>
    <n v="34.130000000000003"/>
    <s v="US"/>
    <s v="USD"/>
    <n v="1375657582"/>
    <n v="1371769582"/>
    <b v="0"/>
    <n v="148"/>
    <b v="0"/>
    <s v="games/video games"/>
    <x v="6"/>
    <s v="video games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26"/>
    <n v="500"/>
    <n v="130"/>
    <x v="2"/>
    <n v="13"/>
    <s v="US"/>
    <s v="USD"/>
    <n v="1387657931"/>
    <n v="1385065931"/>
    <b v="0"/>
    <n v="10"/>
    <b v="0"/>
    <s v="games/video games"/>
    <x v="6"/>
    <s v="video games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0"/>
    <n v="30000"/>
    <n v="45"/>
    <x v="2"/>
    <n v="11.25"/>
    <s v="US"/>
    <s v="USD"/>
    <n v="1460274864"/>
    <n v="1457686464"/>
    <b v="0"/>
    <n v="4"/>
    <b v="0"/>
    <s v="games/video games"/>
    <x v="6"/>
    <s v="video games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n v="39"/>
    <n v="2200"/>
    <n v="850"/>
    <x v="2"/>
    <n v="40.479999999999997"/>
    <s v="US"/>
    <s v="USD"/>
    <n v="1385447459"/>
    <n v="1382679059"/>
    <b v="0"/>
    <n v="21"/>
    <b v="0"/>
    <s v="games/video games"/>
    <x v="6"/>
    <s v="video games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"/>
    <n v="10000"/>
    <n v="70"/>
    <x v="2"/>
    <n v="35"/>
    <s v="US"/>
    <s v="USD"/>
    <n v="1349050622"/>
    <n v="1347322622"/>
    <b v="0"/>
    <n v="2"/>
    <b v="0"/>
    <s v="games/video games"/>
    <x v="6"/>
    <s v="video games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n v="0"/>
    <n v="100"/>
    <n v="0"/>
    <x v="2"/>
    <n v="0"/>
    <s v="NO"/>
    <s v="NOK"/>
    <n v="1447787093"/>
    <n v="1445191493"/>
    <b v="0"/>
    <n v="0"/>
    <b v="0"/>
    <s v="games/video games"/>
    <x v="6"/>
    <s v="video games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0"/>
    <n v="75000"/>
    <n v="51"/>
    <x v="2"/>
    <n v="12.75"/>
    <s v="US"/>
    <s v="USD"/>
    <n v="1391630297"/>
    <n v="1389038297"/>
    <b v="0"/>
    <n v="4"/>
    <b v="0"/>
    <s v="games/video games"/>
    <x v="6"/>
    <s v="video games"/>
    <x v="1072"/>
    <d v="2014-02-05T19:58:17"/>
    <x v="3"/>
    <n v="2014"/>
  </r>
  <r>
    <n v="1073"/>
    <s v="Rainbow Ball to the Iphone"/>
    <s v="We want to bring our Game Rainbow Ball to the iphone and to do that we need a little help"/>
    <n v="1"/>
    <n v="750"/>
    <n v="10"/>
    <x v="2"/>
    <n v="10"/>
    <s v="US"/>
    <s v="USD"/>
    <n v="1318806541"/>
    <n v="1316214541"/>
    <b v="0"/>
    <n v="1"/>
    <b v="0"/>
    <s v="games/video games"/>
    <x v="6"/>
    <s v="video games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6"/>
    <n v="54000"/>
    <n v="3407"/>
    <x v="2"/>
    <n v="113.57"/>
    <s v="US"/>
    <s v="USD"/>
    <n v="1388808545"/>
    <n v="1386216545"/>
    <b v="0"/>
    <n v="30"/>
    <b v="0"/>
    <s v="games/video games"/>
    <x v="6"/>
    <s v="video games"/>
    <x v="1074"/>
    <d v="2014-01-04T04:09:05"/>
    <x v="4"/>
    <n v="2014"/>
  </r>
  <r>
    <n v="1075"/>
    <s v="Towers Of The Apocalypse"/>
    <s v="Fully 3D, post Apocalyptic themed tower defense video game. New take on the genre."/>
    <n v="5"/>
    <n v="1000"/>
    <n v="45"/>
    <x v="2"/>
    <n v="15"/>
    <s v="US"/>
    <s v="USD"/>
    <n v="1336340516"/>
    <n v="1333748516"/>
    <b v="0"/>
    <n v="3"/>
    <b v="0"/>
    <s v="games/video games"/>
    <x v="6"/>
    <s v="video games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63"/>
    <n v="75000"/>
    <n v="47074"/>
    <x v="2"/>
    <n v="48.28"/>
    <s v="US"/>
    <s v="USD"/>
    <n v="1410426250"/>
    <n v="1405674250"/>
    <b v="0"/>
    <n v="975"/>
    <b v="0"/>
    <s v="games/video games"/>
    <x v="6"/>
    <s v="video games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9"/>
    <n v="25000"/>
    <n v="7344"/>
    <x v="2"/>
    <n v="43.98"/>
    <s v="US"/>
    <s v="USD"/>
    <n v="1452744011"/>
    <n v="1450152011"/>
    <b v="0"/>
    <n v="167"/>
    <b v="0"/>
    <s v="games/video games"/>
    <x v="6"/>
    <s v="video games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8"/>
    <n v="600"/>
    <n v="45"/>
    <x v="2"/>
    <n v="9"/>
    <s v="US"/>
    <s v="USD"/>
    <n v="1311309721"/>
    <n v="1307421721"/>
    <b v="0"/>
    <n v="5"/>
    <b v="0"/>
    <s v="games/video games"/>
    <x v="6"/>
    <s v="video games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3"/>
    <n v="26000"/>
    <n v="678"/>
    <x v="2"/>
    <n v="37.67"/>
    <s v="DE"/>
    <s v="EUR"/>
    <n v="1463232936"/>
    <n v="1461072936"/>
    <b v="0"/>
    <n v="18"/>
    <b v="0"/>
    <s v="games/video games"/>
    <x v="6"/>
    <s v="video games"/>
    <x v="1079"/>
    <d v="2016-05-14T13:35:36"/>
    <x v="2"/>
    <n v="2016"/>
  </r>
  <r>
    <n v="1080"/>
    <s v="Skullforge: The Hunt"/>
    <s v="A fantasy action RPG which follows an elven ex-slave on a journey of magic, revenge, intrigue, and deceit."/>
    <n v="9"/>
    <n v="20000"/>
    <n v="1821"/>
    <x v="2"/>
    <n v="18.579999999999998"/>
    <s v="US"/>
    <s v="USD"/>
    <n v="1399778333"/>
    <n v="1397186333"/>
    <b v="0"/>
    <n v="98"/>
    <b v="0"/>
    <s v="games/video games"/>
    <x v="6"/>
    <s v="video games"/>
    <x v="1080"/>
    <d v="2014-05-11T03:18:53"/>
    <x v="3"/>
    <n v="2014"/>
  </r>
  <r>
    <n v="1081"/>
    <s v="The Creature"/>
    <s v="Finishing your last job before you retire until a disaster strikes the cargo ship can you survive The Creature?"/>
    <n v="0"/>
    <n v="68000"/>
    <n v="12"/>
    <x v="2"/>
    <n v="3"/>
    <s v="US"/>
    <s v="USD"/>
    <n v="1422483292"/>
    <n v="1419891292"/>
    <b v="0"/>
    <n v="4"/>
    <b v="0"/>
    <s v="games/video games"/>
    <x v="6"/>
    <s v="video games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n v="1"/>
    <n v="10000"/>
    <n v="56"/>
    <x v="2"/>
    <n v="18.670000000000002"/>
    <s v="US"/>
    <s v="USD"/>
    <n v="1344635088"/>
    <n v="1342043088"/>
    <b v="0"/>
    <n v="3"/>
    <b v="0"/>
    <s v="games/video games"/>
    <x v="6"/>
    <s v="video games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1"/>
    <n v="50000"/>
    <n v="410"/>
    <x v="2"/>
    <n v="410"/>
    <s v="CA"/>
    <s v="CAD"/>
    <n v="1406994583"/>
    <n v="1401810583"/>
    <b v="0"/>
    <n v="1"/>
    <b v="0"/>
    <s v="games/video games"/>
    <x v="6"/>
    <s v="video games"/>
    <x v="1083"/>
    <d v="2014-08-02T15:49:43"/>
    <x v="3"/>
    <n v="2014"/>
  </r>
  <r>
    <n v="1084"/>
    <s v="My own channel"/>
    <s v="I want to start my own channel for gaming"/>
    <n v="0"/>
    <n v="550"/>
    <n v="0"/>
    <x v="2"/>
    <n v="0"/>
    <s v="US"/>
    <s v="USD"/>
    <n v="1407534804"/>
    <n v="1404942804"/>
    <b v="0"/>
    <n v="0"/>
    <b v="0"/>
    <s v="games/video games"/>
    <x v="6"/>
    <s v="video games"/>
    <x v="1084"/>
    <d v="2014-08-08T21:53:24"/>
    <x v="3"/>
    <n v="2014"/>
  </r>
  <r>
    <n v="1085"/>
    <s v="Sun Dryd Studios"/>
    <s v="The new kid on the block. Re-imagining old games and creating new ones. Ship, Lazer, Rock is first."/>
    <n v="3"/>
    <n v="30000"/>
    <n v="1026"/>
    <x v="2"/>
    <n v="114"/>
    <s v="CA"/>
    <s v="CAD"/>
    <n v="1457967975"/>
    <n v="1455379575"/>
    <b v="0"/>
    <n v="9"/>
    <b v="0"/>
    <s v="games/video games"/>
    <x v="6"/>
    <s v="video games"/>
    <x v="1085"/>
    <d v="2016-03-14T15:06:15"/>
    <x v="2"/>
    <n v="2016"/>
  </r>
  <r>
    <n v="1086"/>
    <s v="Cyber Universe Online"/>
    <s v="Humanity's future in the Galaxy"/>
    <n v="0"/>
    <n v="18000"/>
    <n v="15"/>
    <x v="2"/>
    <n v="7.5"/>
    <s v="US"/>
    <s v="USD"/>
    <n v="1408913291"/>
    <n v="1406321291"/>
    <b v="0"/>
    <n v="2"/>
    <b v="0"/>
    <s v="games/video games"/>
    <x v="6"/>
    <s v="video games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n v="0"/>
    <n v="1100"/>
    <n v="0"/>
    <x v="2"/>
    <n v="0"/>
    <s v="US"/>
    <s v="USD"/>
    <n v="1402852087"/>
    <n v="1400260087"/>
    <b v="0"/>
    <n v="0"/>
    <b v="0"/>
    <s v="games/video games"/>
    <x v="6"/>
    <s v="video games"/>
    <x v="1087"/>
    <d v="2014-06-15T17:08:07"/>
    <x v="3"/>
    <n v="2014"/>
  </r>
  <r>
    <n v="1088"/>
    <s v="Still Alive"/>
    <s v="A fresh twist on survival games. Intense, high-stakes 30 minute rounds for up to 10 players."/>
    <n v="14"/>
    <n v="45000"/>
    <n v="6382.34"/>
    <x v="2"/>
    <n v="43.42"/>
    <s v="US"/>
    <s v="USD"/>
    <n v="1398366667"/>
    <n v="1395774667"/>
    <b v="0"/>
    <n v="147"/>
    <b v="0"/>
    <s v="games/video games"/>
    <x v="6"/>
    <s v="video games"/>
    <x v="1088"/>
    <d v="2014-04-24T19:11:07"/>
    <x v="3"/>
    <n v="2014"/>
  </r>
  <r>
    <n v="1089"/>
    <s v="Farabel"/>
    <s v="Farabel is a single player turn-based fantasy strategy game for Mac/PC/Linux"/>
    <n v="8"/>
    <n v="15000"/>
    <n v="1174"/>
    <x v="2"/>
    <n v="23.96"/>
    <s v="FR"/>
    <s v="EUR"/>
    <n v="1435293175"/>
    <n v="1432701175"/>
    <b v="0"/>
    <n v="49"/>
    <b v="0"/>
    <s v="games/video games"/>
    <x v="6"/>
    <s v="video games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0"/>
    <n v="12999"/>
    <n v="5"/>
    <x v="2"/>
    <n v="5"/>
    <s v="AU"/>
    <s v="AUD"/>
    <n v="1432873653"/>
    <n v="1430281653"/>
    <b v="0"/>
    <n v="1"/>
    <b v="0"/>
    <s v="games/video games"/>
    <x v="6"/>
    <s v="video games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13"/>
    <n v="200"/>
    <n v="25"/>
    <x v="2"/>
    <n v="12.5"/>
    <s v="GB"/>
    <s v="GBP"/>
    <n v="1460313672"/>
    <n v="1457725272"/>
    <b v="0"/>
    <n v="2"/>
    <b v="0"/>
    <s v="games/video games"/>
    <x v="6"/>
    <s v="video games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1"/>
    <n v="2000"/>
    <n v="21"/>
    <x v="2"/>
    <n v="3"/>
    <s v="US"/>
    <s v="USD"/>
    <n v="1357432638"/>
    <n v="1354840638"/>
    <b v="0"/>
    <n v="7"/>
    <b v="0"/>
    <s v="games/video games"/>
    <x v="6"/>
    <s v="video games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14"/>
    <n v="300"/>
    <n v="42.25"/>
    <x v="2"/>
    <n v="10.56"/>
    <s v="CA"/>
    <s v="CAD"/>
    <n v="1455232937"/>
    <n v="1453936937"/>
    <b v="0"/>
    <n v="4"/>
    <b v="0"/>
    <s v="games/video games"/>
    <x v="6"/>
    <s v="video games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"/>
    <n v="18000"/>
    <n v="3294.01"/>
    <x v="2"/>
    <n v="122"/>
    <s v="US"/>
    <s v="USD"/>
    <n v="1318180033"/>
    <n v="1315588033"/>
    <b v="0"/>
    <n v="27"/>
    <b v="0"/>
    <s v="games/video games"/>
    <x v="6"/>
    <s v="video games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"/>
    <n v="500000"/>
    <n v="25174"/>
    <x v="2"/>
    <n v="267.81"/>
    <s v="US"/>
    <s v="USD"/>
    <n v="1377867220"/>
    <n v="1375275220"/>
    <b v="0"/>
    <n v="94"/>
    <b v="0"/>
    <s v="games/video games"/>
    <x v="6"/>
    <s v="video games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8"/>
    <n v="12000"/>
    <n v="2152"/>
    <x v="2"/>
    <n v="74.209999999999994"/>
    <s v="US"/>
    <s v="USD"/>
    <n v="1412393400"/>
    <n v="1409747154"/>
    <b v="0"/>
    <n v="29"/>
    <b v="0"/>
    <s v="games/video games"/>
    <x v="6"/>
    <s v="video games"/>
    <x v="1096"/>
    <d v="2014-10-04T03:30:00"/>
    <x v="3"/>
    <n v="2014"/>
  </r>
  <r>
    <n v="1097"/>
    <s v="Rabbly"/>
    <s v="Rabbly is action-adventure game. Is about a scientist going on an adventure, to find rare materials in another galaxy."/>
    <n v="0"/>
    <n v="100000"/>
    <n v="47"/>
    <x v="2"/>
    <n v="6.71"/>
    <s v="US"/>
    <s v="USD"/>
    <n v="1393786877"/>
    <n v="1390330877"/>
    <b v="0"/>
    <n v="7"/>
    <b v="0"/>
    <s v="games/video games"/>
    <x v="6"/>
    <s v="video games"/>
    <x v="1097"/>
    <d v="2014-03-02T19:01:17"/>
    <x v="3"/>
    <n v="2014"/>
  </r>
  <r>
    <n v="1098"/>
    <s v="Kick, Punch... Fireball"/>
    <s v="Kick, Punch... Fireball is an FPS type arena game set inside the fantasy world."/>
    <n v="7"/>
    <n v="25000"/>
    <n v="1803"/>
    <x v="2"/>
    <n v="81.95"/>
    <s v="US"/>
    <s v="USD"/>
    <n v="1397413095"/>
    <n v="1394821095"/>
    <b v="0"/>
    <n v="22"/>
    <b v="0"/>
    <s v="games/video games"/>
    <x v="6"/>
    <s v="video games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1"/>
    <n v="5000"/>
    <n v="25"/>
    <x v="2"/>
    <n v="25"/>
    <s v="GB"/>
    <s v="GBP"/>
    <n v="1431547468"/>
    <n v="1428955468"/>
    <b v="0"/>
    <n v="1"/>
    <b v="0"/>
    <s v="games/video games"/>
    <x v="6"/>
    <s v="video games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3"/>
    <n v="4000"/>
    <n v="100"/>
    <x v="2"/>
    <n v="10"/>
    <s v="DE"/>
    <s v="EUR"/>
    <n v="1455417571"/>
    <n v="1452825571"/>
    <b v="0"/>
    <n v="10"/>
    <b v="0"/>
    <s v="games/video games"/>
    <x v="6"/>
    <s v="video games"/>
    <x v="1100"/>
    <d v="2016-02-14T02:39:31"/>
    <x v="2"/>
    <n v="2016"/>
  </r>
  <r>
    <n v="1101"/>
    <s v="Strain Wars"/>
    <s v="Different strains of marijuana leafs battling to the death to see which one is the top strain."/>
    <n v="0"/>
    <n v="100000"/>
    <n v="41"/>
    <x v="2"/>
    <n v="6.83"/>
    <s v="US"/>
    <s v="USD"/>
    <n v="1468519920"/>
    <n v="1466188338"/>
    <b v="0"/>
    <n v="6"/>
    <b v="0"/>
    <s v="games/video games"/>
    <x v="6"/>
    <s v="video games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n v="5"/>
    <n v="8000"/>
    <n v="425"/>
    <x v="2"/>
    <n v="17.71"/>
    <s v="US"/>
    <s v="USD"/>
    <n v="1386568740"/>
    <n v="1383095125"/>
    <b v="0"/>
    <n v="24"/>
    <b v="0"/>
    <s v="games/video games"/>
    <x v="6"/>
    <s v="video games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n v="2"/>
    <n v="15000"/>
    <n v="243"/>
    <x v="2"/>
    <n v="16.2"/>
    <s v="US"/>
    <s v="USD"/>
    <n v="1466227190"/>
    <n v="1461043190"/>
    <b v="0"/>
    <n v="15"/>
    <b v="0"/>
    <s v="games/video games"/>
    <x v="6"/>
    <s v="video games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5"/>
    <n v="60000"/>
    <n v="2971"/>
    <x v="2"/>
    <n v="80.3"/>
    <s v="GB"/>
    <s v="GBP"/>
    <n v="1402480221"/>
    <n v="1399888221"/>
    <b v="0"/>
    <n v="37"/>
    <b v="0"/>
    <s v="games/video games"/>
    <x v="6"/>
    <s v="video games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0"/>
    <n v="900000"/>
    <n v="1431"/>
    <x v="2"/>
    <n v="71.55"/>
    <s v="US"/>
    <s v="USD"/>
    <n v="1395627327"/>
    <n v="1393038927"/>
    <b v="0"/>
    <n v="20"/>
    <b v="0"/>
    <s v="games/video games"/>
    <x v="6"/>
    <s v="video games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n v="41"/>
    <n v="400"/>
    <n v="165"/>
    <x v="2"/>
    <n v="23.57"/>
    <s v="US"/>
    <s v="USD"/>
    <n v="1333557975"/>
    <n v="1330969575"/>
    <b v="0"/>
    <n v="7"/>
    <b v="0"/>
    <s v="games/video games"/>
    <x v="6"/>
    <s v="video games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0"/>
    <n v="10000"/>
    <n v="0"/>
    <x v="2"/>
    <n v="0"/>
    <s v="US"/>
    <s v="USD"/>
    <n v="1406148024"/>
    <n v="1403556024"/>
    <b v="0"/>
    <n v="0"/>
    <b v="0"/>
    <s v="games/video games"/>
    <x v="6"/>
    <s v="video games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3"/>
    <n v="25000"/>
    <n v="732.5"/>
    <x v="2"/>
    <n v="34.880000000000003"/>
    <s v="US"/>
    <s v="USD"/>
    <n v="1334326635"/>
    <n v="1329146235"/>
    <b v="0"/>
    <n v="21"/>
    <b v="0"/>
    <s v="games/video games"/>
    <x v="6"/>
    <s v="video games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0"/>
    <n v="10000"/>
    <n v="45"/>
    <x v="2"/>
    <n v="15"/>
    <s v="US"/>
    <s v="USD"/>
    <n v="1479495790"/>
    <n v="1476900190"/>
    <b v="0"/>
    <n v="3"/>
    <b v="0"/>
    <s v="games/video games"/>
    <x v="6"/>
    <s v="video games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1"/>
    <n v="50000"/>
    <n v="255"/>
    <x v="2"/>
    <n v="23.18"/>
    <s v="US"/>
    <s v="USD"/>
    <n v="1354919022"/>
    <n v="1352327022"/>
    <b v="0"/>
    <n v="11"/>
    <b v="0"/>
    <s v="games/video games"/>
    <x v="6"/>
    <s v="video games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0"/>
    <n v="2500"/>
    <n v="1"/>
    <x v="2"/>
    <n v="1"/>
    <s v="US"/>
    <s v="USD"/>
    <n v="1452228790"/>
    <n v="1449636790"/>
    <b v="0"/>
    <n v="1"/>
    <b v="0"/>
    <s v="games/video games"/>
    <x v="6"/>
    <s v="video games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36"/>
    <n v="88000"/>
    <n v="31272.92"/>
    <x v="2"/>
    <n v="100.23"/>
    <s v="US"/>
    <s v="USD"/>
    <n v="1421656200"/>
    <n v="1416507211"/>
    <b v="0"/>
    <n v="312"/>
    <b v="0"/>
    <s v="games/video games"/>
    <x v="6"/>
    <s v="video games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"/>
    <n v="1000"/>
    <n v="5"/>
    <x v="2"/>
    <n v="5"/>
    <s v="GB"/>
    <s v="GBP"/>
    <n v="1408058820"/>
    <n v="1405466820"/>
    <b v="0"/>
    <n v="1"/>
    <b v="0"/>
    <s v="games/video games"/>
    <x v="6"/>
    <s v="video games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0"/>
    <n v="6000"/>
    <n v="10"/>
    <x v="2"/>
    <n v="3.33"/>
    <s v="GB"/>
    <s v="GBP"/>
    <n v="1381306687"/>
    <n v="1378714687"/>
    <b v="0"/>
    <n v="3"/>
    <b v="0"/>
    <s v="games/video games"/>
    <x v="6"/>
    <s v="video games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0"/>
    <n v="40000"/>
    <n v="53"/>
    <x v="2"/>
    <n v="13.25"/>
    <s v="US"/>
    <s v="USD"/>
    <n v="1459352495"/>
    <n v="1456764095"/>
    <b v="0"/>
    <n v="4"/>
    <b v="0"/>
    <s v="games/video games"/>
    <x v="6"/>
    <s v="video games"/>
    <x v="1115"/>
    <d v="2016-03-30T15:41:35"/>
    <x v="2"/>
    <n v="2016"/>
  </r>
  <r>
    <n v="1116"/>
    <s v="Quest Remnants of Chaos"/>
    <s v="A medieval, post apocolyptic, Online, MMORPG. Class morphing, character customization game."/>
    <n v="0"/>
    <n v="500000"/>
    <n v="178.52"/>
    <x v="2"/>
    <n v="17.850000000000001"/>
    <s v="US"/>
    <s v="USD"/>
    <n v="1339273208"/>
    <n v="1334089208"/>
    <b v="0"/>
    <n v="10"/>
    <b v="0"/>
    <s v="games/video games"/>
    <x v="6"/>
    <s v="video games"/>
    <x v="1116"/>
    <d v="2012-06-09T20:20:08"/>
    <x v="5"/>
    <n v="2012"/>
  </r>
  <r>
    <n v="1117"/>
    <s v="Medieval Village"/>
    <s v="Experience the Medieval in your own village. Increase your village into a city and walk through the streets."/>
    <n v="8"/>
    <n v="1000"/>
    <n v="83"/>
    <x v="2"/>
    <n v="10.38"/>
    <s v="DE"/>
    <s v="EUR"/>
    <n v="1451053313"/>
    <n v="1448461313"/>
    <b v="0"/>
    <n v="8"/>
    <b v="0"/>
    <s v="games/video games"/>
    <x v="6"/>
    <s v="video games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2"/>
    <n v="4500"/>
    <n v="109"/>
    <x v="2"/>
    <n v="36.33"/>
    <s v="AU"/>
    <s v="AUD"/>
    <n v="1396666779"/>
    <n v="1394078379"/>
    <b v="0"/>
    <n v="3"/>
    <b v="0"/>
    <s v="games/video games"/>
    <x v="6"/>
    <s v="video games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0"/>
    <n v="2100"/>
    <n v="5"/>
    <x v="2"/>
    <n v="5"/>
    <s v="US"/>
    <s v="USD"/>
    <n v="1396810864"/>
    <n v="1395687664"/>
    <b v="0"/>
    <n v="1"/>
    <b v="0"/>
    <s v="games/video games"/>
    <x v="6"/>
    <s v="video games"/>
    <x v="1119"/>
    <d v="2014-04-06T19:01:04"/>
    <x v="3"/>
    <n v="2014"/>
  </r>
  <r>
    <n v="1120"/>
    <s v="PlanEt Ninjahwah"/>
    <s v="Planet Ninjahwah is a highly anticipated futuristic action adventure game that will blow your mind!!"/>
    <n v="0"/>
    <n v="25000"/>
    <n v="0"/>
    <x v="2"/>
    <n v="0"/>
    <s v="US"/>
    <s v="USD"/>
    <n v="1319835400"/>
    <n v="1315947400"/>
    <b v="0"/>
    <n v="0"/>
    <b v="0"/>
    <s v="games/video games"/>
    <x v="6"/>
    <s v="video games"/>
    <x v="1120"/>
    <d v="2011-10-28T20:56:40"/>
    <x v="6"/>
    <n v="2011"/>
  </r>
  <r>
    <n v="1121"/>
    <s v="Pwincess"/>
    <s v="An action packed, side scrolling, platform jumping, laser shooting ADVENTURE that will be fun for everyone."/>
    <n v="0"/>
    <n v="250000"/>
    <n v="29"/>
    <x v="2"/>
    <n v="5.8"/>
    <s v="US"/>
    <s v="USD"/>
    <n v="1457904316"/>
    <n v="1455315916"/>
    <b v="0"/>
    <n v="5"/>
    <b v="0"/>
    <s v="games/video games"/>
    <x v="6"/>
    <s v="video games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0"/>
    <n v="3200"/>
    <n v="0"/>
    <x v="2"/>
    <n v="0"/>
    <s v="GB"/>
    <s v="GBP"/>
    <n v="1369932825"/>
    <n v="1368723225"/>
    <b v="0"/>
    <n v="0"/>
    <b v="0"/>
    <s v="games/video games"/>
    <x v="6"/>
    <s v="video games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n v="0"/>
    <n v="5000"/>
    <n v="11"/>
    <x v="2"/>
    <n v="3.67"/>
    <s v="US"/>
    <s v="USD"/>
    <n v="1397910848"/>
    <n v="1395318848"/>
    <b v="0"/>
    <n v="3"/>
    <b v="0"/>
    <s v="games/video games"/>
    <x v="6"/>
    <s v="video games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0"/>
    <n v="90000"/>
    <n v="425"/>
    <x v="2"/>
    <n v="60.71"/>
    <s v="US"/>
    <s v="USD"/>
    <n v="1430409651"/>
    <n v="1427817651"/>
    <b v="0"/>
    <n v="7"/>
    <b v="0"/>
    <s v="games/mobile games"/>
    <x v="6"/>
    <s v="mobile games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0"/>
    <n v="3000"/>
    <n v="0"/>
    <x v="2"/>
    <n v="0"/>
    <s v="GB"/>
    <s v="GBP"/>
    <n v="1443193130"/>
    <n v="1438009130"/>
    <b v="0"/>
    <n v="0"/>
    <b v="0"/>
    <s v="games/mobile games"/>
    <x v="6"/>
    <s v="mobile games"/>
    <x v="1125"/>
    <d v="2015-09-25T14:58:50"/>
    <x v="0"/>
    <n v="2015"/>
  </r>
  <r>
    <n v="1126"/>
    <s v="GAMING TO LEARN"/>
    <s v="Imagine a science class where the teacher walks in a says &quot;Take out your cell phone and play a game.&quot;"/>
    <n v="1"/>
    <n v="2000"/>
    <n v="10"/>
    <x v="2"/>
    <n v="5"/>
    <s v="US"/>
    <s v="USD"/>
    <n v="1468482694"/>
    <n v="1465890694"/>
    <b v="0"/>
    <n v="2"/>
    <b v="0"/>
    <s v="games/mobile games"/>
    <x v="6"/>
    <s v="mobile games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2"/>
    <n v="35000"/>
    <n v="585"/>
    <x v="2"/>
    <n v="25.43"/>
    <s v="US"/>
    <s v="USD"/>
    <n v="1416000600"/>
    <n v="1413318600"/>
    <b v="0"/>
    <n v="23"/>
    <b v="0"/>
    <s v="games/mobile games"/>
    <x v="6"/>
    <s v="mobile games"/>
    <x v="1127"/>
    <d v="2014-11-14T21:30:00"/>
    <x v="3"/>
    <n v="2014"/>
  </r>
  <r>
    <n v="1128"/>
    <s v="Flying Turds"/>
    <s v="#havingfunFTW"/>
    <n v="0"/>
    <n v="1000"/>
    <n v="1"/>
    <x v="2"/>
    <n v="1"/>
    <s v="GB"/>
    <s v="GBP"/>
    <n v="1407425717"/>
    <n v="1404833717"/>
    <b v="0"/>
    <n v="1"/>
    <b v="0"/>
    <s v="games/mobile games"/>
    <x v="6"/>
    <s v="mobile games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0"/>
    <n v="20000"/>
    <n v="21"/>
    <x v="2"/>
    <n v="10.5"/>
    <s v="US"/>
    <s v="USD"/>
    <n v="1465107693"/>
    <n v="1462515693"/>
    <b v="0"/>
    <n v="2"/>
    <b v="0"/>
    <s v="games/mobile games"/>
    <x v="6"/>
    <s v="mobile games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0"/>
    <n v="5000"/>
    <n v="11"/>
    <x v="2"/>
    <n v="3.67"/>
    <s v="US"/>
    <s v="USD"/>
    <n v="1416963300"/>
    <n v="1411775700"/>
    <b v="0"/>
    <n v="3"/>
    <b v="0"/>
    <s v="games/mobile games"/>
    <x v="6"/>
    <s v="mobile games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0"/>
    <n v="40000"/>
    <n v="0"/>
    <x v="2"/>
    <n v="0"/>
    <s v="AU"/>
    <s v="AUD"/>
    <n v="1450993668"/>
    <n v="1448401668"/>
    <b v="0"/>
    <n v="0"/>
    <b v="0"/>
    <s v="games/mobile games"/>
    <x v="6"/>
    <s v="mobile games"/>
    <x v="1131"/>
    <d v="2015-12-24T21:47:48"/>
    <x v="0"/>
    <n v="2015"/>
  </r>
  <r>
    <n v="1132"/>
    <s v="One"/>
    <s v="One is a simple mobile game about exploring the connections between all living things. Featuring hand-painted art."/>
    <n v="14"/>
    <n v="10000"/>
    <n v="1438"/>
    <x v="2"/>
    <n v="110.62"/>
    <s v="CA"/>
    <s v="CAD"/>
    <n v="1483238771"/>
    <n v="1480646771"/>
    <b v="0"/>
    <n v="13"/>
    <b v="0"/>
    <s v="games/mobile games"/>
    <x v="6"/>
    <s v="mobile games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n v="1"/>
    <n v="3000"/>
    <n v="20"/>
    <x v="2"/>
    <n v="20"/>
    <s v="GB"/>
    <s v="GBP"/>
    <n v="1406799981"/>
    <n v="1404207981"/>
    <b v="0"/>
    <n v="1"/>
    <b v="0"/>
    <s v="games/mobile games"/>
    <x v="6"/>
    <s v="mobile games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n v="0"/>
    <n v="25000"/>
    <n v="1"/>
    <x v="2"/>
    <n v="1"/>
    <s v="AU"/>
    <s v="AUD"/>
    <n v="1417235580"/>
    <n v="1416034228"/>
    <b v="0"/>
    <n v="1"/>
    <b v="0"/>
    <s v="games/mobile games"/>
    <x v="6"/>
    <s v="mobile games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5"/>
    <n v="1000"/>
    <n v="50"/>
    <x v="2"/>
    <n v="50"/>
    <s v="DE"/>
    <s v="EUR"/>
    <n v="1470527094"/>
    <n v="1467935094"/>
    <b v="0"/>
    <n v="1"/>
    <b v="0"/>
    <s v="games/mobile games"/>
    <x v="6"/>
    <s v="mobile games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6"/>
    <n v="4190"/>
    <n v="270"/>
    <x v="2"/>
    <n v="45"/>
    <s v="FR"/>
    <s v="EUR"/>
    <n v="1450541229"/>
    <n v="1447949229"/>
    <b v="0"/>
    <n v="6"/>
    <b v="0"/>
    <s v="games/mobile games"/>
    <x v="6"/>
    <s v="mobile games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40"/>
    <n v="25000"/>
    <n v="9875"/>
    <x v="2"/>
    <n v="253.21"/>
    <s v="US"/>
    <s v="USD"/>
    <n v="1461440421"/>
    <n v="1458848421"/>
    <b v="0"/>
    <n v="39"/>
    <b v="0"/>
    <s v="games/mobile games"/>
    <x v="6"/>
    <s v="mobile games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0"/>
    <n v="35000"/>
    <n v="125"/>
    <x v="2"/>
    <n v="31.25"/>
    <s v="US"/>
    <s v="USD"/>
    <n v="1485035131"/>
    <n v="1483307131"/>
    <b v="0"/>
    <n v="4"/>
    <b v="0"/>
    <s v="games/mobile games"/>
    <x v="6"/>
    <s v="mobile games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0"/>
    <n v="8000"/>
    <n v="5"/>
    <x v="2"/>
    <n v="5"/>
    <s v="US"/>
    <s v="USD"/>
    <n v="1420100426"/>
    <n v="1417508426"/>
    <b v="0"/>
    <n v="1"/>
    <b v="0"/>
    <s v="games/mobile games"/>
    <x v="6"/>
    <s v="mobile games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0"/>
    <n v="5000"/>
    <n v="0"/>
    <x v="2"/>
    <n v="0"/>
    <s v="GB"/>
    <s v="GBP"/>
    <n v="1438859121"/>
    <n v="1436267121"/>
    <b v="0"/>
    <n v="0"/>
    <b v="0"/>
    <s v="games/mobile games"/>
    <x v="6"/>
    <s v="mobile games"/>
    <x v="1140"/>
    <d v="2015-08-06T11:05:21"/>
    <x v="0"/>
    <n v="2015"/>
  </r>
  <r>
    <n v="1141"/>
    <s v="Arena Z - Zombie Survival"/>
    <s v="I think this will be a great game!"/>
    <n v="0"/>
    <n v="500"/>
    <n v="0"/>
    <x v="2"/>
    <n v="0"/>
    <s v="DE"/>
    <s v="EUR"/>
    <n v="1436460450"/>
    <n v="1433868450"/>
    <b v="0"/>
    <n v="0"/>
    <b v="0"/>
    <s v="games/mobile games"/>
    <x v="6"/>
    <s v="mobile games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0"/>
    <n v="4000"/>
    <n v="0"/>
    <x v="2"/>
    <n v="0"/>
    <s v="US"/>
    <s v="USD"/>
    <n v="1424131727"/>
    <n v="1421539727"/>
    <b v="0"/>
    <n v="0"/>
    <b v="0"/>
    <s v="games/mobile games"/>
    <x v="6"/>
    <s v="mobile games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0"/>
    <n v="45000"/>
    <n v="186"/>
    <x v="2"/>
    <n v="23.25"/>
    <s v="US"/>
    <s v="USD"/>
    <n v="1450327126"/>
    <n v="1447735126"/>
    <b v="0"/>
    <n v="8"/>
    <b v="0"/>
    <s v="games/mobile games"/>
    <x v="6"/>
    <s v="mobile games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0"/>
    <n v="9300"/>
    <n v="0"/>
    <x v="2"/>
    <n v="0"/>
    <s v="US"/>
    <s v="USD"/>
    <n v="1430281320"/>
    <n v="1427689320"/>
    <b v="0"/>
    <n v="0"/>
    <b v="0"/>
    <s v="food/food trucks"/>
    <x v="7"/>
    <s v="food trucks"/>
    <x v="1144"/>
    <d v="2015-04-29T04:22:00"/>
    <x v="0"/>
    <n v="2015"/>
  </r>
  <r>
    <n v="1145"/>
    <s v="A FORK IN THE ROAD food truck"/>
    <s v="Emphasizing locally and responsibly raised ingredients, serving delicious food! I need your help."/>
    <n v="0"/>
    <n v="80000"/>
    <n v="100"/>
    <x v="2"/>
    <n v="100"/>
    <s v="US"/>
    <s v="USD"/>
    <n v="1412272592"/>
    <n v="1407088592"/>
    <b v="0"/>
    <n v="1"/>
    <b v="0"/>
    <s v="food/food trucks"/>
    <x v="7"/>
    <s v="food trucks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9"/>
    <n v="6000"/>
    <n v="530"/>
    <x v="2"/>
    <n v="44.17"/>
    <s v="US"/>
    <s v="USD"/>
    <n v="1399071173"/>
    <n v="1395787973"/>
    <b v="0"/>
    <n v="12"/>
    <b v="0"/>
    <s v="food/food trucks"/>
    <x v="7"/>
    <s v="food trucks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n v="0"/>
    <n v="25000"/>
    <n v="0"/>
    <x v="2"/>
    <n v="0"/>
    <s v="CA"/>
    <s v="CAD"/>
    <n v="1413760783"/>
    <n v="1408576783"/>
    <b v="0"/>
    <n v="0"/>
    <b v="0"/>
    <s v="food/food trucks"/>
    <x v="7"/>
    <s v="food trucks"/>
    <x v="1147"/>
    <d v="2014-10-19T23:19:43"/>
    <x v="3"/>
    <n v="2014"/>
  </r>
  <r>
    <n v="1148"/>
    <s v="Warren's / Adilyn's Rollin' Bistro"/>
    <s v="New local (Louisville, KY.) food truck with a refreshing spin on rolling kitchens."/>
    <n v="0"/>
    <n v="15000"/>
    <n v="73"/>
    <x v="2"/>
    <n v="24.33"/>
    <s v="US"/>
    <s v="USD"/>
    <n v="1480568781"/>
    <n v="1477973181"/>
    <b v="0"/>
    <n v="3"/>
    <b v="0"/>
    <s v="food/food trucks"/>
    <x v="7"/>
    <s v="food trucks"/>
    <x v="1148"/>
    <d v="2016-12-01T05:06:21"/>
    <x v="2"/>
    <n v="2016"/>
  </r>
  <r>
    <n v="1149"/>
    <s v="The Floridian Food Truck"/>
    <s v="Bringing culturally diverse Floridian cuisine to the people!"/>
    <n v="0"/>
    <n v="50000"/>
    <n v="75"/>
    <x v="2"/>
    <n v="37.5"/>
    <s v="US"/>
    <s v="USD"/>
    <n v="1466096566"/>
    <n v="1463504566"/>
    <b v="0"/>
    <n v="2"/>
    <b v="0"/>
    <s v="food/food trucks"/>
    <x v="7"/>
    <s v="food trucks"/>
    <x v="1149"/>
    <d v="2016-06-16T17:02:46"/>
    <x v="2"/>
    <n v="2016"/>
  </r>
  <r>
    <n v="1150"/>
    <s v="Chef Po's Food Truck"/>
    <s v="Bringing delicious authentic and fusion Taiwanese Food to the West Coast."/>
    <n v="10"/>
    <n v="2500"/>
    <n v="252"/>
    <x v="2"/>
    <n v="42"/>
    <s v="US"/>
    <s v="USD"/>
    <n v="1452293675"/>
    <n v="1447109675"/>
    <b v="0"/>
    <n v="6"/>
    <b v="0"/>
    <s v="food/food trucks"/>
    <x v="7"/>
    <s v="food trucks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0"/>
    <n v="25000"/>
    <n v="0"/>
    <x v="2"/>
    <n v="0"/>
    <s v="US"/>
    <s v="USD"/>
    <n v="1441592863"/>
    <n v="1439000863"/>
    <b v="0"/>
    <n v="0"/>
    <b v="0"/>
    <s v="food/food trucks"/>
    <x v="7"/>
    <s v="food trucks"/>
    <x v="1151"/>
    <d v="2015-09-07T02:27:43"/>
    <x v="0"/>
    <n v="2015"/>
  </r>
  <r>
    <n v="1152"/>
    <s v="Peruvian King Food Truck"/>
    <s v="Peruvian food truck with an LA twist."/>
    <n v="6"/>
    <n v="16000"/>
    <n v="911"/>
    <x v="2"/>
    <n v="60.73"/>
    <s v="US"/>
    <s v="USD"/>
    <n v="1431709312"/>
    <n v="1429117312"/>
    <b v="0"/>
    <n v="15"/>
    <b v="0"/>
    <s v="food/food trucks"/>
    <x v="7"/>
    <s v="food trucks"/>
    <x v="1152"/>
    <d v="2015-05-15T17:01:52"/>
    <x v="0"/>
    <n v="2015"/>
  </r>
  <r>
    <n v="1153"/>
    <s v="The Cold Spot Mobile Trailer"/>
    <s v="A mobile concession trailer for snow cones, ice cream, smoothies and more"/>
    <n v="1"/>
    <n v="8000"/>
    <n v="50"/>
    <x v="2"/>
    <n v="50"/>
    <s v="US"/>
    <s v="USD"/>
    <n v="1434647305"/>
    <n v="1432055305"/>
    <b v="0"/>
    <n v="1"/>
    <b v="0"/>
    <s v="food/food trucks"/>
    <x v="7"/>
    <s v="food trucks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n v="7"/>
    <n v="5000"/>
    <n v="325"/>
    <x v="2"/>
    <n v="108.33"/>
    <s v="US"/>
    <s v="USD"/>
    <n v="1441507006"/>
    <n v="1438915006"/>
    <b v="0"/>
    <n v="3"/>
    <b v="0"/>
    <s v="food/food trucks"/>
    <x v="7"/>
    <s v="food trucks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1"/>
    <n v="25000"/>
    <n v="188"/>
    <x v="2"/>
    <n v="23.5"/>
    <s v="US"/>
    <s v="USD"/>
    <n v="1408040408"/>
    <n v="1405448408"/>
    <b v="0"/>
    <n v="8"/>
    <b v="0"/>
    <s v="food/food trucks"/>
    <x v="7"/>
    <s v="food trucks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0"/>
    <n v="6500"/>
    <n v="0"/>
    <x v="2"/>
    <n v="0"/>
    <s v="US"/>
    <s v="USD"/>
    <n v="1424742162"/>
    <n v="1422150162"/>
    <b v="0"/>
    <n v="0"/>
    <b v="0"/>
    <s v="food/food trucks"/>
    <x v="7"/>
    <s v="food trucks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2"/>
    <n v="10000"/>
    <n v="151"/>
    <x v="2"/>
    <n v="50.33"/>
    <s v="US"/>
    <s v="USD"/>
    <n v="1417795480"/>
    <n v="1412607880"/>
    <b v="0"/>
    <n v="3"/>
    <b v="0"/>
    <s v="food/food trucks"/>
    <x v="7"/>
    <s v="food trucks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0"/>
    <n v="7500"/>
    <n v="35"/>
    <x v="2"/>
    <n v="11.67"/>
    <s v="US"/>
    <s v="USD"/>
    <n v="1418091128"/>
    <n v="1415499128"/>
    <b v="0"/>
    <n v="3"/>
    <b v="0"/>
    <s v="food/food trucks"/>
    <x v="7"/>
    <s v="food trucks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0"/>
    <n v="6750"/>
    <n v="0"/>
    <x v="2"/>
    <n v="0"/>
    <s v="US"/>
    <s v="USD"/>
    <n v="1435679100"/>
    <n v="1433006765"/>
    <b v="0"/>
    <n v="0"/>
    <b v="0"/>
    <s v="food/food trucks"/>
    <x v="7"/>
    <s v="food trucks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4"/>
    <n v="30000"/>
    <n v="1155"/>
    <x v="2"/>
    <n v="60.79"/>
    <s v="US"/>
    <s v="USD"/>
    <n v="1427510586"/>
    <n v="1424922186"/>
    <b v="0"/>
    <n v="19"/>
    <b v="0"/>
    <s v="food/food trucks"/>
    <x v="7"/>
    <s v="food trucks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0"/>
    <n v="18000"/>
    <n v="0"/>
    <x v="2"/>
    <n v="0"/>
    <s v="US"/>
    <s v="USD"/>
    <n v="1432047989"/>
    <n v="1430233589"/>
    <b v="0"/>
    <n v="0"/>
    <b v="0"/>
    <s v="food/food trucks"/>
    <x v="7"/>
    <s v="food trucks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0"/>
    <n v="60000"/>
    <n v="35"/>
    <x v="2"/>
    <n v="17.5"/>
    <s v="US"/>
    <s v="USD"/>
    <n v="1411662264"/>
    <n v="1408983864"/>
    <b v="0"/>
    <n v="2"/>
    <b v="0"/>
    <s v="food/food trucks"/>
    <x v="7"/>
    <s v="food trucks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0"/>
    <n v="5200"/>
    <n v="0"/>
    <x v="2"/>
    <n v="0"/>
    <s v="US"/>
    <s v="USD"/>
    <n v="1407604920"/>
    <n v="1405012920"/>
    <b v="0"/>
    <n v="0"/>
    <b v="0"/>
    <s v="food/food trucks"/>
    <x v="7"/>
    <s v="food trucks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0"/>
    <n v="10000"/>
    <n v="0"/>
    <x v="2"/>
    <n v="0"/>
    <s v="US"/>
    <s v="USD"/>
    <n v="1466270582"/>
    <n v="1463678582"/>
    <b v="0"/>
    <n v="0"/>
    <b v="0"/>
    <s v="food/food trucks"/>
    <x v="7"/>
    <s v="food trucks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21"/>
    <n v="10000"/>
    <n v="2070.5"/>
    <x v="2"/>
    <n v="82.82"/>
    <s v="US"/>
    <s v="USD"/>
    <n v="1404623330"/>
    <n v="1401685730"/>
    <b v="0"/>
    <n v="25"/>
    <b v="0"/>
    <s v="food/food trucks"/>
    <x v="7"/>
    <s v="food trucks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9"/>
    <n v="15000"/>
    <n v="2871"/>
    <x v="2"/>
    <n v="358.88"/>
    <s v="US"/>
    <s v="USD"/>
    <n v="1435291200"/>
    <n v="1432640342"/>
    <b v="0"/>
    <n v="8"/>
    <b v="0"/>
    <s v="food/food trucks"/>
    <x v="7"/>
    <s v="food trucks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n v="2"/>
    <n v="60000"/>
    <n v="979"/>
    <x v="2"/>
    <n v="61.19"/>
    <s v="US"/>
    <s v="USD"/>
    <n v="1410543495"/>
    <n v="1407865095"/>
    <b v="0"/>
    <n v="16"/>
    <b v="0"/>
    <s v="food/food trucks"/>
    <x v="7"/>
    <s v="food trucks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n v="6"/>
    <n v="18000"/>
    <n v="1020"/>
    <x v="2"/>
    <n v="340"/>
    <s v="US"/>
    <s v="USD"/>
    <n v="1474507065"/>
    <n v="1471915065"/>
    <b v="0"/>
    <n v="3"/>
    <b v="0"/>
    <s v="food/food trucks"/>
    <x v="7"/>
    <s v="food trucks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0"/>
    <n v="10000"/>
    <n v="17"/>
    <x v="2"/>
    <n v="5.67"/>
    <s v="US"/>
    <s v="USD"/>
    <n v="1424593763"/>
    <n v="1422001763"/>
    <b v="0"/>
    <n v="3"/>
    <b v="0"/>
    <s v="food/food trucks"/>
    <x v="7"/>
    <s v="food trucks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0"/>
    <n v="25000"/>
    <n v="100"/>
    <x v="2"/>
    <n v="50"/>
    <s v="GB"/>
    <s v="GBP"/>
    <n v="1433021171"/>
    <n v="1430429171"/>
    <b v="0"/>
    <n v="2"/>
    <b v="0"/>
    <s v="food/food trucks"/>
    <x v="7"/>
    <s v="food trucks"/>
    <x v="1170"/>
    <d v="2015-05-30T21:26:11"/>
    <x v="0"/>
    <n v="2015"/>
  </r>
  <r>
    <n v="1171"/>
    <s v="The Mean Green Purple Machine"/>
    <s v="Tulsa's first true biodiesel, alternative energy powered food truck! Oh yeah, and delicious food!"/>
    <n v="0"/>
    <n v="25000"/>
    <n v="25"/>
    <x v="2"/>
    <n v="25"/>
    <s v="US"/>
    <s v="USD"/>
    <n v="1415909927"/>
    <n v="1414351127"/>
    <b v="0"/>
    <n v="1"/>
    <b v="0"/>
    <s v="food/food trucks"/>
    <x v="7"/>
    <s v="food trucks"/>
    <x v="1171"/>
    <d v="2014-11-13T20:18:47"/>
    <x v="3"/>
    <n v="2014"/>
  </r>
  <r>
    <n v="1172"/>
    <s v="let your dayz take you to the dogs."/>
    <s v="Bringing YOUR favorite dog recipes to the streets."/>
    <n v="0"/>
    <n v="9000"/>
    <n v="0"/>
    <x v="2"/>
    <n v="0"/>
    <s v="US"/>
    <s v="USD"/>
    <n v="1408551752"/>
    <n v="1405959752"/>
    <b v="0"/>
    <n v="0"/>
    <b v="0"/>
    <s v="food/food trucks"/>
    <x v="7"/>
    <s v="food trucks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0"/>
    <n v="125000"/>
    <n v="30"/>
    <x v="2"/>
    <n v="30"/>
    <s v="US"/>
    <s v="USD"/>
    <n v="1438576057"/>
    <n v="1435552057"/>
    <b v="0"/>
    <n v="1"/>
    <b v="0"/>
    <s v="food/food trucks"/>
    <x v="7"/>
    <s v="food trucks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n v="6"/>
    <n v="15000"/>
    <n v="886"/>
    <x v="2"/>
    <n v="46.63"/>
    <s v="US"/>
    <s v="USD"/>
    <n v="1462738327"/>
    <n v="1460146327"/>
    <b v="0"/>
    <n v="19"/>
    <b v="0"/>
    <s v="food/food trucks"/>
    <x v="7"/>
    <s v="food trucks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3"/>
    <n v="20000"/>
    <n v="585"/>
    <x v="2"/>
    <n v="65"/>
    <s v="US"/>
    <s v="USD"/>
    <n v="1436981339"/>
    <n v="1434389339"/>
    <b v="0"/>
    <n v="9"/>
    <b v="0"/>
    <s v="food/food trucks"/>
    <x v="7"/>
    <s v="food trucks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0"/>
    <n v="175000"/>
    <n v="10"/>
    <x v="2"/>
    <n v="10"/>
    <s v="AU"/>
    <s v="AUD"/>
    <n v="1488805200"/>
    <n v="1484094498"/>
    <b v="0"/>
    <n v="1"/>
    <b v="0"/>
    <s v="food/food trucks"/>
    <x v="7"/>
    <s v="food trucks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0"/>
    <n v="6000"/>
    <n v="0"/>
    <x v="2"/>
    <n v="0"/>
    <s v="GB"/>
    <s v="GBP"/>
    <n v="1413388296"/>
    <n v="1410796296"/>
    <b v="0"/>
    <n v="0"/>
    <b v="0"/>
    <s v="food/food trucks"/>
    <x v="7"/>
    <s v="food trucks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0"/>
    <n v="75000"/>
    <n v="5"/>
    <x v="2"/>
    <n v="5"/>
    <s v="US"/>
    <s v="USD"/>
    <n v="1408225452"/>
    <n v="1405633452"/>
    <b v="0"/>
    <n v="1"/>
    <b v="0"/>
    <s v="food/food trucks"/>
    <x v="7"/>
    <s v="food trucks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n v="5"/>
    <n v="60000"/>
    <n v="3200"/>
    <x v="2"/>
    <n v="640"/>
    <s v="CA"/>
    <s v="CAD"/>
    <n v="1446052627"/>
    <n v="1443460627"/>
    <b v="0"/>
    <n v="5"/>
    <b v="0"/>
    <s v="food/food trucks"/>
    <x v="7"/>
    <s v="food trucks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12"/>
    <n v="50000"/>
    <n v="5875"/>
    <x v="2"/>
    <n v="69.12"/>
    <s v="US"/>
    <s v="USD"/>
    <n v="1403983314"/>
    <n v="1400786514"/>
    <b v="0"/>
    <n v="85"/>
    <b v="0"/>
    <s v="food/food trucks"/>
    <x v="7"/>
    <s v="food trucks"/>
    <x v="1180"/>
    <d v="2014-06-28T19:21:54"/>
    <x v="3"/>
    <n v="2014"/>
  </r>
  <r>
    <n v="1181"/>
    <s v="Gringo Loco Tacos Food Truck"/>
    <s v="Bringing the best tacos to the streets of Chicago!"/>
    <n v="0"/>
    <n v="50000"/>
    <n v="4"/>
    <x v="2"/>
    <n v="1.33"/>
    <s v="US"/>
    <s v="USD"/>
    <n v="1425197321"/>
    <n v="1422605321"/>
    <b v="0"/>
    <n v="3"/>
    <b v="0"/>
    <s v="food/food trucks"/>
    <x v="7"/>
    <s v="food trucks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4"/>
    <n v="1000"/>
    <n v="42"/>
    <x v="2"/>
    <n v="10.5"/>
    <s v="US"/>
    <s v="USD"/>
    <n v="1484239320"/>
    <n v="1482609088"/>
    <b v="0"/>
    <n v="4"/>
    <b v="0"/>
    <s v="food/food trucks"/>
    <x v="7"/>
    <s v="food trucks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4"/>
    <n v="2500"/>
    <n v="100"/>
    <x v="2"/>
    <n v="33.33"/>
    <s v="US"/>
    <s v="USD"/>
    <n v="1478059140"/>
    <n v="1476391223"/>
    <b v="0"/>
    <n v="3"/>
    <b v="0"/>
    <s v="food/food trucks"/>
    <x v="7"/>
    <s v="food trucks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105"/>
    <n v="22000"/>
    <n v="23086"/>
    <x v="0"/>
    <n v="61.56"/>
    <s v="GB"/>
    <s v="GBP"/>
    <n v="1486391011"/>
    <n v="1483712611"/>
    <b v="0"/>
    <n v="375"/>
    <b v="1"/>
    <s v="photography/photobooks"/>
    <x v="8"/>
    <s v="photobooks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05"/>
    <n v="12500"/>
    <n v="13180"/>
    <x v="0"/>
    <n v="118.74"/>
    <s v="US"/>
    <s v="USD"/>
    <n v="1433736000"/>
    <n v="1430945149"/>
    <b v="0"/>
    <n v="111"/>
    <b v="1"/>
    <s v="photography/photobooks"/>
    <x v="8"/>
    <s v="photobooks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107"/>
    <n v="7500"/>
    <n v="8005"/>
    <x v="0"/>
    <n v="65.08"/>
    <s v="GB"/>
    <s v="GBP"/>
    <n v="1433198520"/>
    <n v="1430340195"/>
    <b v="0"/>
    <n v="123"/>
    <b v="1"/>
    <s v="photography/photobooks"/>
    <x v="8"/>
    <s v="photobooks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104"/>
    <n v="8750"/>
    <n v="9111"/>
    <x v="0"/>
    <n v="130.16"/>
    <s v="US"/>
    <s v="USD"/>
    <n v="1431885600"/>
    <n v="1429133323"/>
    <b v="0"/>
    <n v="70"/>
    <b v="1"/>
    <s v="photography/photobooks"/>
    <x v="8"/>
    <s v="photobooks"/>
    <x v="1187"/>
    <d v="2015-05-17T18:00:00"/>
    <x v="0"/>
    <n v="2015"/>
  </r>
  <r>
    <n v="1188"/>
    <s v="Because Dance."/>
    <s v="A photobook of young dancers and their inspiring stories, photographed in beautiful and unique locations."/>
    <n v="161"/>
    <n v="2000"/>
    <n v="3211"/>
    <x v="0"/>
    <n v="37.78"/>
    <s v="CA"/>
    <s v="CAD"/>
    <n v="1482943740"/>
    <n v="1481129340"/>
    <b v="0"/>
    <n v="85"/>
    <b v="1"/>
    <s v="photography/photobooks"/>
    <x v="8"/>
    <s v="photobooks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108"/>
    <n v="9000"/>
    <n v="9700"/>
    <x v="0"/>
    <n v="112.79"/>
    <s v="US"/>
    <s v="USD"/>
    <n v="1467242995"/>
    <n v="1465428595"/>
    <b v="0"/>
    <n v="86"/>
    <b v="1"/>
    <s v="photography/photobooks"/>
    <x v="8"/>
    <s v="photobooks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135"/>
    <n v="500"/>
    <n v="675"/>
    <x v="0"/>
    <n v="51.92"/>
    <s v="US"/>
    <s v="USD"/>
    <n v="1409500725"/>
    <n v="1406908725"/>
    <b v="0"/>
    <n v="13"/>
    <b v="1"/>
    <s v="photography/photobooks"/>
    <x v="8"/>
    <s v="photobooks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109"/>
    <n v="2700"/>
    <n v="2945"/>
    <x v="0"/>
    <n v="89.24"/>
    <s v="US"/>
    <s v="USD"/>
    <n v="1458480560"/>
    <n v="1455892160"/>
    <b v="0"/>
    <n v="33"/>
    <b v="1"/>
    <s v="photography/photobooks"/>
    <x v="8"/>
    <s v="photobooks"/>
    <x v="1191"/>
    <d v="2016-03-20T13:29:20"/>
    <x v="2"/>
    <n v="2016"/>
  </r>
  <r>
    <n v="1192"/>
    <s v="Other Worlds - A Make 100 Project"/>
    <s v="A macro landscape photography art book &amp; limited edition prints. A Make 100 project."/>
    <n v="290"/>
    <n v="100"/>
    <n v="290"/>
    <x v="0"/>
    <n v="19.329999999999998"/>
    <s v="GB"/>
    <s v="GBP"/>
    <n v="1486814978"/>
    <n v="1484222978"/>
    <b v="0"/>
    <n v="15"/>
    <b v="1"/>
    <s v="photography/photobooks"/>
    <x v="8"/>
    <s v="photobooks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104"/>
    <n v="21000"/>
    <n v="21831"/>
    <x v="0"/>
    <n v="79.97"/>
    <s v="US"/>
    <s v="USD"/>
    <n v="1460223453"/>
    <n v="1455043053"/>
    <b v="0"/>
    <n v="273"/>
    <b v="1"/>
    <s v="photography/photobooks"/>
    <x v="8"/>
    <s v="photobooks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322"/>
    <n v="12500"/>
    <n v="40280"/>
    <x v="0"/>
    <n v="56.41"/>
    <s v="IE"/>
    <s v="EUR"/>
    <n v="1428493379"/>
    <n v="1425901379"/>
    <b v="0"/>
    <n v="714"/>
    <b v="1"/>
    <s v="photography/photobooks"/>
    <x v="8"/>
    <s v="photobooks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35"/>
    <n v="10000"/>
    <n v="13500"/>
    <x v="0"/>
    <n v="79.41"/>
    <s v="IT"/>
    <s v="EUR"/>
    <n v="1450602000"/>
    <n v="1445415653"/>
    <b v="0"/>
    <n v="170"/>
    <b v="1"/>
    <s v="photography/photobooks"/>
    <x v="8"/>
    <s v="photobooks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n v="270"/>
    <n v="14500"/>
    <n v="39137"/>
    <x v="0"/>
    <n v="76.44"/>
    <s v="GB"/>
    <s v="GBP"/>
    <n v="1450467539"/>
    <n v="1447875539"/>
    <b v="0"/>
    <n v="512"/>
    <b v="1"/>
    <s v="photography/photobooks"/>
    <x v="8"/>
    <s v="photobooks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253"/>
    <n v="15000"/>
    <n v="37994"/>
    <x v="0"/>
    <n v="121"/>
    <s v="US"/>
    <s v="USD"/>
    <n v="1465797540"/>
    <n v="1463155034"/>
    <b v="0"/>
    <n v="314"/>
    <b v="1"/>
    <s v="photography/photobooks"/>
    <x v="8"/>
    <s v="photobooks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261"/>
    <n v="3500"/>
    <n v="9121"/>
    <x v="0"/>
    <n v="54.62"/>
    <s v="US"/>
    <s v="USD"/>
    <n v="1451530800"/>
    <n v="1448463086"/>
    <b v="0"/>
    <n v="167"/>
    <b v="1"/>
    <s v="photography/photobooks"/>
    <x v="8"/>
    <s v="photobooks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101"/>
    <n v="2658"/>
    <n v="2693"/>
    <x v="0"/>
    <n v="299.22000000000003"/>
    <s v="GB"/>
    <s v="GBP"/>
    <n v="1436380200"/>
    <n v="1433615400"/>
    <b v="0"/>
    <n v="9"/>
    <b v="1"/>
    <s v="photography/photobooks"/>
    <x v="8"/>
    <s v="photobooks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n v="126"/>
    <n v="4800"/>
    <n v="6029"/>
    <x v="0"/>
    <n v="58.53"/>
    <s v="US"/>
    <s v="USD"/>
    <n v="1429183656"/>
    <n v="1427369256"/>
    <b v="0"/>
    <n v="103"/>
    <b v="1"/>
    <s v="photography/photobooks"/>
    <x v="8"/>
    <s v="photobooks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102"/>
    <n v="6000"/>
    <n v="6146.27"/>
    <x v="0"/>
    <n v="55.37"/>
    <s v="GB"/>
    <s v="GBP"/>
    <n v="1468593246"/>
    <n v="1466001246"/>
    <b v="0"/>
    <n v="111"/>
    <b v="1"/>
    <s v="photography/photobooks"/>
    <x v="8"/>
    <s v="photobooks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199"/>
    <n v="25000"/>
    <n v="49811"/>
    <x v="0"/>
    <n v="183.8"/>
    <s v="AU"/>
    <s v="AUD"/>
    <n v="1435388154"/>
    <n v="1432796154"/>
    <b v="0"/>
    <n v="271"/>
    <b v="1"/>
    <s v="photography/photobooks"/>
    <x v="8"/>
    <s v="photobooks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02"/>
    <n v="16300"/>
    <n v="16700"/>
    <x v="0"/>
    <n v="165.35"/>
    <s v="US"/>
    <s v="USD"/>
    <n v="1433083527"/>
    <n v="1430491527"/>
    <b v="0"/>
    <n v="101"/>
    <b v="1"/>
    <s v="photography/photobooks"/>
    <x v="8"/>
    <s v="photobooks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03"/>
    <n v="13000"/>
    <n v="13383"/>
    <x v="0"/>
    <n v="234.79"/>
    <s v="US"/>
    <s v="USD"/>
    <n v="1449205200"/>
    <n v="1445363833"/>
    <b v="0"/>
    <n v="57"/>
    <b v="1"/>
    <s v="photography/photobooks"/>
    <x v="8"/>
    <s v="photobooks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01"/>
    <n v="13000"/>
    <n v="13112"/>
    <x v="0"/>
    <n v="211.48"/>
    <s v="DE"/>
    <s v="EUR"/>
    <n v="1434197351"/>
    <n v="1431605351"/>
    <b v="0"/>
    <n v="62"/>
    <b v="1"/>
    <s v="photography/photobooks"/>
    <x v="8"/>
    <s v="photobooks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115"/>
    <n v="900"/>
    <n v="1035"/>
    <x v="0"/>
    <n v="32.340000000000003"/>
    <s v="AT"/>
    <s v="EUR"/>
    <n v="1489238940"/>
    <n v="1486406253"/>
    <b v="0"/>
    <n v="32"/>
    <b v="1"/>
    <s v="photography/photobooks"/>
    <x v="8"/>
    <s v="photobooks"/>
    <x v="1206"/>
    <d v="2017-03-11T13:29:00"/>
    <x v="1"/>
    <n v="2017"/>
  </r>
  <r>
    <n v="1207"/>
    <s v="ITALIANA"/>
    <s v="A humanistic photo book about ancestral &amp; post-modern Italy."/>
    <n v="104"/>
    <n v="16700"/>
    <n v="17396"/>
    <x v="0"/>
    <n v="123.38"/>
    <s v="IT"/>
    <s v="EUR"/>
    <n v="1459418400"/>
    <n v="1456827573"/>
    <b v="0"/>
    <n v="141"/>
    <b v="1"/>
    <s v="photography/photobooks"/>
    <x v="8"/>
    <s v="photobooks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55"/>
    <n v="10000"/>
    <n v="15530"/>
    <x v="0"/>
    <n v="207.07"/>
    <s v="US"/>
    <s v="USD"/>
    <n v="1458835264"/>
    <n v="1456246864"/>
    <b v="0"/>
    <n v="75"/>
    <b v="1"/>
    <s v="photography/photobooks"/>
    <x v="8"/>
    <s v="photobooks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106"/>
    <n v="6000"/>
    <n v="6360"/>
    <x v="0"/>
    <n v="138.26"/>
    <s v="US"/>
    <s v="USD"/>
    <n v="1488053905"/>
    <n v="1485461905"/>
    <b v="0"/>
    <n v="46"/>
    <b v="1"/>
    <s v="photography/photobooks"/>
    <x v="8"/>
    <s v="photobooks"/>
    <x v="1209"/>
    <d v="2017-02-25T20:18:25"/>
    <x v="1"/>
    <n v="2017"/>
  </r>
  <r>
    <n v="1210"/>
    <s v="Det Andra GÃ¶teborg"/>
    <s v="En fotobok om livet i det enda andra GÃ¶teborg i vÃ¤rlden"/>
    <n v="254"/>
    <n v="20000"/>
    <n v="50863"/>
    <x v="0"/>
    <n v="493.82"/>
    <s v="SE"/>
    <s v="SEK"/>
    <n v="1433106000"/>
    <n v="1431124572"/>
    <b v="0"/>
    <n v="103"/>
    <b v="1"/>
    <s v="photography/photobooks"/>
    <x v="8"/>
    <s v="photobooks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1"/>
    <n v="1000"/>
    <n v="1011"/>
    <x v="0"/>
    <n v="168.5"/>
    <s v="CA"/>
    <s v="CAD"/>
    <n v="1465505261"/>
    <n v="1464209261"/>
    <b v="0"/>
    <n v="6"/>
    <b v="1"/>
    <s v="photography/photobooks"/>
    <x v="8"/>
    <s v="photobooks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129"/>
    <n v="2500"/>
    <n v="3226"/>
    <x v="0"/>
    <n v="38.869999999999997"/>
    <s v="US"/>
    <s v="USD"/>
    <n v="1448586000"/>
    <n v="1447195695"/>
    <b v="0"/>
    <n v="83"/>
    <b v="1"/>
    <s v="photography/photobooks"/>
    <x v="8"/>
    <s v="photobooks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102"/>
    <n v="6500"/>
    <n v="6645"/>
    <x v="0"/>
    <n v="61.53"/>
    <s v="GB"/>
    <s v="GBP"/>
    <n v="1485886100"/>
    <n v="1482862100"/>
    <b v="0"/>
    <n v="108"/>
    <b v="1"/>
    <s v="photography/photobooks"/>
    <x v="8"/>
    <s v="photobooks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132"/>
    <n v="2000"/>
    <n v="2636"/>
    <x v="0"/>
    <n v="105.44"/>
    <s v="US"/>
    <s v="USD"/>
    <n v="1433880605"/>
    <n v="1428696605"/>
    <b v="0"/>
    <n v="25"/>
    <b v="1"/>
    <s v="photography/photobooks"/>
    <x v="8"/>
    <s v="photobooks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786"/>
    <n v="5000"/>
    <n v="39304.01"/>
    <x v="0"/>
    <n v="71.59"/>
    <s v="US"/>
    <s v="USD"/>
    <n v="1401487756"/>
    <n v="1398895756"/>
    <b v="0"/>
    <n v="549"/>
    <b v="1"/>
    <s v="photography/photobooks"/>
    <x v="8"/>
    <s v="photobooks"/>
    <x v="1215"/>
    <d v="2014-05-30T22:09:16"/>
    <x v="3"/>
    <n v="2014"/>
  </r>
  <r>
    <n v="1216"/>
    <s v="In Training: a book of Bonsai photographs"/>
    <s v="A fine art photography book taking a new look at the art of bonsai."/>
    <n v="146"/>
    <n v="14000"/>
    <n v="20398"/>
    <x v="0"/>
    <n v="91.88"/>
    <s v="US"/>
    <s v="USD"/>
    <n v="1443826980"/>
    <n v="1441032457"/>
    <b v="0"/>
    <n v="222"/>
    <b v="1"/>
    <s v="photography/photobooks"/>
    <x v="8"/>
    <s v="photobooks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103"/>
    <n v="26500"/>
    <n v="27189"/>
    <x v="0"/>
    <n v="148.57"/>
    <s v="US"/>
    <s v="USD"/>
    <n v="1468524340"/>
    <n v="1465932340"/>
    <b v="0"/>
    <n v="183"/>
    <b v="1"/>
    <s v="photography/photobooks"/>
    <x v="8"/>
    <s v="photobooks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172"/>
    <n v="9000"/>
    <n v="15505"/>
    <x v="0"/>
    <n v="174.21"/>
    <s v="US"/>
    <s v="USD"/>
    <n v="1446346800"/>
    <n v="1443714800"/>
    <b v="0"/>
    <n v="89"/>
    <b v="1"/>
    <s v="photography/photobooks"/>
    <x v="8"/>
    <s v="photobooks"/>
    <x v="1218"/>
    <d v="2015-11-01T03:00:00"/>
    <x v="0"/>
    <n v="2015"/>
  </r>
  <r>
    <n v="1219"/>
    <s v="The Box"/>
    <s v="The Box is a fine art book of Ron Amato's innovative and seductive photography project."/>
    <n v="159"/>
    <n v="16350"/>
    <n v="26024"/>
    <x v="0"/>
    <n v="102.86"/>
    <s v="US"/>
    <s v="USD"/>
    <n v="1476961513"/>
    <n v="1474369513"/>
    <b v="0"/>
    <n v="253"/>
    <b v="1"/>
    <s v="photography/photobooks"/>
    <x v="8"/>
    <s v="photobooks"/>
    <x v="1219"/>
    <d v="2016-10-20T11:05:13"/>
    <x v="2"/>
    <n v="2016"/>
  </r>
  <r>
    <n v="1220"/>
    <s v="All The People"/>
    <s v="A beautiful photo art book of portraits and conversations with people that may expand your idea of gender."/>
    <n v="104"/>
    <n v="15000"/>
    <n v="15565"/>
    <x v="0"/>
    <n v="111.18"/>
    <s v="DE"/>
    <s v="EUR"/>
    <n v="1440515112"/>
    <n v="1437923112"/>
    <b v="0"/>
    <n v="140"/>
    <b v="1"/>
    <s v="photography/photobooks"/>
    <x v="8"/>
    <s v="photobooks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111"/>
    <n v="2200"/>
    <n v="2451.0100000000002"/>
    <x v="0"/>
    <n v="23.8"/>
    <s v="GB"/>
    <s v="GBP"/>
    <n v="1480809600"/>
    <n v="1478431488"/>
    <b v="0"/>
    <n v="103"/>
    <b v="1"/>
    <s v="photography/photobooks"/>
    <x v="8"/>
    <s v="photobooks"/>
    <x v="1221"/>
    <d v="2016-12-04T00:00:00"/>
    <x v="2"/>
    <n v="2016"/>
  </r>
  <r>
    <n v="1222"/>
    <s v="Project Pilgrim"/>
    <s v="Project Pilgrim is my effort to work towards normalizing mental health."/>
    <n v="280"/>
    <n v="4000"/>
    <n v="11215"/>
    <x v="0"/>
    <n v="81.27"/>
    <s v="CA"/>
    <s v="CAD"/>
    <n v="1459483200"/>
    <n v="1456852647"/>
    <b v="0"/>
    <n v="138"/>
    <b v="1"/>
    <s v="photography/photobooks"/>
    <x v="8"/>
    <s v="photobooks"/>
    <x v="1222"/>
    <d v="2016-04-01T04:00:00"/>
    <x v="2"/>
    <n v="2016"/>
  </r>
  <r>
    <n v="1223"/>
    <s v="YOSEMITE PEOPLE"/>
    <s v="A photography book focusing on the people rather than the nature at Yosemite National Park."/>
    <n v="112"/>
    <n v="19800"/>
    <n v="22197"/>
    <x v="0"/>
    <n v="116.21"/>
    <s v="US"/>
    <s v="USD"/>
    <n v="1478754909"/>
    <n v="1476159309"/>
    <b v="0"/>
    <n v="191"/>
    <b v="1"/>
    <s v="photography/photobooks"/>
    <x v="8"/>
    <s v="photobooks"/>
    <x v="1223"/>
    <d v="2016-11-10T05:15:09"/>
    <x v="2"/>
    <n v="2016"/>
  </r>
  <r>
    <n v="1224"/>
    <s v="&quot;I Dreamed Last Night&quot; Album (Canceled)"/>
    <s v="Modern Celtic influenced CD.  Help me finish what I started before the stroke."/>
    <n v="7"/>
    <n v="15000"/>
    <n v="1060"/>
    <x v="1"/>
    <n v="58.89"/>
    <s v="US"/>
    <s v="USD"/>
    <n v="1402060302"/>
    <n v="1396876302"/>
    <b v="0"/>
    <n v="18"/>
    <b v="0"/>
    <s v="music/world music"/>
    <x v="4"/>
    <s v="world music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4"/>
    <n v="3000"/>
    <n v="132"/>
    <x v="1"/>
    <n v="44"/>
    <s v="US"/>
    <s v="USD"/>
    <n v="1382478278"/>
    <n v="1377294278"/>
    <b v="0"/>
    <n v="3"/>
    <b v="0"/>
    <s v="music/world music"/>
    <x v="4"/>
    <s v="world music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4"/>
    <n v="50000"/>
    <n v="1937"/>
    <x v="1"/>
    <n v="48.43"/>
    <s v="US"/>
    <s v="USD"/>
    <n v="1398042000"/>
    <n v="1395089981"/>
    <b v="0"/>
    <n v="40"/>
    <b v="0"/>
    <s v="music/world music"/>
    <x v="4"/>
    <s v="world music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0"/>
    <n v="2000"/>
    <n v="0"/>
    <x v="1"/>
    <n v="0"/>
    <s v="US"/>
    <s v="USD"/>
    <n v="1407394800"/>
    <n v="1404770616"/>
    <b v="0"/>
    <n v="0"/>
    <b v="0"/>
    <s v="music/world music"/>
    <x v="4"/>
    <s v="world music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29"/>
    <n v="5000"/>
    <n v="1465"/>
    <x v="1"/>
    <n v="61.04"/>
    <s v="US"/>
    <s v="USD"/>
    <n v="1317231008"/>
    <n v="1312047008"/>
    <b v="0"/>
    <n v="24"/>
    <b v="0"/>
    <s v="music/world music"/>
    <x v="4"/>
    <s v="world music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1"/>
    <n v="2750"/>
    <n v="25"/>
    <x v="1"/>
    <n v="25"/>
    <s v="US"/>
    <s v="USD"/>
    <n v="1334592000"/>
    <n v="1331982127"/>
    <b v="0"/>
    <n v="1"/>
    <b v="0"/>
    <s v="music/world music"/>
    <x v="4"/>
    <s v="world music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0"/>
    <n v="500000"/>
    <n v="0"/>
    <x v="1"/>
    <n v="0"/>
    <s v="US"/>
    <s v="USD"/>
    <n v="1298589630"/>
    <n v="1295997630"/>
    <b v="0"/>
    <n v="0"/>
    <b v="0"/>
    <s v="music/world music"/>
    <x v="4"/>
    <s v="world music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0"/>
    <n v="5000"/>
    <n v="0"/>
    <x v="1"/>
    <n v="0"/>
    <s v="US"/>
    <s v="USD"/>
    <n v="1440723600"/>
    <n v="1436394968"/>
    <b v="0"/>
    <n v="0"/>
    <b v="0"/>
    <s v="music/world music"/>
    <x v="4"/>
    <s v="world music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1"/>
    <n v="5000"/>
    <n v="40"/>
    <x v="1"/>
    <n v="40"/>
    <s v="US"/>
    <s v="USD"/>
    <n v="1381090870"/>
    <n v="1377030070"/>
    <b v="0"/>
    <n v="1"/>
    <b v="0"/>
    <s v="music/world music"/>
    <x v="4"/>
    <s v="world music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2"/>
    <n v="1000"/>
    <n v="116"/>
    <x v="1"/>
    <n v="19.329999999999998"/>
    <s v="US"/>
    <s v="USD"/>
    <n v="1329864374"/>
    <n v="1328049974"/>
    <b v="0"/>
    <n v="6"/>
    <b v="0"/>
    <s v="music/world music"/>
    <x v="4"/>
    <s v="world music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0"/>
    <n v="50000"/>
    <n v="0"/>
    <x v="1"/>
    <n v="0"/>
    <s v="GB"/>
    <s v="GBP"/>
    <n v="1422903342"/>
    <n v="1420311342"/>
    <b v="0"/>
    <n v="0"/>
    <b v="0"/>
    <s v="music/world music"/>
    <x v="4"/>
    <s v="world music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3"/>
    <n v="7534"/>
    <n v="210"/>
    <x v="1"/>
    <n v="35"/>
    <s v="US"/>
    <s v="USD"/>
    <n v="1387077299"/>
    <n v="1383621299"/>
    <b v="0"/>
    <n v="6"/>
    <b v="0"/>
    <s v="music/world music"/>
    <x v="4"/>
    <s v="world music"/>
    <x v="1235"/>
    <d v="2013-12-15T03:14:59"/>
    <x v="4"/>
    <n v="2013"/>
  </r>
  <r>
    <n v="1236"/>
    <s v="&quot;Volando&quot; CD Release (Canceled)"/>
    <s v="Raising money to give the musicians their due."/>
    <n v="0"/>
    <n v="2500"/>
    <n v="0"/>
    <x v="1"/>
    <n v="0"/>
    <s v="US"/>
    <s v="USD"/>
    <n v="1343491200"/>
    <n v="1342801164"/>
    <b v="0"/>
    <n v="0"/>
    <b v="0"/>
    <s v="music/world music"/>
    <x v="4"/>
    <s v="world music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0"/>
    <n v="25000"/>
    <n v="0"/>
    <x v="1"/>
    <n v="0"/>
    <s v="US"/>
    <s v="USD"/>
    <n v="1345790865"/>
    <n v="1344062865"/>
    <b v="0"/>
    <n v="0"/>
    <b v="0"/>
    <s v="music/world music"/>
    <x v="4"/>
    <s v="world music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8"/>
    <n v="1000"/>
    <n v="178"/>
    <x v="1"/>
    <n v="59.33"/>
    <s v="US"/>
    <s v="USD"/>
    <n v="1312641536"/>
    <n v="1310049536"/>
    <b v="0"/>
    <n v="3"/>
    <b v="0"/>
    <s v="music/world music"/>
    <x v="4"/>
    <s v="world music"/>
    <x v="1238"/>
    <d v="2011-08-06T14:38:56"/>
    <x v="6"/>
    <n v="2011"/>
  </r>
  <r>
    <n v="1239"/>
    <s v="Help Calmenco! finance new CD and Tour (Canceled)"/>
    <s v="Please consider helping us with our new CD and Riverdance Tour"/>
    <n v="0"/>
    <n v="2500"/>
    <n v="0"/>
    <x v="1"/>
    <n v="0"/>
    <s v="US"/>
    <s v="USD"/>
    <n v="1325804767"/>
    <n v="1323212767"/>
    <b v="0"/>
    <n v="0"/>
    <b v="0"/>
    <s v="music/world music"/>
    <x v="4"/>
    <s v="world music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3"/>
    <n v="8000"/>
    <n v="241"/>
    <x v="1"/>
    <n v="30.13"/>
    <s v="US"/>
    <s v="USD"/>
    <n v="1373665860"/>
    <n v="1368579457"/>
    <b v="0"/>
    <n v="8"/>
    <b v="0"/>
    <s v="music/world music"/>
    <x v="4"/>
    <s v="world music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1"/>
    <n v="5000"/>
    <n v="2537"/>
    <x v="1"/>
    <n v="74.62"/>
    <s v="US"/>
    <s v="USD"/>
    <n v="1414994340"/>
    <n v="1413057980"/>
    <b v="0"/>
    <n v="34"/>
    <b v="0"/>
    <s v="music/world music"/>
    <x v="4"/>
    <s v="world music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1"/>
    <n v="911"/>
    <n v="5"/>
    <x v="1"/>
    <n v="5"/>
    <s v="US"/>
    <s v="USD"/>
    <n v="1315747080"/>
    <n v="1314417502"/>
    <b v="0"/>
    <n v="1"/>
    <b v="0"/>
    <s v="music/world music"/>
    <x v="4"/>
    <s v="world music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4"/>
    <n v="12000"/>
    <n v="1691"/>
    <x v="1"/>
    <n v="44.5"/>
    <s v="US"/>
    <s v="USD"/>
    <n v="1310158800"/>
    <n v="1304888771"/>
    <b v="0"/>
    <n v="38"/>
    <b v="0"/>
    <s v="music/world music"/>
    <x v="4"/>
    <s v="world music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104"/>
    <n v="2000"/>
    <n v="2076"/>
    <x v="0"/>
    <n v="46.13"/>
    <s v="US"/>
    <s v="USD"/>
    <n v="1366664400"/>
    <n v="1363981723"/>
    <b v="1"/>
    <n v="45"/>
    <b v="1"/>
    <s v="music/rock"/>
    <x v="4"/>
    <s v="rock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120"/>
    <n v="2000"/>
    <n v="2405"/>
    <x v="0"/>
    <n v="141.47"/>
    <s v="US"/>
    <s v="USD"/>
    <n v="1402755834"/>
    <n v="1400163834"/>
    <b v="1"/>
    <n v="17"/>
    <b v="1"/>
    <s v="music/rock"/>
    <x v="4"/>
    <s v="rock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117"/>
    <n v="2000"/>
    <n v="2340"/>
    <x v="0"/>
    <n v="75.48"/>
    <s v="US"/>
    <s v="USD"/>
    <n v="1323136949"/>
    <n v="1319245349"/>
    <b v="1"/>
    <n v="31"/>
    <b v="1"/>
    <s v="music/rock"/>
    <x v="4"/>
    <s v="rock"/>
    <x v="1246"/>
    <d v="2011-12-06T02:02:29"/>
    <x v="6"/>
    <n v="2011"/>
  </r>
  <r>
    <n v="1247"/>
    <s v="BRAIN DEAD to record debut EP with SLAYER producer!"/>
    <s v="BRAIN DEAD is going to record their debut EP and they need your help, Bozos!"/>
    <n v="122"/>
    <n v="3500"/>
    <n v="4275"/>
    <x v="0"/>
    <n v="85.5"/>
    <s v="US"/>
    <s v="USD"/>
    <n v="1367823655"/>
    <n v="1365231655"/>
    <b v="1"/>
    <n v="50"/>
    <b v="1"/>
    <s v="music/rock"/>
    <x v="4"/>
    <s v="rock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n v="152"/>
    <n v="2500"/>
    <n v="3791"/>
    <x v="0"/>
    <n v="64.25"/>
    <s v="US"/>
    <s v="USD"/>
    <n v="1402642740"/>
    <n v="1399563953"/>
    <b v="1"/>
    <n v="59"/>
    <b v="1"/>
    <s v="music/rock"/>
    <x v="4"/>
    <s v="rock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104"/>
    <n v="5000"/>
    <n v="5222"/>
    <x v="0"/>
    <n v="64.47"/>
    <s v="US"/>
    <s v="USD"/>
    <n v="1341683211"/>
    <n v="1339091211"/>
    <b v="1"/>
    <n v="81"/>
    <b v="1"/>
    <s v="music/rock"/>
    <x v="4"/>
    <s v="rock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200"/>
    <n v="30000"/>
    <n v="60046"/>
    <x v="0"/>
    <n v="118.2"/>
    <s v="US"/>
    <s v="USD"/>
    <n v="1410017131"/>
    <n v="1406129131"/>
    <b v="1"/>
    <n v="508"/>
    <b v="1"/>
    <s v="music/rock"/>
    <x v="4"/>
    <s v="rock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n v="102"/>
    <n v="6000"/>
    <n v="6108"/>
    <x v="0"/>
    <n v="82.54"/>
    <s v="US"/>
    <s v="USD"/>
    <n v="1316979167"/>
    <n v="1311795167"/>
    <b v="1"/>
    <n v="74"/>
    <b v="1"/>
    <s v="music/rock"/>
    <x v="4"/>
    <s v="rock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138"/>
    <n v="3500"/>
    <n v="4818"/>
    <x v="0"/>
    <n v="34.17"/>
    <s v="US"/>
    <s v="USD"/>
    <n v="1382658169"/>
    <n v="1380238969"/>
    <b v="1"/>
    <n v="141"/>
    <b v="1"/>
    <s v="music/rock"/>
    <x v="4"/>
    <s v="rock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303833"/>
    <n v="10"/>
    <n v="30383.32"/>
    <x v="0"/>
    <n v="42.73"/>
    <s v="US"/>
    <s v="USD"/>
    <n v="1409770107"/>
    <n v="1407178107"/>
    <b v="1"/>
    <n v="711"/>
    <b v="1"/>
    <s v="music/rock"/>
    <x v="4"/>
    <s v="rock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199"/>
    <n v="6700"/>
    <n v="13323"/>
    <x v="0"/>
    <n v="94.49"/>
    <s v="US"/>
    <s v="USD"/>
    <n v="1293857940"/>
    <n v="1288968886"/>
    <b v="1"/>
    <n v="141"/>
    <b v="1"/>
    <s v="music/rock"/>
    <x v="4"/>
    <s v="rock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202"/>
    <n v="3000"/>
    <n v="6071"/>
    <x v="0"/>
    <n v="55.7"/>
    <s v="US"/>
    <s v="USD"/>
    <n v="1385932652"/>
    <n v="1383337052"/>
    <b v="1"/>
    <n v="109"/>
    <b v="1"/>
    <s v="music/rock"/>
    <x v="4"/>
    <s v="rock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118"/>
    <n v="30000"/>
    <n v="35389.129999999997"/>
    <x v="0"/>
    <n v="98.03"/>
    <s v="US"/>
    <s v="USD"/>
    <n v="1329084231"/>
    <n v="1326492231"/>
    <b v="1"/>
    <n v="361"/>
    <b v="1"/>
    <s v="music/rock"/>
    <x v="4"/>
    <s v="rock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295"/>
    <n v="5500"/>
    <n v="16210"/>
    <x v="0"/>
    <n v="92.1"/>
    <s v="US"/>
    <s v="USD"/>
    <n v="1301792590"/>
    <n v="1297562590"/>
    <b v="1"/>
    <n v="176"/>
    <b v="1"/>
    <s v="music/rock"/>
    <x v="4"/>
    <s v="rock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n v="213"/>
    <n v="12000"/>
    <n v="25577.56"/>
    <x v="0"/>
    <n v="38.18"/>
    <s v="US"/>
    <s v="USD"/>
    <n v="1377960012"/>
    <n v="1375368012"/>
    <b v="1"/>
    <n v="670"/>
    <b v="1"/>
    <s v="music/rock"/>
    <x v="4"/>
    <s v="rock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n v="104"/>
    <n v="2500"/>
    <n v="2606"/>
    <x v="0"/>
    <n v="27.15"/>
    <s v="US"/>
    <s v="USD"/>
    <n v="1402286340"/>
    <n v="1399504664"/>
    <b v="1"/>
    <n v="96"/>
    <b v="1"/>
    <s v="music/rock"/>
    <x v="4"/>
    <s v="rock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114"/>
    <n v="3300"/>
    <n v="3751"/>
    <x v="0"/>
    <n v="50.69"/>
    <s v="US"/>
    <s v="USD"/>
    <n v="1393445620"/>
    <n v="1390853620"/>
    <b v="1"/>
    <n v="74"/>
    <b v="1"/>
    <s v="music/rock"/>
    <x v="4"/>
    <s v="rock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n v="101"/>
    <n v="2000"/>
    <n v="2025"/>
    <x v="0"/>
    <n v="38.94"/>
    <s v="US"/>
    <s v="USD"/>
    <n v="1390983227"/>
    <n v="1388391227"/>
    <b v="1"/>
    <n v="52"/>
    <b v="1"/>
    <s v="music/rock"/>
    <x v="4"/>
    <s v="rock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125"/>
    <n v="6500"/>
    <n v="8152"/>
    <x v="0"/>
    <n v="77.64"/>
    <s v="CA"/>
    <s v="CAD"/>
    <n v="1392574692"/>
    <n v="1389982692"/>
    <b v="1"/>
    <n v="105"/>
    <b v="1"/>
    <s v="music/rock"/>
    <x v="4"/>
    <s v="rock"/>
    <x v="1262"/>
    <d v="2014-02-16T18:18:12"/>
    <x v="3"/>
    <n v="2014"/>
  </r>
  <r>
    <n v="1263"/>
    <s v="New Tropic Bombs EP ~ &quot;Return to Bomber Bay&quot;"/>
    <s v="A fresh batch of chaos from Toledo, Ohio's reggae-rockers, Tropic Bombs!"/>
    <n v="119"/>
    <n v="1500"/>
    <n v="1785"/>
    <x v="0"/>
    <n v="43.54"/>
    <s v="US"/>
    <s v="USD"/>
    <n v="1396054800"/>
    <n v="1393034470"/>
    <b v="1"/>
    <n v="41"/>
    <b v="1"/>
    <s v="music/rock"/>
    <x v="4"/>
    <s v="rock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166"/>
    <n v="650"/>
    <n v="1082"/>
    <x v="0"/>
    <n v="31.82"/>
    <s v="US"/>
    <s v="USD"/>
    <n v="1383062083"/>
    <n v="1380556483"/>
    <b v="1"/>
    <n v="34"/>
    <b v="1"/>
    <s v="music/rock"/>
    <x v="4"/>
    <s v="rock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119"/>
    <n v="3500"/>
    <n v="4170.17"/>
    <x v="0"/>
    <n v="63.18"/>
    <s v="US"/>
    <s v="USD"/>
    <n v="1291131815"/>
    <n v="1287071015"/>
    <b v="1"/>
    <n v="66"/>
    <b v="1"/>
    <s v="music/rock"/>
    <x v="4"/>
    <s v="rock"/>
    <x v="1265"/>
    <d v="2010-11-30T15:43:35"/>
    <x v="7"/>
    <n v="2010"/>
  </r>
  <r>
    <n v="1266"/>
    <s v="Sensory Station's First EP"/>
    <s v="We are looking to record our first EP produced by Aaron Harris (ISIS/Palms) at Studio West."/>
    <n v="100"/>
    <n v="9500"/>
    <n v="9545"/>
    <x v="0"/>
    <n v="190.9"/>
    <s v="US"/>
    <s v="USD"/>
    <n v="1389474145"/>
    <n v="1386882145"/>
    <b v="1"/>
    <n v="50"/>
    <b v="1"/>
    <s v="music/rock"/>
    <x v="4"/>
    <s v="rock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102"/>
    <n v="22000"/>
    <n v="22396"/>
    <x v="0"/>
    <n v="140.86000000000001"/>
    <s v="US"/>
    <s v="USD"/>
    <n v="1374674558"/>
    <n v="1372082558"/>
    <b v="1"/>
    <n v="159"/>
    <b v="1"/>
    <s v="music/rock"/>
    <x v="4"/>
    <s v="rock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n v="117"/>
    <n v="12000"/>
    <n v="14000"/>
    <x v="0"/>
    <n v="76.92"/>
    <s v="US"/>
    <s v="USD"/>
    <n v="1379708247"/>
    <n v="1377116247"/>
    <b v="1"/>
    <n v="182"/>
    <b v="1"/>
    <s v="music/rock"/>
    <x v="4"/>
    <s v="rock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09"/>
    <n v="18800"/>
    <n v="20426"/>
    <x v="0"/>
    <n v="99.16"/>
    <s v="US"/>
    <s v="USD"/>
    <n v="1460764800"/>
    <n v="1458157512"/>
    <b v="1"/>
    <n v="206"/>
    <b v="1"/>
    <s v="music/rock"/>
    <x v="4"/>
    <s v="rock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n v="115"/>
    <n v="10000"/>
    <n v="11472"/>
    <x v="0"/>
    <n v="67.88"/>
    <s v="US"/>
    <s v="USD"/>
    <n v="1332704042"/>
    <n v="1327523642"/>
    <b v="1"/>
    <n v="169"/>
    <b v="1"/>
    <s v="music/rock"/>
    <x v="4"/>
    <s v="rock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102"/>
    <n v="7500"/>
    <n v="7635"/>
    <x v="0"/>
    <n v="246.29"/>
    <s v="US"/>
    <s v="USD"/>
    <n v="1384363459"/>
    <n v="1381767859"/>
    <b v="1"/>
    <n v="31"/>
    <b v="1"/>
    <s v="music/rock"/>
    <x v="4"/>
    <s v="rock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106"/>
    <n v="5000"/>
    <n v="5300"/>
    <x v="0"/>
    <n v="189.29"/>
    <s v="US"/>
    <s v="USD"/>
    <n v="1276574400"/>
    <n v="1270576379"/>
    <b v="1"/>
    <n v="28"/>
    <b v="1"/>
    <s v="music/rock"/>
    <x v="4"/>
    <s v="rock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104"/>
    <n v="4000"/>
    <n v="4140"/>
    <x v="0"/>
    <n v="76.67"/>
    <s v="CA"/>
    <s v="CAD"/>
    <n v="1409506291"/>
    <n v="1406914291"/>
    <b v="1"/>
    <n v="54"/>
    <b v="1"/>
    <s v="music/rock"/>
    <x v="4"/>
    <s v="rock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155"/>
    <n v="25000"/>
    <n v="38743.839999999997"/>
    <x v="0"/>
    <n v="82.96"/>
    <s v="US"/>
    <s v="USD"/>
    <n v="1346344425"/>
    <n v="1343320425"/>
    <b v="1"/>
    <n v="467"/>
    <b v="1"/>
    <s v="music/rock"/>
    <x v="4"/>
    <s v="rock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62"/>
    <n v="15000"/>
    <n v="24321.1"/>
    <x v="0"/>
    <n v="62.52"/>
    <s v="US"/>
    <s v="USD"/>
    <n v="1375908587"/>
    <n v="1372884587"/>
    <b v="1"/>
    <n v="389"/>
    <b v="1"/>
    <s v="music/rock"/>
    <x v="4"/>
    <s v="rock"/>
    <x v="1275"/>
    <d v="2013-08-07T20:49:47"/>
    <x v="4"/>
    <n v="2013"/>
  </r>
  <r>
    <n v="1276"/>
    <s v="MR. DREAM GOES TO JAIL"/>
    <s v="Sponsor this Brooklyn punk band's debut seven-inch, MR. DREAM GOES TO JAIL."/>
    <n v="104"/>
    <n v="3000"/>
    <n v="3132.63"/>
    <x v="0"/>
    <n v="46.07"/>
    <s v="US"/>
    <s v="USD"/>
    <n v="1251777600"/>
    <n v="1247504047"/>
    <b v="1"/>
    <n v="68"/>
    <b v="1"/>
    <s v="music/rock"/>
    <x v="4"/>
    <s v="rock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06"/>
    <n v="15000"/>
    <n v="15918.65"/>
    <x v="0"/>
    <n v="38.54"/>
    <s v="US"/>
    <s v="USD"/>
    <n v="1346765347"/>
    <n v="1343741347"/>
    <b v="1"/>
    <n v="413"/>
    <b v="1"/>
    <s v="music/rock"/>
    <x v="4"/>
    <s v="rock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155"/>
    <n v="6500"/>
    <n v="10071"/>
    <x v="0"/>
    <n v="53.01"/>
    <s v="US"/>
    <s v="USD"/>
    <n v="1403661600"/>
    <n v="1401196766"/>
    <b v="1"/>
    <n v="190"/>
    <b v="1"/>
    <s v="music/rock"/>
    <x v="4"/>
    <s v="rock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11"/>
    <n v="12516"/>
    <n v="13864.17"/>
    <x v="0"/>
    <n v="73.36"/>
    <s v="US"/>
    <s v="USD"/>
    <n v="1395624170"/>
    <n v="1392171770"/>
    <b v="1"/>
    <n v="189"/>
    <b v="1"/>
    <s v="music/rock"/>
    <x v="4"/>
    <s v="rock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n v="111"/>
    <n v="15000"/>
    <n v="16636.78"/>
    <x v="0"/>
    <n v="127.98"/>
    <s v="US"/>
    <s v="USD"/>
    <n v="1299003054"/>
    <n v="1291227054"/>
    <b v="1"/>
    <n v="130"/>
    <b v="1"/>
    <s v="music/rock"/>
    <x v="4"/>
    <s v="rock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111"/>
    <n v="7000"/>
    <n v="7750"/>
    <x v="0"/>
    <n v="104.73"/>
    <s v="US"/>
    <s v="USD"/>
    <n v="1375033836"/>
    <n v="1373305836"/>
    <b v="1"/>
    <n v="74"/>
    <b v="1"/>
    <s v="music/rock"/>
    <x v="4"/>
    <s v="rock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24"/>
    <n v="15000"/>
    <n v="18542"/>
    <x v="0"/>
    <n v="67.67"/>
    <s v="US"/>
    <s v="USD"/>
    <n v="1386565140"/>
    <n v="1383909855"/>
    <b v="1"/>
    <n v="274"/>
    <b v="1"/>
    <s v="music/rock"/>
    <x v="4"/>
    <s v="rock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n v="211"/>
    <n v="1000"/>
    <n v="2110.5"/>
    <x v="0"/>
    <n v="95.93"/>
    <s v="US"/>
    <s v="USD"/>
    <n v="1362974400"/>
    <n v="1360948389"/>
    <b v="1"/>
    <n v="22"/>
    <b v="1"/>
    <s v="music/rock"/>
    <x v="4"/>
    <s v="rock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101"/>
    <n v="2000"/>
    <n v="2020"/>
    <x v="0"/>
    <n v="65.16"/>
    <s v="US"/>
    <s v="USD"/>
    <n v="1483203540"/>
    <n v="1481175482"/>
    <b v="0"/>
    <n v="31"/>
    <b v="1"/>
    <s v="theater/plays"/>
    <x v="1"/>
    <s v="plays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102"/>
    <n v="2000"/>
    <n v="2033"/>
    <x v="0"/>
    <n v="32.270000000000003"/>
    <s v="GB"/>
    <s v="GBP"/>
    <n v="1434808775"/>
    <n v="1433512775"/>
    <b v="0"/>
    <n v="63"/>
    <b v="1"/>
    <s v="theater/plays"/>
    <x v="1"/>
    <s v="plays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n v="108"/>
    <n v="1500"/>
    <n v="1625"/>
    <x v="0"/>
    <n v="81.25"/>
    <s v="GB"/>
    <s v="GBP"/>
    <n v="1424181600"/>
    <n v="1423041227"/>
    <b v="0"/>
    <n v="20"/>
    <b v="1"/>
    <s v="theater/plays"/>
    <x v="1"/>
    <s v="plays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42"/>
    <n v="250"/>
    <n v="605"/>
    <x v="0"/>
    <n v="24.2"/>
    <s v="GB"/>
    <s v="GBP"/>
    <n v="1434120856"/>
    <n v="1428936856"/>
    <b v="0"/>
    <n v="25"/>
    <b v="1"/>
    <s v="theater/plays"/>
    <x v="1"/>
    <s v="plays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100"/>
    <n v="4000"/>
    <n v="4018"/>
    <x v="0"/>
    <n v="65.87"/>
    <s v="US"/>
    <s v="USD"/>
    <n v="1470801600"/>
    <n v="1468122163"/>
    <b v="0"/>
    <n v="61"/>
    <b v="1"/>
    <s v="theater/plays"/>
    <x v="1"/>
    <s v="plays"/>
    <x v="1288"/>
    <d v="2016-08-10T04:00:00"/>
    <x v="2"/>
    <n v="2016"/>
  </r>
  <r>
    <n v="1289"/>
    <s v="No Brains for Dinner"/>
    <s v="A chilling original Edwardian Comedy of errors and foolishness made for the Patrick Henry College stage."/>
    <n v="125"/>
    <n v="1500"/>
    <n v="1876"/>
    <x v="0"/>
    <n v="36.08"/>
    <s v="US"/>
    <s v="USD"/>
    <n v="1483499645"/>
    <n v="1480907645"/>
    <b v="0"/>
    <n v="52"/>
    <b v="1"/>
    <s v="theater/plays"/>
    <x v="1"/>
    <s v="plays"/>
    <x v="1289"/>
    <d v="2017-01-04T03:14:05"/>
    <x v="2"/>
    <n v="2017"/>
  </r>
  <r>
    <n v="1290"/>
    <s v="I Died... I Came Back, ... Whatever"/>
    <s v="Sometimes your Heart has to STOP for your Life to START."/>
    <n v="109"/>
    <n v="3500"/>
    <n v="3800"/>
    <x v="0"/>
    <n v="44.19"/>
    <s v="US"/>
    <s v="USD"/>
    <n v="1429772340"/>
    <n v="1427121931"/>
    <b v="0"/>
    <n v="86"/>
    <b v="1"/>
    <s v="theater/plays"/>
    <x v="1"/>
    <s v="plays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146"/>
    <n v="3000"/>
    <n v="4371"/>
    <x v="0"/>
    <n v="104.07"/>
    <s v="US"/>
    <s v="USD"/>
    <n v="1428390000"/>
    <n v="1425224391"/>
    <b v="0"/>
    <n v="42"/>
    <b v="1"/>
    <s v="theater/plays"/>
    <x v="1"/>
    <s v="plays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10"/>
    <n v="1700"/>
    <n v="1870"/>
    <x v="0"/>
    <n v="35.96"/>
    <s v="GB"/>
    <s v="GBP"/>
    <n v="1444172340"/>
    <n v="1441822828"/>
    <b v="0"/>
    <n v="52"/>
    <b v="1"/>
    <s v="theater/plays"/>
    <x v="1"/>
    <s v="plays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02"/>
    <n v="15000"/>
    <n v="15335"/>
    <x v="0"/>
    <n v="127.79"/>
    <s v="US"/>
    <s v="USD"/>
    <n v="1447523371"/>
    <n v="1444927771"/>
    <b v="0"/>
    <n v="120"/>
    <b v="1"/>
    <s v="theater/plays"/>
    <x v="1"/>
    <s v="plays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n v="122"/>
    <n v="500"/>
    <n v="610"/>
    <x v="0"/>
    <n v="27.73"/>
    <s v="GB"/>
    <s v="GBP"/>
    <n v="1445252400"/>
    <n v="1443696797"/>
    <b v="0"/>
    <n v="22"/>
    <b v="1"/>
    <s v="theater/plays"/>
    <x v="1"/>
    <s v="plays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102"/>
    <n v="2500"/>
    <n v="2549"/>
    <x v="0"/>
    <n v="39.83"/>
    <s v="GB"/>
    <s v="GBP"/>
    <n v="1438189200"/>
    <n v="1435585497"/>
    <b v="0"/>
    <n v="64"/>
    <b v="1"/>
    <s v="theater/plays"/>
    <x v="1"/>
    <s v="plays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141"/>
    <n v="850"/>
    <n v="1200"/>
    <x v="0"/>
    <n v="52.17"/>
    <s v="GB"/>
    <s v="GBP"/>
    <n v="1457914373"/>
    <n v="1456189973"/>
    <b v="0"/>
    <n v="23"/>
    <b v="1"/>
    <s v="theater/plays"/>
    <x v="1"/>
    <s v="plays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110"/>
    <n v="20000"/>
    <n v="21905"/>
    <x v="0"/>
    <n v="92.04"/>
    <s v="US"/>
    <s v="USD"/>
    <n v="1462125358"/>
    <n v="1459533358"/>
    <b v="0"/>
    <n v="238"/>
    <b v="1"/>
    <s v="theater/plays"/>
    <x v="1"/>
    <s v="plays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n v="105"/>
    <n v="2000"/>
    <n v="2093"/>
    <x v="0"/>
    <n v="63.42"/>
    <s v="GB"/>
    <s v="GBP"/>
    <n v="1461860432"/>
    <n v="1459268432"/>
    <b v="0"/>
    <n v="33"/>
    <b v="1"/>
    <s v="theater/plays"/>
    <x v="1"/>
    <s v="plays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n v="124"/>
    <n v="3500"/>
    <n v="4340"/>
    <x v="0"/>
    <n v="135.63"/>
    <s v="US"/>
    <s v="USD"/>
    <n v="1436902359"/>
    <n v="1434310359"/>
    <b v="0"/>
    <n v="32"/>
    <b v="1"/>
    <s v="theater/plays"/>
    <x v="1"/>
    <s v="plays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135"/>
    <n v="3000"/>
    <n v="4050"/>
    <x v="0"/>
    <n v="168.75"/>
    <s v="US"/>
    <s v="USD"/>
    <n v="1464807420"/>
    <n v="1461427938"/>
    <b v="0"/>
    <n v="24"/>
    <b v="1"/>
    <s v="theater/plays"/>
    <x v="1"/>
    <s v="plays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103"/>
    <n v="2000"/>
    <n v="2055"/>
    <x v="0"/>
    <n v="70.86"/>
    <s v="US"/>
    <s v="USD"/>
    <n v="1437447600"/>
    <n v="1436551178"/>
    <b v="0"/>
    <n v="29"/>
    <b v="1"/>
    <s v="theater/plays"/>
    <x v="1"/>
    <s v="plays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100"/>
    <n v="2500"/>
    <n v="2500"/>
    <x v="0"/>
    <n v="50"/>
    <s v="US"/>
    <s v="USD"/>
    <n v="1480559011"/>
    <n v="1477963411"/>
    <b v="0"/>
    <n v="50"/>
    <b v="1"/>
    <s v="theater/plays"/>
    <x v="1"/>
    <s v="plays"/>
    <x v="1302"/>
    <d v="2016-12-01T02:23:31"/>
    <x v="2"/>
    <n v="2016"/>
  </r>
  <r>
    <n v="1303"/>
    <s v="Forward Arena Theatre Company: Summer Season"/>
    <s v="Groundbreaking queer theatre."/>
    <n v="130"/>
    <n v="3500"/>
    <n v="4559.13"/>
    <x v="0"/>
    <n v="42.21"/>
    <s v="GB"/>
    <s v="GBP"/>
    <n v="1469962800"/>
    <n v="1468578920"/>
    <b v="0"/>
    <n v="108"/>
    <b v="1"/>
    <s v="theater/plays"/>
    <x v="1"/>
    <s v="plays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"/>
    <n v="40000"/>
    <n v="15851"/>
    <x v="1"/>
    <n v="152.41"/>
    <s v="GB"/>
    <s v="GBP"/>
    <n v="1489376405"/>
    <n v="1484196005"/>
    <b v="0"/>
    <n v="104"/>
    <b v="0"/>
    <s v="technology/wearables"/>
    <x v="2"/>
    <s v="wearables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26"/>
    <n v="30000"/>
    <n v="7793"/>
    <x v="1"/>
    <n v="90.62"/>
    <s v="US"/>
    <s v="USD"/>
    <n v="1469122200"/>
    <n v="1466611108"/>
    <b v="0"/>
    <n v="86"/>
    <b v="0"/>
    <s v="technology/wearables"/>
    <x v="2"/>
    <s v="wearables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"/>
    <n v="110000"/>
    <n v="71771"/>
    <x v="1"/>
    <n v="201.6"/>
    <s v="US"/>
    <s v="USD"/>
    <n v="1417690734"/>
    <n v="1415098734"/>
    <b v="0"/>
    <n v="356"/>
    <b v="0"/>
    <s v="technology/wearables"/>
    <x v="2"/>
    <s v="wearables"/>
    <x v="1306"/>
    <d v="2014-12-04T10:58:54"/>
    <x v="3"/>
    <n v="2014"/>
  </r>
  <r>
    <n v="1307"/>
    <s v="VR Card - Customized Virtual Reality Viewer (Canceled)"/>
    <s v="Get VR to Everyone with Mailable, Ready to Use Viewers"/>
    <n v="12"/>
    <n v="50000"/>
    <n v="5757"/>
    <x v="1"/>
    <n v="127.93"/>
    <s v="US"/>
    <s v="USD"/>
    <n v="1455710679"/>
    <n v="1453118679"/>
    <b v="0"/>
    <n v="45"/>
    <b v="0"/>
    <s v="technology/wearables"/>
    <x v="2"/>
    <s v="wearables"/>
    <x v="1307"/>
    <d v="2016-02-17T12:04:39"/>
    <x v="2"/>
    <n v="2016"/>
  </r>
  <r>
    <n v="1308"/>
    <s v="Boost Band: Wristband Phone Charger (Canceled)"/>
    <s v="Boost Band, a wristband that charges any device"/>
    <n v="11"/>
    <n v="10000"/>
    <n v="1136"/>
    <x v="1"/>
    <n v="29.89"/>
    <s v="US"/>
    <s v="USD"/>
    <n v="1475937812"/>
    <n v="1472481812"/>
    <b v="0"/>
    <n v="38"/>
    <b v="0"/>
    <s v="technology/wearables"/>
    <x v="2"/>
    <s v="wearables"/>
    <x v="1308"/>
    <d v="2016-10-08T14:43:32"/>
    <x v="2"/>
    <n v="2016"/>
  </r>
  <r>
    <n v="1309"/>
    <s v="CORE : Roam (Canceled)"/>
    <s v="Wicked fun and built for excitement, CORE is the safest and most versatile speaker you've ever worn."/>
    <n v="112"/>
    <n v="11500"/>
    <n v="12879"/>
    <x v="1"/>
    <n v="367.97"/>
    <s v="US"/>
    <s v="USD"/>
    <n v="1444943468"/>
    <n v="1441919468"/>
    <b v="0"/>
    <n v="35"/>
    <b v="0"/>
    <s v="technology/wearables"/>
    <x v="2"/>
    <s v="wearables"/>
    <x v="1309"/>
    <d v="2015-10-15T21:11:08"/>
    <x v="0"/>
    <n v="2015"/>
  </r>
  <r>
    <n v="1310"/>
    <s v="k5-jkt.by kiger (Canceled)"/>
    <s v="An essential hoodie that holds all sized smart phones and keep your headphone wires tangle free."/>
    <n v="16"/>
    <n v="20000"/>
    <n v="3100"/>
    <x v="1"/>
    <n v="129.16999999999999"/>
    <s v="US"/>
    <s v="USD"/>
    <n v="1471622450"/>
    <n v="1467734450"/>
    <b v="0"/>
    <n v="24"/>
    <b v="0"/>
    <s v="technology/wearables"/>
    <x v="2"/>
    <s v="wearables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32"/>
    <n v="250000"/>
    <n v="80070"/>
    <x v="1"/>
    <n v="800.7"/>
    <s v="US"/>
    <s v="USD"/>
    <n v="1480536919"/>
    <n v="1477509319"/>
    <b v="0"/>
    <n v="100"/>
    <b v="0"/>
    <s v="technology/wearables"/>
    <x v="2"/>
    <s v="wearables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1"/>
    <n v="4600"/>
    <n v="28"/>
    <x v="1"/>
    <n v="28"/>
    <s v="US"/>
    <s v="USD"/>
    <n v="1429375922"/>
    <n v="1426783922"/>
    <b v="0"/>
    <n v="1"/>
    <b v="0"/>
    <s v="technology/wearables"/>
    <x v="2"/>
    <s v="wearables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31"/>
    <n v="40000"/>
    <n v="12446"/>
    <x v="1"/>
    <n v="102.02"/>
    <s v="US"/>
    <s v="USD"/>
    <n v="1457024514"/>
    <n v="1454432514"/>
    <b v="0"/>
    <n v="122"/>
    <b v="0"/>
    <s v="technology/wearables"/>
    <x v="2"/>
    <s v="wearables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"/>
    <n v="180000"/>
    <n v="2028"/>
    <x v="1"/>
    <n v="184.36"/>
    <s v="US"/>
    <s v="USD"/>
    <n v="1477065860"/>
    <n v="1471881860"/>
    <b v="0"/>
    <n v="11"/>
    <b v="0"/>
    <s v="technology/wearables"/>
    <x v="2"/>
    <s v="wearables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n v="40"/>
    <n v="100000"/>
    <n v="40404"/>
    <x v="1"/>
    <n v="162.91999999999999"/>
    <s v="US"/>
    <s v="USD"/>
    <n v="1446771600"/>
    <n v="1443700648"/>
    <b v="0"/>
    <n v="248"/>
    <b v="0"/>
    <s v="technology/wearables"/>
    <x v="2"/>
    <s v="wearables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0"/>
    <n v="75000"/>
    <n v="1"/>
    <x v="1"/>
    <n v="1"/>
    <s v="US"/>
    <s v="USD"/>
    <n v="1456700709"/>
    <n v="1453676709"/>
    <b v="0"/>
    <n v="1"/>
    <b v="0"/>
    <s v="technology/wearables"/>
    <x v="2"/>
    <s v="wearables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6"/>
    <n v="200000"/>
    <n v="11467"/>
    <x v="1"/>
    <n v="603.53"/>
    <s v="DK"/>
    <s v="DKK"/>
    <n v="1469109600"/>
    <n v="1464586746"/>
    <b v="0"/>
    <n v="19"/>
    <b v="0"/>
    <s v="technology/wearables"/>
    <x v="2"/>
    <s v="wearables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15"/>
    <n v="40000"/>
    <n v="6130"/>
    <x v="1"/>
    <n v="45.41"/>
    <s v="US"/>
    <s v="USD"/>
    <n v="1420938172"/>
    <n v="1418346172"/>
    <b v="0"/>
    <n v="135"/>
    <b v="0"/>
    <s v="technology/wearables"/>
    <x v="2"/>
    <s v="wearables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15"/>
    <n v="5800"/>
    <n v="876"/>
    <x v="1"/>
    <n v="97.33"/>
    <s v="GB"/>
    <s v="GBP"/>
    <n v="1405094400"/>
    <n v="1403810965"/>
    <b v="0"/>
    <n v="9"/>
    <b v="0"/>
    <s v="technology/wearables"/>
    <x v="2"/>
    <s v="wearables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"/>
    <n v="100000"/>
    <n v="503"/>
    <x v="1"/>
    <n v="167.67"/>
    <s v="NL"/>
    <s v="EUR"/>
    <n v="1483138800"/>
    <n v="1480610046"/>
    <b v="0"/>
    <n v="3"/>
    <b v="0"/>
    <s v="technology/wearables"/>
    <x v="2"/>
    <s v="wearables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1"/>
    <n v="462000"/>
    <n v="6019"/>
    <x v="1"/>
    <n v="859.86"/>
    <s v="SE"/>
    <s v="SEK"/>
    <n v="1482515937"/>
    <n v="1479923937"/>
    <b v="0"/>
    <n v="7"/>
    <b v="0"/>
    <s v="technology/wearables"/>
    <x v="2"/>
    <s v="wearables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0"/>
    <n v="35000"/>
    <n v="106"/>
    <x v="1"/>
    <n v="26.5"/>
    <s v="GB"/>
    <s v="GBP"/>
    <n v="1432223125"/>
    <n v="1429631125"/>
    <b v="0"/>
    <n v="4"/>
    <b v="0"/>
    <s v="technology/wearables"/>
    <x v="2"/>
    <s v="wearables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9"/>
    <n v="15000"/>
    <n v="1332"/>
    <x v="1"/>
    <n v="30.27"/>
    <s v="US"/>
    <s v="USD"/>
    <n v="1461653700"/>
    <n v="1458665146"/>
    <b v="0"/>
    <n v="44"/>
    <b v="0"/>
    <s v="technology/wearables"/>
    <x v="2"/>
    <s v="wearables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10"/>
    <n v="50000"/>
    <n v="4920"/>
    <x v="1"/>
    <n v="54.67"/>
    <s v="US"/>
    <s v="USD"/>
    <n v="1476371552"/>
    <n v="1473779552"/>
    <b v="0"/>
    <n v="90"/>
    <b v="0"/>
    <s v="technology/wearables"/>
    <x v="2"/>
    <s v="wearables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"/>
    <n v="20000"/>
    <n v="486"/>
    <x v="1"/>
    <n v="60.75"/>
    <s v="US"/>
    <s v="USD"/>
    <n v="1483063435"/>
    <n v="1480471435"/>
    <b v="0"/>
    <n v="8"/>
    <b v="0"/>
    <s v="technology/wearables"/>
    <x v="2"/>
    <s v="wearables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"/>
    <n v="100000"/>
    <n v="1130"/>
    <x v="1"/>
    <n v="102.73"/>
    <s v="US"/>
    <s v="USD"/>
    <n v="1421348428"/>
    <n v="1417460428"/>
    <b v="0"/>
    <n v="11"/>
    <b v="0"/>
    <s v="technology/wearables"/>
    <x v="2"/>
    <s v="wearables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"/>
    <n v="48000"/>
    <n v="1705"/>
    <x v="1"/>
    <n v="41.59"/>
    <s v="US"/>
    <s v="USD"/>
    <n v="1432916235"/>
    <n v="1430324235"/>
    <b v="0"/>
    <n v="41"/>
    <b v="0"/>
    <s v="technology/wearables"/>
    <x v="2"/>
    <s v="wearables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2"/>
    <n v="75000"/>
    <n v="1748"/>
    <x v="1"/>
    <n v="116.53"/>
    <s v="US"/>
    <s v="USD"/>
    <n v="1476458734"/>
    <n v="1472570734"/>
    <b v="0"/>
    <n v="15"/>
    <b v="0"/>
    <s v="technology/wearables"/>
    <x v="2"/>
    <s v="wearables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1"/>
    <n v="50000"/>
    <n v="408"/>
    <x v="1"/>
    <n v="45.33"/>
    <s v="US"/>
    <s v="USD"/>
    <n v="1417501145"/>
    <n v="1414041545"/>
    <b v="0"/>
    <n v="9"/>
    <b v="0"/>
    <s v="technology/wearables"/>
    <x v="2"/>
    <s v="wearables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22"/>
    <n v="35000"/>
    <n v="7873"/>
    <x v="1"/>
    <n v="157.46"/>
    <s v="US"/>
    <s v="USD"/>
    <n v="1467432000"/>
    <n v="1464763109"/>
    <b v="0"/>
    <n v="50"/>
    <b v="0"/>
    <s v="technology/wearables"/>
    <x v="2"/>
    <s v="wearables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1"/>
    <n v="250000"/>
    <n v="3417"/>
    <x v="1"/>
    <n v="100.5"/>
    <s v="US"/>
    <s v="USD"/>
    <n v="1471435554"/>
    <n v="1468843554"/>
    <b v="0"/>
    <n v="34"/>
    <b v="0"/>
    <s v="technology/wearables"/>
    <x v="2"/>
    <s v="wearables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0"/>
    <n v="10115"/>
    <n v="0"/>
    <x v="1"/>
    <n v="0"/>
    <s v="CH"/>
    <s v="CHF"/>
    <n v="1485480408"/>
    <n v="1482888408"/>
    <b v="0"/>
    <n v="0"/>
    <b v="0"/>
    <s v="technology/wearables"/>
    <x v="2"/>
    <s v="wearables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0"/>
    <n v="2500"/>
    <n v="0"/>
    <x v="1"/>
    <n v="0"/>
    <s v="AU"/>
    <s v="AUD"/>
    <n v="1405478025"/>
    <n v="1402886025"/>
    <b v="0"/>
    <n v="0"/>
    <b v="0"/>
    <s v="technology/wearables"/>
    <x v="2"/>
    <s v="wearables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1"/>
    <n v="133000"/>
    <n v="14303"/>
    <x v="1"/>
    <n v="51.82"/>
    <s v="US"/>
    <s v="USD"/>
    <n v="1457721287"/>
    <n v="1455129287"/>
    <b v="0"/>
    <n v="276"/>
    <b v="0"/>
    <s v="technology/wearables"/>
    <x v="2"/>
    <s v="wearables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0"/>
    <n v="25000"/>
    <n v="4940"/>
    <x v="1"/>
    <n v="308.75"/>
    <s v="US"/>
    <s v="USD"/>
    <n v="1449354502"/>
    <n v="1446762502"/>
    <b v="0"/>
    <n v="16"/>
    <b v="0"/>
    <s v="technology/wearables"/>
    <x v="2"/>
    <s v="wearables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85"/>
    <n v="100000"/>
    <n v="84947"/>
    <x v="1"/>
    <n v="379.23"/>
    <s v="US"/>
    <s v="USD"/>
    <n v="1418849028"/>
    <n v="1415825028"/>
    <b v="0"/>
    <n v="224"/>
    <b v="0"/>
    <s v="technology/wearables"/>
    <x v="2"/>
    <s v="wearables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49"/>
    <n v="50000"/>
    <n v="24691"/>
    <x v="1"/>
    <n v="176.36"/>
    <s v="US"/>
    <s v="USD"/>
    <n v="1488549079"/>
    <n v="1485957079"/>
    <b v="0"/>
    <n v="140"/>
    <b v="0"/>
    <s v="technology/wearables"/>
    <x v="2"/>
    <s v="wearables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"/>
    <n v="30000"/>
    <n v="991"/>
    <x v="1"/>
    <n v="66.069999999999993"/>
    <s v="US"/>
    <s v="USD"/>
    <n v="1438543033"/>
    <n v="1435951033"/>
    <b v="0"/>
    <n v="15"/>
    <b v="0"/>
    <s v="technology/wearables"/>
    <x v="2"/>
    <s v="wearables"/>
    <x v="1338"/>
    <d v="2015-08-02T19:17:13"/>
    <x v="0"/>
    <n v="2015"/>
  </r>
  <r>
    <n v="1339"/>
    <s v="Linkoo (Canceled)"/>
    <s v="World's Smallest customizable Phone &amp; GPS Watch for kids !"/>
    <n v="7"/>
    <n v="50000"/>
    <n v="3317"/>
    <x v="1"/>
    <n v="89.65"/>
    <s v="US"/>
    <s v="USD"/>
    <n v="1418056315"/>
    <n v="1414164715"/>
    <b v="0"/>
    <n v="37"/>
    <b v="0"/>
    <s v="technology/wearables"/>
    <x v="2"/>
    <s v="wearables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n v="0"/>
    <n v="1680"/>
    <n v="0"/>
    <x v="1"/>
    <n v="0"/>
    <s v="US"/>
    <s v="USD"/>
    <n v="1408112253"/>
    <n v="1405520253"/>
    <b v="0"/>
    <n v="0"/>
    <b v="0"/>
    <s v="technology/wearables"/>
    <x v="2"/>
    <s v="wearables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70"/>
    <n v="25000"/>
    <n v="17590"/>
    <x v="1"/>
    <n v="382.39"/>
    <s v="GB"/>
    <s v="GBP"/>
    <n v="1475333917"/>
    <n v="1472569117"/>
    <b v="0"/>
    <n v="46"/>
    <b v="0"/>
    <s v="technology/wearables"/>
    <x v="2"/>
    <s v="wearables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0"/>
    <n v="50000"/>
    <n v="100"/>
    <x v="1"/>
    <n v="100"/>
    <s v="US"/>
    <s v="USD"/>
    <n v="1437161739"/>
    <n v="1434569739"/>
    <b v="0"/>
    <n v="1"/>
    <b v="0"/>
    <s v="technology/wearables"/>
    <x v="2"/>
    <s v="wearables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102"/>
    <n v="50000"/>
    <n v="51149"/>
    <x v="1"/>
    <n v="158.36000000000001"/>
    <s v="US"/>
    <s v="USD"/>
    <n v="1471579140"/>
    <n v="1466512683"/>
    <b v="0"/>
    <n v="323"/>
    <b v="0"/>
    <s v="technology/wearables"/>
    <x v="2"/>
    <s v="wearables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378"/>
    <n v="1500"/>
    <n v="5666"/>
    <x v="0"/>
    <n v="40.76"/>
    <s v="CA"/>
    <s v="CAD"/>
    <n v="1467313039"/>
    <n v="1464807439"/>
    <b v="0"/>
    <n v="139"/>
    <b v="1"/>
    <s v="publishing/nonfiction"/>
    <x v="3"/>
    <s v="nonfiction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125"/>
    <n v="300"/>
    <n v="375"/>
    <x v="0"/>
    <n v="53.57"/>
    <s v="US"/>
    <s v="USD"/>
    <n v="1405366359"/>
    <n v="1402342359"/>
    <b v="0"/>
    <n v="7"/>
    <b v="1"/>
    <s v="publishing/nonfiction"/>
    <x v="3"/>
    <s v="nonfiction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147"/>
    <n v="4900"/>
    <n v="7219"/>
    <x v="0"/>
    <n v="48.45"/>
    <s v="US"/>
    <s v="USD"/>
    <n v="1372297751"/>
    <n v="1369705751"/>
    <b v="0"/>
    <n v="149"/>
    <b v="1"/>
    <s v="publishing/nonfiction"/>
    <x v="3"/>
    <s v="nonfiction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2"/>
    <n v="2500"/>
    <n v="2555"/>
    <x v="0"/>
    <n v="82.42"/>
    <s v="US"/>
    <s v="USD"/>
    <n v="1425741525"/>
    <n v="1423149525"/>
    <b v="0"/>
    <n v="31"/>
    <b v="1"/>
    <s v="publishing/nonfiction"/>
    <x v="3"/>
    <s v="nonfiction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102"/>
    <n v="5875"/>
    <n v="5985"/>
    <x v="0"/>
    <n v="230.19"/>
    <s v="US"/>
    <s v="USD"/>
    <n v="1418904533"/>
    <n v="1416485333"/>
    <b v="0"/>
    <n v="26"/>
    <b v="1"/>
    <s v="publishing/nonfiction"/>
    <x v="3"/>
    <s v="nonfiction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204"/>
    <n v="5000"/>
    <n v="10210"/>
    <x v="0"/>
    <n v="59.36"/>
    <s v="CA"/>
    <s v="CAD"/>
    <n v="1450249140"/>
    <n v="1447055935"/>
    <b v="0"/>
    <n v="172"/>
    <b v="1"/>
    <s v="publishing/nonfiction"/>
    <x v="3"/>
    <s v="nonfiction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104"/>
    <n v="5000"/>
    <n v="5202.5"/>
    <x v="0"/>
    <n v="66.7"/>
    <s v="US"/>
    <s v="USD"/>
    <n v="1451089134"/>
    <n v="1448497134"/>
    <b v="0"/>
    <n v="78"/>
    <b v="1"/>
    <s v="publishing/nonfiction"/>
    <x v="3"/>
    <s v="nonfiction"/>
    <x v="1350"/>
    <d v="2015-12-26T00:18:54"/>
    <x v="0"/>
    <n v="2015"/>
  </r>
  <r>
    <n v="1351"/>
    <s v="Purpose: Your Journey To Find Meaning"/>
    <s v="Discover your purpose, live a more fulfilling life, leave a positive footprint on society."/>
    <n v="101"/>
    <n v="20000"/>
    <n v="20253"/>
    <x v="0"/>
    <n v="168.78"/>
    <s v="US"/>
    <s v="USD"/>
    <n v="1455299144"/>
    <n v="1452707144"/>
    <b v="0"/>
    <n v="120"/>
    <b v="1"/>
    <s v="publishing/nonfiction"/>
    <x v="3"/>
    <s v="nonfiction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36"/>
    <n v="10000"/>
    <n v="13614"/>
    <x v="0"/>
    <n v="59.97"/>
    <s v="US"/>
    <s v="USD"/>
    <n v="1441425540"/>
    <n v="1436968366"/>
    <b v="0"/>
    <n v="227"/>
    <b v="1"/>
    <s v="publishing/nonfiction"/>
    <x v="3"/>
    <s v="nonfiction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34"/>
    <n v="1000"/>
    <n v="1336"/>
    <x v="0"/>
    <n v="31.81"/>
    <s v="US"/>
    <s v="USD"/>
    <n v="1362960000"/>
    <n v="1359946188"/>
    <b v="0"/>
    <n v="42"/>
    <b v="1"/>
    <s v="publishing/nonfiction"/>
    <x v="3"/>
    <s v="nonfiction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30"/>
    <n v="1200"/>
    <n v="1563"/>
    <x v="0"/>
    <n v="24.42"/>
    <s v="GB"/>
    <s v="GBP"/>
    <n v="1465672979"/>
    <n v="1463080979"/>
    <b v="0"/>
    <n v="64"/>
    <b v="1"/>
    <s v="publishing/nonfiction"/>
    <x v="3"/>
    <s v="nonfiction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123"/>
    <n v="2500"/>
    <n v="3067"/>
    <x v="0"/>
    <n v="25.35"/>
    <s v="GB"/>
    <s v="GBP"/>
    <n v="1354269600"/>
    <n v="1351663605"/>
    <b v="0"/>
    <n v="121"/>
    <b v="1"/>
    <s v="publishing/nonfiction"/>
    <x v="3"/>
    <s v="nonfiction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183"/>
    <n v="3400"/>
    <n v="6215.56"/>
    <x v="0"/>
    <n v="71.44"/>
    <s v="US"/>
    <s v="USD"/>
    <n v="1372985760"/>
    <n v="1370393760"/>
    <b v="0"/>
    <n v="87"/>
    <b v="1"/>
    <s v="publishing/nonfiction"/>
    <x v="3"/>
    <s v="nonfiction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n v="125"/>
    <n v="2000"/>
    <n v="2506"/>
    <x v="0"/>
    <n v="38.549999999999997"/>
    <s v="US"/>
    <s v="USD"/>
    <n v="1362117540"/>
    <n v="1359587137"/>
    <b v="0"/>
    <n v="65"/>
    <b v="1"/>
    <s v="publishing/nonfiction"/>
    <x v="3"/>
    <s v="nonfiction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n v="112"/>
    <n v="3000"/>
    <n v="3350"/>
    <x v="0"/>
    <n v="68.37"/>
    <s v="US"/>
    <s v="USD"/>
    <n v="1309009323"/>
    <n v="1306417323"/>
    <b v="0"/>
    <n v="49"/>
    <b v="1"/>
    <s v="publishing/nonfiction"/>
    <x v="3"/>
    <s v="nonfiction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116"/>
    <n v="660"/>
    <n v="764"/>
    <x v="0"/>
    <n v="40.21"/>
    <s v="US"/>
    <s v="USD"/>
    <n v="1309980790"/>
    <n v="1304623990"/>
    <b v="0"/>
    <n v="19"/>
    <b v="1"/>
    <s v="publishing/nonfiction"/>
    <x v="3"/>
    <s v="nonfiction"/>
    <x v="1359"/>
    <d v="2011-07-06T19:33:10"/>
    <x v="6"/>
    <n v="2011"/>
  </r>
  <r>
    <n v="1360"/>
    <s v="So Bad, It's Good! - A Book of Bad Movies"/>
    <s v="So Bad, It's Good! is a guide to finding the best films for your bad movie night."/>
    <n v="173"/>
    <n v="1500"/>
    <n v="2598"/>
    <x v="0"/>
    <n v="32.07"/>
    <s v="US"/>
    <s v="USD"/>
    <n v="1343943420"/>
    <n v="1341524220"/>
    <b v="0"/>
    <n v="81"/>
    <b v="1"/>
    <s v="publishing/nonfiction"/>
    <x v="3"/>
    <s v="nonfiction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126"/>
    <n v="6000"/>
    <n v="7559"/>
    <x v="0"/>
    <n v="28.63"/>
    <s v="GB"/>
    <s v="GBP"/>
    <n v="1403370772"/>
    <n v="1400778772"/>
    <b v="0"/>
    <n v="264"/>
    <b v="1"/>
    <s v="publishing/nonfiction"/>
    <x v="3"/>
    <s v="nonfiction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9"/>
    <n v="1000"/>
    <n v="1091"/>
    <x v="0"/>
    <n v="43.64"/>
    <s v="US"/>
    <s v="USD"/>
    <n v="1378592731"/>
    <n v="1373408731"/>
    <b v="0"/>
    <n v="25"/>
    <b v="1"/>
    <s v="publishing/nonfiction"/>
    <x v="3"/>
    <s v="nonfiction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100"/>
    <n v="200"/>
    <n v="200"/>
    <x v="0"/>
    <n v="40"/>
    <s v="US"/>
    <s v="USD"/>
    <n v="1455523140"/>
    <n v="1453925727"/>
    <b v="0"/>
    <n v="5"/>
    <b v="1"/>
    <s v="publishing/nonfiction"/>
    <x v="3"/>
    <s v="nonfiction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19"/>
    <n v="42000"/>
    <n v="49830"/>
    <x v="0"/>
    <n v="346.04"/>
    <s v="DK"/>
    <s v="DKK"/>
    <n v="1420648906"/>
    <n v="1415464906"/>
    <b v="0"/>
    <n v="144"/>
    <b v="1"/>
    <s v="music/rock"/>
    <x v="4"/>
    <s v="rock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100"/>
    <n v="7500"/>
    <n v="7520"/>
    <x v="0"/>
    <n v="81.739999999999995"/>
    <s v="US"/>
    <s v="USD"/>
    <n v="1426523752"/>
    <n v="1423935352"/>
    <b v="0"/>
    <n v="92"/>
    <b v="1"/>
    <s v="music/rock"/>
    <x v="4"/>
    <s v="rock"/>
    <x v="1365"/>
    <d v="2015-03-16T16:35:52"/>
    <x v="0"/>
    <n v="2015"/>
  </r>
  <r>
    <n v="1366"/>
    <s v="Kick It! A Tribute to the A.K.s"/>
    <s v="A musical memorial for Alexi Petersen."/>
    <n v="126"/>
    <n v="7500"/>
    <n v="9486.69"/>
    <x v="0"/>
    <n v="64.540000000000006"/>
    <s v="US"/>
    <s v="USD"/>
    <n v="1417049663"/>
    <n v="1413158063"/>
    <b v="0"/>
    <n v="147"/>
    <b v="1"/>
    <s v="music/rock"/>
    <x v="4"/>
    <s v="rock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114"/>
    <n v="5000"/>
    <n v="5713"/>
    <x v="0"/>
    <n v="63.48"/>
    <s v="US"/>
    <s v="USD"/>
    <n v="1447463050"/>
    <n v="1444867450"/>
    <b v="0"/>
    <n v="90"/>
    <b v="1"/>
    <s v="music/rock"/>
    <x v="4"/>
    <s v="rock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111"/>
    <n v="5000"/>
    <n v="5535"/>
    <x v="0"/>
    <n v="63.62"/>
    <s v="US"/>
    <s v="USD"/>
    <n v="1434342894"/>
    <n v="1432269294"/>
    <b v="0"/>
    <n v="87"/>
    <b v="1"/>
    <s v="music/rock"/>
    <x v="4"/>
    <s v="rock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105"/>
    <n v="32360"/>
    <n v="34090.629999999997"/>
    <x v="0"/>
    <n v="83.97"/>
    <s v="US"/>
    <s v="USD"/>
    <n v="1397225746"/>
    <n v="1394633746"/>
    <b v="0"/>
    <n v="406"/>
    <b v="1"/>
    <s v="music/rock"/>
    <x v="4"/>
    <s v="rock"/>
    <x v="1369"/>
    <d v="2014-04-11T14:15:46"/>
    <x v="3"/>
    <n v="2014"/>
  </r>
  <r>
    <n v="1370"/>
    <s v="Food On You presents Baby's First Parental Advisory"/>
    <s v="Songs about the first year of parenthood, often inappropriate for children"/>
    <n v="104"/>
    <n v="1500"/>
    <n v="1555"/>
    <x v="0"/>
    <n v="77.75"/>
    <s v="US"/>
    <s v="USD"/>
    <n v="1381881890"/>
    <n v="1380585890"/>
    <b v="0"/>
    <n v="20"/>
    <b v="1"/>
    <s v="music/rock"/>
    <x v="4"/>
    <s v="rock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107"/>
    <n v="6999"/>
    <n v="7495"/>
    <x v="0"/>
    <n v="107.07"/>
    <s v="US"/>
    <s v="USD"/>
    <n v="1431022342"/>
    <n v="1428430342"/>
    <b v="0"/>
    <n v="70"/>
    <b v="1"/>
    <s v="music/rock"/>
    <x v="4"/>
    <s v="rock"/>
    <x v="1371"/>
    <d v="2015-05-07T18:12:22"/>
    <x v="0"/>
    <n v="2015"/>
  </r>
  <r>
    <n v="1372"/>
    <s v="Ted Lukas &amp; the Misled new CD - &quot;FEED&quot;"/>
    <s v="Please help us raise funds to press our new CD!"/>
    <n v="124"/>
    <n v="500"/>
    <n v="620"/>
    <x v="0"/>
    <n v="38.75"/>
    <s v="US"/>
    <s v="USD"/>
    <n v="1342115132"/>
    <n v="1339523132"/>
    <b v="0"/>
    <n v="16"/>
    <b v="1"/>
    <s v="music/rock"/>
    <x v="4"/>
    <s v="rock"/>
    <x v="1372"/>
    <d v="2012-07-12T17:45:32"/>
    <x v="5"/>
    <n v="2012"/>
  </r>
  <r>
    <n v="1373"/>
    <s v="Broccoli Samurai: Tour Van or Bust!"/>
    <s v="Help Broccoli Samurai raise money to get a new van and continue bringing you the jams!"/>
    <n v="105"/>
    <n v="10000"/>
    <n v="10501"/>
    <x v="0"/>
    <n v="201.94"/>
    <s v="US"/>
    <s v="USD"/>
    <n v="1483138233"/>
    <n v="1480546233"/>
    <b v="0"/>
    <n v="52"/>
    <b v="1"/>
    <s v="music/rock"/>
    <x v="4"/>
    <s v="rock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89"/>
    <n v="1500"/>
    <n v="2842"/>
    <x v="0"/>
    <n v="43.06"/>
    <s v="US"/>
    <s v="USD"/>
    <n v="1458874388"/>
    <n v="1456285988"/>
    <b v="0"/>
    <n v="66"/>
    <b v="1"/>
    <s v="music/rock"/>
    <x v="4"/>
    <s v="rock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171"/>
    <n v="4000"/>
    <n v="6853"/>
    <x v="0"/>
    <n v="62.87"/>
    <s v="FR"/>
    <s v="EUR"/>
    <n v="1484444119"/>
    <n v="1481852119"/>
    <b v="0"/>
    <n v="109"/>
    <b v="1"/>
    <s v="music/rock"/>
    <x v="4"/>
    <s v="rock"/>
    <x v="1375"/>
    <d v="2017-01-15T01:35:19"/>
    <x v="2"/>
    <n v="2017"/>
  </r>
  <r>
    <n v="1376"/>
    <s v="Dead Pirates / HIGHMARE LP 2nd pressing"/>
    <s v="Dead Pirates are planning a second pressing of HIGHMARE LP, who wants one ?"/>
    <n v="252"/>
    <n v="3700"/>
    <n v="9342"/>
    <x v="0"/>
    <n v="55.61"/>
    <s v="GB"/>
    <s v="GBP"/>
    <n v="1480784606"/>
    <n v="1478189006"/>
    <b v="0"/>
    <n v="168"/>
    <b v="1"/>
    <s v="music/rock"/>
    <x v="4"/>
    <s v="rock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16"/>
    <n v="1300"/>
    <n v="1510"/>
    <x v="0"/>
    <n v="48.71"/>
    <s v="US"/>
    <s v="USD"/>
    <n v="1486095060"/>
    <n v="1484198170"/>
    <b v="0"/>
    <n v="31"/>
    <b v="1"/>
    <s v="music/rock"/>
    <x v="4"/>
    <s v="rock"/>
    <x v="1377"/>
    <d v="2017-02-03T04:11:00"/>
    <x v="1"/>
    <n v="2017"/>
  </r>
  <r>
    <n v="1378"/>
    <s v="SIX BY SEVEN"/>
    <s v="A psychedelic post rock masterpiece!"/>
    <n v="203"/>
    <n v="2000"/>
    <n v="4067"/>
    <x v="0"/>
    <n v="30.58"/>
    <s v="GB"/>
    <s v="GBP"/>
    <n v="1470075210"/>
    <n v="1468779210"/>
    <b v="0"/>
    <n v="133"/>
    <b v="1"/>
    <s v="music/rock"/>
    <x v="4"/>
    <s v="rock"/>
    <x v="1378"/>
    <d v="2016-08-01T18:13:30"/>
    <x v="2"/>
    <n v="2016"/>
  </r>
  <r>
    <n v="1379"/>
    <s v="J. Walter Makes a Record"/>
    <s v="---------The long-awaited debut full-length from Justin Ruddy--------"/>
    <n v="112"/>
    <n v="10000"/>
    <n v="11160"/>
    <x v="0"/>
    <n v="73.91"/>
    <s v="US"/>
    <s v="USD"/>
    <n v="1433504876"/>
    <n v="1430912876"/>
    <b v="0"/>
    <n v="151"/>
    <b v="1"/>
    <s v="music/rock"/>
    <x v="4"/>
    <s v="rock"/>
    <x v="1379"/>
    <d v="2015-06-05T11:47:56"/>
    <x v="0"/>
    <n v="2015"/>
  </r>
  <r>
    <n v="1380"/>
    <s v="BARNFEST 2015"/>
    <s v="A DIY MUSIC FESTIVAL FROM ST. LOUIS MO! Bands make their own festival, help make it legit!"/>
    <n v="424"/>
    <n v="25"/>
    <n v="106"/>
    <x v="0"/>
    <n v="21.2"/>
    <s v="US"/>
    <s v="USD"/>
    <n v="1433815200"/>
    <n v="1431886706"/>
    <b v="0"/>
    <n v="5"/>
    <b v="1"/>
    <s v="music/rock"/>
    <x v="4"/>
    <s v="rock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7"/>
    <n v="5000"/>
    <n v="5355"/>
    <x v="0"/>
    <n v="73.36"/>
    <s v="US"/>
    <s v="USD"/>
    <n v="1482988125"/>
    <n v="1480396125"/>
    <b v="0"/>
    <n v="73"/>
    <b v="1"/>
    <s v="music/rock"/>
    <x v="4"/>
    <s v="rock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n v="104"/>
    <n v="8000"/>
    <n v="8349"/>
    <x v="0"/>
    <n v="56.41"/>
    <s v="US"/>
    <s v="USD"/>
    <n v="1367867536"/>
    <n v="1365275536"/>
    <b v="0"/>
    <n v="148"/>
    <b v="1"/>
    <s v="music/rock"/>
    <x v="4"/>
    <s v="rock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12"/>
    <n v="2200"/>
    <n v="4673"/>
    <x v="0"/>
    <n v="50.25"/>
    <s v="CA"/>
    <s v="CAD"/>
    <n v="1482457678"/>
    <n v="1480729678"/>
    <b v="0"/>
    <n v="93"/>
    <b v="1"/>
    <s v="music/rock"/>
    <x v="4"/>
    <s v="rock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124"/>
    <n v="3500"/>
    <n v="4343"/>
    <x v="0"/>
    <n v="68.94"/>
    <s v="US"/>
    <s v="USD"/>
    <n v="1436117922"/>
    <n v="1433525922"/>
    <b v="0"/>
    <n v="63"/>
    <b v="1"/>
    <s v="music/rock"/>
    <x v="4"/>
    <s v="rock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n v="110"/>
    <n v="8000"/>
    <n v="8832.49"/>
    <x v="0"/>
    <n v="65.91"/>
    <s v="DE"/>
    <s v="EUR"/>
    <n v="1461931860"/>
    <n v="1457109121"/>
    <b v="0"/>
    <n v="134"/>
    <b v="1"/>
    <s v="music/rock"/>
    <x v="4"/>
    <s v="rock"/>
    <x v="1385"/>
    <d v="2016-04-29T12:11:00"/>
    <x v="2"/>
    <n v="2016"/>
  </r>
  <r>
    <n v="1386"/>
    <s v="MALTESE CROSS: The First Album"/>
    <s v="We are a classic hard rock/heavy metal band just trying to keep rock alive!"/>
    <n v="219"/>
    <n v="400"/>
    <n v="875"/>
    <x v="0"/>
    <n v="62.5"/>
    <s v="US"/>
    <s v="USD"/>
    <n v="1438183889"/>
    <n v="1435591889"/>
    <b v="0"/>
    <n v="14"/>
    <b v="1"/>
    <s v="music/rock"/>
    <x v="4"/>
    <s v="rock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137"/>
    <n v="4000"/>
    <n v="5465"/>
    <x v="0"/>
    <n v="70.06"/>
    <s v="US"/>
    <s v="USD"/>
    <n v="1433305800"/>
    <n v="1430604395"/>
    <b v="0"/>
    <n v="78"/>
    <b v="1"/>
    <s v="music/rock"/>
    <x v="4"/>
    <s v="rock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135"/>
    <n v="5000"/>
    <n v="6740.37"/>
    <x v="0"/>
    <n v="60.18"/>
    <s v="US"/>
    <s v="USD"/>
    <n v="1476720840"/>
    <n v="1474469117"/>
    <b v="0"/>
    <n v="112"/>
    <b v="1"/>
    <s v="music/rock"/>
    <x v="4"/>
    <s v="rock"/>
    <x v="1388"/>
    <d v="2016-10-17T16:14:00"/>
    <x v="2"/>
    <n v="2016"/>
  </r>
  <r>
    <n v="1389"/>
    <s v="Pre-order DANCEHALL's first record!!!"/>
    <s v="Help fund the pressing of DANCEHALL's first record by pre-ordering it in advance!!!"/>
    <n v="145"/>
    <n v="500"/>
    <n v="727"/>
    <x v="0"/>
    <n v="21.38"/>
    <s v="GB"/>
    <s v="GBP"/>
    <n v="1471087957"/>
    <n v="1468495957"/>
    <b v="0"/>
    <n v="34"/>
    <b v="1"/>
    <s v="music/rock"/>
    <x v="4"/>
    <s v="rock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n v="109"/>
    <n v="2800"/>
    <n v="3055"/>
    <x v="0"/>
    <n v="160.79"/>
    <s v="US"/>
    <s v="USD"/>
    <n v="1430154720"/>
    <n v="1427224606"/>
    <b v="0"/>
    <n v="19"/>
    <b v="1"/>
    <s v="music/rock"/>
    <x v="4"/>
    <s v="rock"/>
    <x v="1390"/>
    <d v="2015-04-27T17:12:00"/>
    <x v="0"/>
    <n v="2015"/>
  </r>
  <r>
    <n v="1391"/>
    <s v="Rules and Regulations"/>
    <s v="With the money donated through this project we intend on investing in sound equipment for live shows"/>
    <n v="110"/>
    <n v="500"/>
    <n v="551"/>
    <x v="0"/>
    <n v="42.38"/>
    <s v="US"/>
    <s v="USD"/>
    <n v="1440219540"/>
    <n v="1436369818"/>
    <b v="0"/>
    <n v="13"/>
    <b v="1"/>
    <s v="music/rock"/>
    <x v="4"/>
    <s v="rock"/>
    <x v="1391"/>
    <d v="2015-08-22T04:59:00"/>
    <x v="0"/>
    <n v="2015"/>
  </r>
  <r>
    <n v="1392"/>
    <s v="Telesomniac's Debut Album"/>
    <s v="Telesomniac is a rock band from Provo, UT releasing their debut album Thirty-One Flashes in the Dark."/>
    <n v="114"/>
    <n v="2500"/>
    <n v="2841"/>
    <x v="0"/>
    <n v="27.32"/>
    <s v="US"/>
    <s v="USD"/>
    <n v="1456976586"/>
    <n v="1454298186"/>
    <b v="0"/>
    <n v="104"/>
    <b v="1"/>
    <s v="music/rock"/>
    <x v="4"/>
    <s v="rock"/>
    <x v="1392"/>
    <d v="2016-03-03T03:43:06"/>
    <x v="2"/>
    <n v="2016"/>
  </r>
  <r>
    <n v="1393"/>
    <s v="WolfHunt | Social Commentary Rock Project"/>
    <s v="Rock n' Roll tales of our times"/>
    <n v="102"/>
    <n v="10000"/>
    <n v="10235"/>
    <x v="0"/>
    <n v="196.83"/>
    <s v="US"/>
    <s v="USD"/>
    <n v="1470068523"/>
    <n v="1467476523"/>
    <b v="0"/>
    <n v="52"/>
    <b v="1"/>
    <s v="music/rock"/>
    <x v="4"/>
    <s v="rock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122"/>
    <n v="750"/>
    <n v="916"/>
    <x v="0"/>
    <n v="53.88"/>
    <s v="US"/>
    <s v="USD"/>
    <n v="1488337200"/>
    <n v="1484623726"/>
    <b v="0"/>
    <n v="17"/>
    <b v="1"/>
    <s v="music/rock"/>
    <x v="4"/>
    <s v="rock"/>
    <x v="1394"/>
    <d v="2017-03-01T03:00:00"/>
    <x v="1"/>
    <n v="2017"/>
  </r>
  <r>
    <n v="1395"/>
    <s v="Quiet Oaks Full Length Album"/>
    <s v="Help Quiet Oaks record their debut album!!!"/>
    <n v="112"/>
    <n v="3500"/>
    <n v="3916"/>
    <x v="0"/>
    <n v="47.76"/>
    <s v="US"/>
    <s v="USD"/>
    <n v="1484430481"/>
    <n v="1481838481"/>
    <b v="0"/>
    <n v="82"/>
    <b v="1"/>
    <s v="music/rock"/>
    <x v="4"/>
    <s v="rock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107"/>
    <n v="6000"/>
    <n v="6438"/>
    <x v="0"/>
    <n v="88.19"/>
    <s v="US"/>
    <s v="USD"/>
    <n v="1423871882"/>
    <n v="1421279882"/>
    <b v="0"/>
    <n v="73"/>
    <b v="1"/>
    <s v="music/rock"/>
    <x v="4"/>
    <s v="rock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14"/>
    <n v="10000"/>
    <n v="11385"/>
    <x v="0"/>
    <n v="72.06"/>
    <s v="US"/>
    <s v="USD"/>
    <n v="1477603140"/>
    <n v="1475013710"/>
    <b v="0"/>
    <n v="158"/>
    <b v="1"/>
    <s v="music/rock"/>
    <x v="4"/>
    <s v="rock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110"/>
    <n v="4400"/>
    <n v="4826"/>
    <x v="0"/>
    <n v="74.25"/>
    <s v="US"/>
    <s v="USD"/>
    <n v="1467752334"/>
    <n v="1465160334"/>
    <b v="0"/>
    <n v="65"/>
    <b v="1"/>
    <s v="music/rock"/>
    <x v="4"/>
    <s v="rock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126"/>
    <n v="9000"/>
    <n v="11353"/>
    <x v="0"/>
    <n v="61.7"/>
    <s v="US"/>
    <s v="USD"/>
    <n v="1412640373"/>
    <n v="1410048373"/>
    <b v="0"/>
    <n v="184"/>
    <b v="1"/>
    <s v="music/rock"/>
    <x v="4"/>
    <s v="rock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167"/>
    <n v="350"/>
    <n v="586"/>
    <x v="0"/>
    <n v="17.239999999999998"/>
    <s v="GB"/>
    <s v="GBP"/>
    <n v="1465709400"/>
    <n v="1462695073"/>
    <b v="0"/>
    <n v="34"/>
    <b v="1"/>
    <s v="music/rock"/>
    <x v="4"/>
    <s v="rock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497"/>
    <n v="2500"/>
    <n v="12413"/>
    <x v="0"/>
    <n v="51.72"/>
    <s v="US"/>
    <s v="USD"/>
    <n v="1369612474"/>
    <n v="1367798074"/>
    <b v="0"/>
    <n v="240"/>
    <b v="1"/>
    <s v="music/rock"/>
    <x v="4"/>
    <s v="rock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109"/>
    <n v="2500"/>
    <n v="2729"/>
    <x v="0"/>
    <n v="24.15"/>
    <s v="GB"/>
    <s v="GBP"/>
    <n v="1430439411"/>
    <n v="1425259011"/>
    <b v="0"/>
    <n v="113"/>
    <b v="1"/>
    <s v="music/rock"/>
    <x v="4"/>
    <s v="rock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103"/>
    <n v="4000"/>
    <n v="4103"/>
    <x v="0"/>
    <n v="62.17"/>
    <s v="US"/>
    <s v="USD"/>
    <n v="1374802235"/>
    <n v="1372210235"/>
    <b v="0"/>
    <n v="66"/>
    <b v="1"/>
    <s v="music/rock"/>
    <x v="4"/>
    <s v="rock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2"/>
    <n v="14500"/>
    <n v="241"/>
    <x v="2"/>
    <n v="48.2"/>
    <s v="GB"/>
    <s v="GBP"/>
    <n v="1424607285"/>
    <n v="1422447285"/>
    <b v="1"/>
    <n v="5"/>
    <b v="0"/>
    <s v="publishing/translations"/>
    <x v="3"/>
    <s v="translations"/>
    <x v="1404"/>
    <d v="2015-02-22T12:14:45"/>
    <x v="0"/>
    <n v="2015"/>
  </r>
  <r>
    <n v="1405"/>
    <s v="The Bible translated into Emoticons"/>
    <s v="Will more people read the Bible if it were translated into Emoticons?"/>
    <n v="0"/>
    <n v="25000"/>
    <n v="105"/>
    <x v="2"/>
    <n v="6.18"/>
    <s v="US"/>
    <s v="USD"/>
    <n v="1417195201"/>
    <n v="1414599601"/>
    <b v="1"/>
    <n v="17"/>
    <b v="0"/>
    <s v="publishing/translations"/>
    <x v="3"/>
    <s v="translations"/>
    <x v="1405"/>
    <d v="2014-11-28T17:20:01"/>
    <x v="3"/>
    <n v="2014"/>
  </r>
  <r>
    <n v="1406"/>
    <s v="Man Down! Translation project"/>
    <s v="The White coat and the battle dress uniform"/>
    <n v="0"/>
    <n v="12000"/>
    <n v="15"/>
    <x v="2"/>
    <n v="5"/>
    <s v="IT"/>
    <s v="EUR"/>
    <n v="1449914400"/>
    <n v="1445336607"/>
    <b v="0"/>
    <n v="3"/>
    <b v="0"/>
    <s v="publishing/translations"/>
    <x v="3"/>
    <s v="translations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1"/>
    <n v="3000"/>
    <n v="15"/>
    <x v="2"/>
    <n v="7.5"/>
    <s v="US"/>
    <s v="USD"/>
    <n v="1407847978"/>
    <n v="1405687978"/>
    <b v="0"/>
    <n v="2"/>
    <b v="0"/>
    <s v="publishing/translations"/>
    <x v="3"/>
    <s v="translations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7"/>
    <n v="1000"/>
    <n v="72"/>
    <x v="2"/>
    <n v="12"/>
    <s v="GB"/>
    <s v="GBP"/>
    <n v="1447451756"/>
    <n v="1444856156"/>
    <b v="0"/>
    <n v="6"/>
    <b v="0"/>
    <s v="publishing/translations"/>
    <x v="3"/>
    <s v="translations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0"/>
    <n v="4000"/>
    <n v="0"/>
    <x v="2"/>
    <n v="0"/>
    <s v="US"/>
    <s v="USD"/>
    <n v="1420085535"/>
    <n v="1414897935"/>
    <b v="0"/>
    <n v="0"/>
    <b v="0"/>
    <s v="publishing/translations"/>
    <x v="3"/>
    <s v="translations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0"/>
    <n v="6000"/>
    <n v="1"/>
    <x v="2"/>
    <n v="1"/>
    <s v="IT"/>
    <s v="EUR"/>
    <n v="1464939520"/>
    <n v="1461051520"/>
    <b v="0"/>
    <n v="1"/>
    <b v="0"/>
    <s v="publishing/translations"/>
    <x v="3"/>
    <s v="translations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0"/>
    <n v="3000"/>
    <n v="7"/>
    <x v="2"/>
    <n v="2.33"/>
    <s v="GB"/>
    <s v="GBP"/>
    <n v="1423185900"/>
    <n v="1420766700"/>
    <b v="0"/>
    <n v="3"/>
    <b v="0"/>
    <s v="publishing/translations"/>
    <x v="3"/>
    <s v="translations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5"/>
    <n v="7000"/>
    <n v="320"/>
    <x v="2"/>
    <n v="24.62"/>
    <s v="US"/>
    <s v="USD"/>
    <n v="1417656699"/>
    <n v="1415064699"/>
    <b v="0"/>
    <n v="13"/>
    <b v="0"/>
    <s v="publishing/translations"/>
    <x v="3"/>
    <s v="translations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5"/>
    <n v="2000"/>
    <n v="100"/>
    <x v="2"/>
    <n v="100"/>
    <s v="IT"/>
    <s v="EUR"/>
    <n v="1455964170"/>
    <n v="1450780170"/>
    <b v="0"/>
    <n v="1"/>
    <b v="0"/>
    <s v="publishing/translations"/>
    <x v="3"/>
    <s v="translations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0"/>
    <n v="500"/>
    <n v="1"/>
    <x v="2"/>
    <n v="1"/>
    <s v="US"/>
    <s v="USD"/>
    <n v="1483423467"/>
    <n v="1480831467"/>
    <b v="0"/>
    <n v="1"/>
    <b v="0"/>
    <s v="publishing/translations"/>
    <x v="3"/>
    <s v="translations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18"/>
    <n v="4400"/>
    <n v="800"/>
    <x v="2"/>
    <n v="88.89"/>
    <s v="US"/>
    <s v="USD"/>
    <n v="1439741591"/>
    <n v="1436285591"/>
    <b v="0"/>
    <n v="9"/>
    <b v="0"/>
    <s v="publishing/translations"/>
    <x v="3"/>
    <s v="translations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0"/>
    <n v="50000"/>
    <n v="0"/>
    <x v="2"/>
    <n v="0"/>
    <s v="US"/>
    <s v="USD"/>
    <n v="1448147619"/>
    <n v="1445552019"/>
    <b v="0"/>
    <n v="0"/>
    <b v="0"/>
    <s v="publishing/translations"/>
    <x v="3"/>
    <s v="translations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1"/>
    <n v="4500"/>
    <n v="55"/>
    <x v="2"/>
    <n v="27.5"/>
    <s v="US"/>
    <s v="USD"/>
    <n v="1442315460"/>
    <n v="1439696174"/>
    <b v="0"/>
    <n v="2"/>
    <b v="0"/>
    <s v="publishing/translations"/>
    <x v="3"/>
    <s v="translations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0"/>
    <n v="3000"/>
    <n v="6"/>
    <x v="2"/>
    <n v="6"/>
    <s v="ES"/>
    <s v="EUR"/>
    <n v="1456397834"/>
    <n v="1453805834"/>
    <b v="0"/>
    <n v="1"/>
    <b v="0"/>
    <s v="publishing/translations"/>
    <x v="3"/>
    <s v="translations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7"/>
    <n v="6300"/>
    <n v="445"/>
    <x v="2"/>
    <n v="44.5"/>
    <s v="US"/>
    <s v="USD"/>
    <n v="1476010619"/>
    <n v="1473418619"/>
    <b v="0"/>
    <n v="10"/>
    <b v="0"/>
    <s v="publishing/translations"/>
    <x v="3"/>
    <s v="translations"/>
    <x v="1419"/>
    <d v="2016-10-09T10:56:59"/>
    <x v="2"/>
    <n v="2016"/>
  </r>
  <r>
    <n v="1420"/>
    <s v="Shakespeare in the Hood - Romeo and Juliet"/>
    <s v="Help me butcher Shakespeare in a satirical fashion."/>
    <n v="3"/>
    <n v="110"/>
    <n v="3"/>
    <x v="2"/>
    <n v="1"/>
    <s v="US"/>
    <s v="USD"/>
    <n v="1467129686"/>
    <n v="1464969686"/>
    <b v="0"/>
    <n v="3"/>
    <b v="0"/>
    <s v="publishing/translations"/>
    <x v="3"/>
    <s v="translations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0"/>
    <n v="200000"/>
    <n v="200"/>
    <x v="2"/>
    <n v="100"/>
    <s v="SE"/>
    <s v="SEK"/>
    <n v="1423432709"/>
    <n v="1420840709"/>
    <b v="0"/>
    <n v="2"/>
    <b v="0"/>
    <s v="publishing/translations"/>
    <x v="3"/>
    <s v="translations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0"/>
    <n v="25000"/>
    <n v="26"/>
    <x v="2"/>
    <n v="13"/>
    <s v="NZ"/>
    <s v="NZD"/>
    <n v="1474436704"/>
    <n v="1471844704"/>
    <b v="0"/>
    <n v="2"/>
    <b v="0"/>
    <s v="publishing/translations"/>
    <x v="3"/>
    <s v="translations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0"/>
    <n v="30000"/>
    <n v="100"/>
    <x v="2"/>
    <n v="100"/>
    <s v="AU"/>
    <s v="AUD"/>
    <n v="1451637531"/>
    <n v="1449045531"/>
    <b v="0"/>
    <n v="1"/>
    <b v="0"/>
    <s v="publishing/translations"/>
    <x v="3"/>
    <s v="translations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n v="20"/>
    <n v="7500"/>
    <n v="1527"/>
    <x v="2"/>
    <n v="109.07"/>
    <s v="US"/>
    <s v="USD"/>
    <n v="1479233602"/>
    <n v="1478106802"/>
    <b v="0"/>
    <n v="14"/>
    <b v="0"/>
    <s v="publishing/translations"/>
    <x v="3"/>
    <s v="translations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0"/>
    <n v="13000"/>
    <n v="0"/>
    <x v="2"/>
    <n v="0"/>
    <s v="US"/>
    <s v="USD"/>
    <n v="1430276959"/>
    <n v="1427684959"/>
    <b v="0"/>
    <n v="0"/>
    <b v="0"/>
    <s v="publishing/translations"/>
    <x v="3"/>
    <s v="translations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0"/>
    <n v="1000"/>
    <n v="0"/>
    <x v="2"/>
    <n v="0"/>
    <s v="DE"/>
    <s v="EUR"/>
    <n v="1440408120"/>
    <n v="1435224120"/>
    <b v="0"/>
    <n v="0"/>
    <b v="0"/>
    <s v="publishing/translations"/>
    <x v="3"/>
    <s v="translations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8"/>
    <n v="5000"/>
    <n v="419"/>
    <x v="2"/>
    <n v="104.75"/>
    <s v="DE"/>
    <s v="EUR"/>
    <n v="1474230385"/>
    <n v="1471638385"/>
    <b v="0"/>
    <n v="4"/>
    <b v="0"/>
    <s v="publishing/translations"/>
    <x v="3"/>
    <s v="translations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5"/>
    <n v="1000"/>
    <n v="45"/>
    <x v="2"/>
    <n v="15"/>
    <s v="ES"/>
    <s v="EUR"/>
    <n v="1459584417"/>
    <n v="1456996017"/>
    <b v="0"/>
    <n v="3"/>
    <b v="0"/>
    <s v="publishing/translations"/>
    <x v="3"/>
    <s v="translations"/>
    <x v="1428"/>
    <d v="2016-04-02T08:06:57"/>
    <x v="2"/>
    <n v="2016"/>
  </r>
  <r>
    <n v="1429"/>
    <s v="10 P.M."/>
    <s v="A guy in his 30's tries to live his &quot;American Dream&quot;, but quickly it turns into a nightmare. (A Novel)"/>
    <n v="0"/>
    <n v="10000"/>
    <n v="0"/>
    <x v="2"/>
    <n v="0"/>
    <s v="US"/>
    <s v="USD"/>
    <n v="1428629242"/>
    <n v="1426037242"/>
    <b v="0"/>
    <n v="0"/>
    <b v="0"/>
    <s v="publishing/translations"/>
    <x v="3"/>
    <s v="translations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n v="8"/>
    <n v="5000"/>
    <n v="403"/>
    <x v="2"/>
    <n v="80.599999999999994"/>
    <s v="US"/>
    <s v="USD"/>
    <n v="1419017488"/>
    <n v="1416339088"/>
    <b v="0"/>
    <n v="5"/>
    <b v="0"/>
    <s v="publishing/translations"/>
    <x v="3"/>
    <s v="translations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32"/>
    <n v="17000"/>
    <n v="5431"/>
    <x v="2"/>
    <n v="115.55"/>
    <s v="US"/>
    <s v="USD"/>
    <n v="1448517816"/>
    <n v="1445922216"/>
    <b v="0"/>
    <n v="47"/>
    <b v="0"/>
    <s v="publishing/translations"/>
    <x v="3"/>
    <s v="translations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0"/>
    <n v="40000"/>
    <n v="0"/>
    <x v="2"/>
    <n v="0"/>
    <s v="US"/>
    <s v="USD"/>
    <n v="1437417828"/>
    <n v="1434825828"/>
    <b v="0"/>
    <n v="0"/>
    <b v="0"/>
    <s v="publishing/translations"/>
    <x v="3"/>
    <s v="translations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7"/>
    <n v="12000"/>
    <n v="805"/>
    <x v="2"/>
    <n v="80.5"/>
    <s v="IT"/>
    <s v="EUR"/>
    <n v="1481367600"/>
    <n v="1477839675"/>
    <b v="0"/>
    <n v="10"/>
    <b v="0"/>
    <s v="publishing/translations"/>
    <x v="3"/>
    <s v="translations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10"/>
    <n v="82000"/>
    <n v="8190"/>
    <x v="2"/>
    <n v="744.55"/>
    <s v="DK"/>
    <s v="DKK"/>
    <n v="1433775600"/>
    <n v="1431973478"/>
    <b v="0"/>
    <n v="11"/>
    <b v="0"/>
    <s v="publishing/translations"/>
    <x v="3"/>
    <s v="translations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n v="0"/>
    <n v="15000"/>
    <n v="15"/>
    <x v="2"/>
    <n v="7.5"/>
    <s v="IT"/>
    <s v="EUR"/>
    <n v="1444589020"/>
    <n v="1441997020"/>
    <b v="0"/>
    <n v="2"/>
    <b v="0"/>
    <s v="publishing/translations"/>
    <x v="3"/>
    <s v="translations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"/>
    <n v="10000"/>
    <n v="77"/>
    <x v="2"/>
    <n v="38.5"/>
    <s v="DE"/>
    <s v="EUR"/>
    <n v="1456043057"/>
    <n v="1453451057"/>
    <b v="0"/>
    <n v="2"/>
    <b v="0"/>
    <s v="publishing/translations"/>
    <x v="3"/>
    <s v="translations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27"/>
    <n v="3000"/>
    <n v="807"/>
    <x v="2"/>
    <n v="36.68"/>
    <s v="US"/>
    <s v="USD"/>
    <n v="1405227540"/>
    <n v="1402058739"/>
    <b v="0"/>
    <n v="22"/>
    <b v="0"/>
    <s v="publishing/translations"/>
    <x v="3"/>
    <s v="translations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3"/>
    <n v="20000"/>
    <n v="600"/>
    <x v="2"/>
    <n v="75"/>
    <s v="DK"/>
    <s v="DKK"/>
    <n v="1461765300"/>
    <n v="1459198499"/>
    <b v="0"/>
    <n v="8"/>
    <b v="0"/>
    <s v="publishing/translations"/>
    <x v="3"/>
    <s v="translations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7"/>
    <n v="2725"/>
    <n v="180"/>
    <x v="2"/>
    <n v="30"/>
    <s v="CA"/>
    <s v="CAD"/>
    <n v="1425758101"/>
    <n v="1423166101"/>
    <b v="0"/>
    <n v="6"/>
    <b v="0"/>
    <s v="publishing/translations"/>
    <x v="3"/>
    <s v="translations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0"/>
    <n v="13000"/>
    <n v="1"/>
    <x v="2"/>
    <n v="1"/>
    <s v="IT"/>
    <s v="EUR"/>
    <n v="1464285463"/>
    <n v="1461693463"/>
    <b v="0"/>
    <n v="1"/>
    <b v="0"/>
    <s v="publishing/translations"/>
    <x v="3"/>
    <s v="translations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"/>
    <n v="180000"/>
    <n v="2020"/>
    <x v="2"/>
    <n v="673.33"/>
    <s v="GB"/>
    <s v="GBP"/>
    <n v="1441995769"/>
    <n v="1436811769"/>
    <b v="0"/>
    <n v="3"/>
    <b v="0"/>
    <s v="publishing/translations"/>
    <x v="3"/>
    <s v="translations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0"/>
    <n v="1500"/>
    <n v="0"/>
    <x v="2"/>
    <n v="0"/>
    <s v="US"/>
    <s v="USD"/>
    <n v="1464190158"/>
    <n v="1461598158"/>
    <b v="0"/>
    <n v="0"/>
    <b v="0"/>
    <s v="publishing/translations"/>
    <x v="3"/>
    <s v="translations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0"/>
    <n v="13000"/>
    <n v="0"/>
    <x v="2"/>
    <n v="0"/>
    <s v="FR"/>
    <s v="EUR"/>
    <n v="1483395209"/>
    <n v="1480803209"/>
    <b v="0"/>
    <n v="0"/>
    <b v="0"/>
    <s v="publishing/translations"/>
    <x v="3"/>
    <s v="translations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n v="0"/>
    <n v="4950"/>
    <n v="0"/>
    <x v="2"/>
    <n v="0"/>
    <s v="DE"/>
    <s v="EUR"/>
    <n v="1442091462"/>
    <n v="1436907462"/>
    <b v="0"/>
    <n v="0"/>
    <b v="0"/>
    <s v="publishing/translations"/>
    <x v="3"/>
    <s v="translations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0"/>
    <n v="130000"/>
    <n v="0"/>
    <x v="2"/>
    <n v="0"/>
    <s v="DE"/>
    <s v="EUR"/>
    <n v="1434286855"/>
    <n v="1431694855"/>
    <b v="0"/>
    <n v="0"/>
    <b v="0"/>
    <s v="publishing/translations"/>
    <x v="3"/>
    <s v="translations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0"/>
    <n v="900"/>
    <n v="0"/>
    <x v="2"/>
    <n v="0"/>
    <s v="IT"/>
    <s v="EUR"/>
    <n v="1461235478"/>
    <n v="1459507478"/>
    <b v="0"/>
    <n v="0"/>
    <b v="0"/>
    <s v="publishing/translations"/>
    <x v="3"/>
    <s v="translations"/>
    <x v="1446"/>
    <d v="2016-04-21T10:44:38"/>
    <x v="2"/>
    <n v="2016"/>
  </r>
  <r>
    <n v="1447"/>
    <s v="Indian Language Dictionary"/>
    <s v="I'm creating a dictionary of multiple Indian languages."/>
    <n v="0"/>
    <n v="500000"/>
    <n v="75"/>
    <x v="2"/>
    <n v="25"/>
    <s v="US"/>
    <s v="USD"/>
    <n v="1467999134"/>
    <n v="1465407134"/>
    <b v="0"/>
    <n v="3"/>
    <b v="0"/>
    <s v="publishing/translations"/>
    <x v="3"/>
    <s v="translations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0"/>
    <n v="200000"/>
    <n v="0"/>
    <x v="2"/>
    <n v="0"/>
    <s v="AU"/>
    <s v="AUD"/>
    <n v="1432272300"/>
    <n v="1429655318"/>
    <b v="0"/>
    <n v="0"/>
    <b v="0"/>
    <s v="publishing/translations"/>
    <x v="3"/>
    <s v="translations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0"/>
    <n v="8888"/>
    <n v="0"/>
    <x v="2"/>
    <n v="0"/>
    <s v="US"/>
    <s v="USD"/>
    <n v="1431286105"/>
    <n v="1427138905"/>
    <b v="0"/>
    <n v="0"/>
    <b v="0"/>
    <s v="publishing/translations"/>
    <x v="3"/>
    <s v="translations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0"/>
    <n v="100000"/>
    <n v="1"/>
    <x v="2"/>
    <n v="1"/>
    <s v="US"/>
    <s v="USD"/>
    <n v="1455941197"/>
    <n v="1453349197"/>
    <b v="0"/>
    <n v="1"/>
    <b v="0"/>
    <s v="publishing/translations"/>
    <x v="3"/>
    <s v="translations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0"/>
    <n v="18950"/>
    <n v="2"/>
    <x v="1"/>
    <n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  <n v="2014"/>
  </r>
  <r>
    <n v="1452"/>
    <s v="The Judo Preservation Project (Canceled)"/>
    <s v="I am gathering rare, out-of-print Judo books for preservation, translation and sharing."/>
    <n v="0"/>
    <n v="14000"/>
    <n v="0"/>
    <x v="1"/>
    <n v="0"/>
    <s v="US"/>
    <s v="USD"/>
    <n v="1406566363"/>
    <n v="1403974363"/>
    <b v="0"/>
    <n v="0"/>
    <b v="0"/>
    <s v="publishing/translations"/>
    <x v="3"/>
    <s v="translations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0"/>
    <n v="25000"/>
    <n v="0"/>
    <x v="1"/>
    <n v="0"/>
    <s v="FR"/>
    <s v="EUR"/>
    <n v="1492270947"/>
    <n v="1488386547"/>
    <b v="0"/>
    <n v="0"/>
    <b v="0"/>
    <s v="publishing/translations"/>
    <x v="3"/>
    <s v="translations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"/>
    <n v="1750"/>
    <n v="15"/>
    <x v="1"/>
    <n v="15"/>
    <s v="ES"/>
    <s v="EUR"/>
    <n v="1461535140"/>
    <n v="1459716480"/>
    <b v="0"/>
    <n v="1"/>
    <b v="0"/>
    <s v="publishing/translations"/>
    <x v="3"/>
    <s v="translations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1"/>
    <n v="15000"/>
    <n v="1575"/>
    <x v="1"/>
    <n v="225"/>
    <s v="US"/>
    <s v="USD"/>
    <n v="1409924340"/>
    <n v="1405181320"/>
    <b v="0"/>
    <n v="7"/>
    <b v="0"/>
    <s v="publishing/translations"/>
    <x v="3"/>
    <s v="translations"/>
    <x v="1455"/>
    <d v="2014-09-05T13:39:00"/>
    <x v="3"/>
    <n v="2014"/>
  </r>
  <r>
    <n v="1456"/>
    <s v="Sometimes you don't need love (Canceled)"/>
    <s v="English Version of my auto-published novel"/>
    <n v="3"/>
    <n v="5000"/>
    <n v="145"/>
    <x v="1"/>
    <n v="48.33"/>
    <s v="IT"/>
    <s v="EUR"/>
    <n v="1483459365"/>
    <n v="1480867365"/>
    <b v="0"/>
    <n v="3"/>
    <b v="0"/>
    <s v="publishing/translations"/>
    <x v="3"/>
    <s v="translations"/>
    <x v="1456"/>
    <d v="2017-01-03T16:02:45"/>
    <x v="2"/>
    <n v="2017"/>
  </r>
  <r>
    <n v="1457"/>
    <s v="Hey! I&quot;m not invisable, I am Just Old (Canceled)"/>
    <s v="Age is more than just a number, I hope your younger than you feel."/>
    <n v="0"/>
    <n v="6000"/>
    <n v="0"/>
    <x v="1"/>
    <n v="0"/>
    <s v="US"/>
    <s v="USD"/>
    <n v="1447281044"/>
    <n v="1444685444"/>
    <b v="0"/>
    <n v="0"/>
    <b v="0"/>
    <s v="publishing/translations"/>
    <x v="3"/>
    <s v="translations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0"/>
    <n v="5000"/>
    <n v="0"/>
    <x v="1"/>
    <n v="0"/>
    <s v="US"/>
    <s v="USD"/>
    <n v="1407729600"/>
    <n v="1405097760"/>
    <b v="0"/>
    <n v="0"/>
    <b v="0"/>
    <s v="publishing/translations"/>
    <x v="3"/>
    <s v="translations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0"/>
    <n v="37000"/>
    <n v="0"/>
    <x v="1"/>
    <n v="0"/>
    <s v="DK"/>
    <s v="DKK"/>
    <n v="1449077100"/>
    <n v="1446612896"/>
    <b v="0"/>
    <n v="0"/>
    <b v="0"/>
    <s v="publishing/translations"/>
    <x v="3"/>
    <s v="translations"/>
    <x v="1459"/>
    <d v="2015-12-02T17:25:00"/>
    <x v="0"/>
    <n v="2015"/>
  </r>
  <r>
    <n v="1460"/>
    <s v="KJV2015 (Canceled)"/>
    <s v="KJV2015 Easier to understand for our kids and family not leaving out one verse or changing a meaning one bit."/>
    <n v="0"/>
    <n v="25000000"/>
    <n v="0"/>
    <x v="1"/>
    <n v="0"/>
    <s v="US"/>
    <s v="USD"/>
    <n v="1417391100"/>
    <n v="1412371898"/>
    <b v="0"/>
    <n v="0"/>
    <b v="0"/>
    <s v="publishing/translations"/>
    <x v="3"/>
    <s v="translations"/>
    <x v="1460"/>
    <d v="2014-11-30T23:45:00"/>
    <x v="3"/>
    <n v="2014"/>
  </r>
  <r>
    <n v="1461"/>
    <s v="Relatively Prime Series 2"/>
    <s v="Series 2 of Relatively Prime, a podcast of stories from the Mathematical Domain"/>
    <n v="101"/>
    <n v="15000"/>
    <n v="15186.69"/>
    <x v="0"/>
    <n v="44.67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  <n v="2014"/>
  </r>
  <r>
    <n v="1462"/>
    <s v="Unbound: Fiction on the Radio"/>
    <s v="A new radio show focused on short fiction produced by Louisville Public Media"/>
    <n v="109"/>
    <n v="4000"/>
    <n v="4340.7"/>
    <x v="0"/>
    <n v="28.94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148"/>
    <n v="600"/>
    <n v="886"/>
    <x v="0"/>
    <n v="35.44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  <n v="2013"/>
  </r>
  <r>
    <n v="1464"/>
    <s v="Science Studio"/>
    <s v="The Best Science Media on the Web"/>
    <n v="163"/>
    <n v="5000"/>
    <n v="8160"/>
    <x v="0"/>
    <n v="34.869999999999997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456"/>
    <n v="30000"/>
    <n v="136924.35"/>
    <x v="0"/>
    <n v="52.62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08"/>
    <n v="16000"/>
    <n v="17260.37"/>
    <x v="0"/>
    <n v="69.599999999999994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  <n v="2016"/>
  </r>
  <r>
    <n v="1467"/>
    <s v="Radio Ambulante"/>
    <s v="We are a new Spanish language podcast telling uniquely Latin American stories."/>
    <n v="115"/>
    <n v="40000"/>
    <n v="46032"/>
    <x v="0"/>
    <n v="76.72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102"/>
    <n v="9500"/>
    <n v="9725"/>
    <x v="0"/>
    <n v="33.19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  <n v="2011"/>
  </r>
  <r>
    <n v="1469"/>
    <s v="The Local Global Mashup Show"/>
    <s v="Get the inside edge on the stories that connect Americans to the world -- in your ear every week."/>
    <n v="108"/>
    <n v="44250"/>
    <n v="47978"/>
    <x v="0"/>
    <n v="149.46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25"/>
    <n v="1500"/>
    <n v="1877"/>
    <x v="0"/>
    <n v="23.17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104"/>
    <n v="32000"/>
    <n v="33229"/>
    <x v="0"/>
    <n v="96.88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139"/>
    <n v="25000"/>
    <n v="34676"/>
    <x v="0"/>
    <n v="103.2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  <n v="2013"/>
  </r>
  <r>
    <n v="1473"/>
    <s v="ONE LOVES ONLY FORM"/>
    <s v="Public Radio Project"/>
    <n v="121"/>
    <n v="1500"/>
    <n v="1807.74"/>
    <x v="0"/>
    <n v="38.46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112"/>
    <n v="3000"/>
    <n v="3368"/>
    <x v="0"/>
    <n v="44.32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89"/>
    <n v="15000"/>
    <n v="28300.45"/>
    <x v="0"/>
    <n v="64.17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  <n v="2014"/>
  </r>
  <r>
    <n v="1476"/>
    <s v="The Comedy Button Podcast"/>
    <s v="The Comedy Button is a brand new nerd pop culture podcast with weekly video sketches."/>
    <n v="662"/>
    <n v="6000"/>
    <n v="39693.279999999999"/>
    <x v="0"/>
    <n v="43.33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111"/>
    <n v="30000"/>
    <n v="33393"/>
    <x v="0"/>
    <n v="90.5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1182"/>
    <n v="50000"/>
    <n v="590807.11"/>
    <x v="0"/>
    <n v="29.19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37"/>
    <n v="1600"/>
    <n v="2198"/>
    <x v="0"/>
    <n v="30.96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117"/>
    <n v="50000"/>
    <n v="58520.2"/>
    <x v="0"/>
    <n v="92.16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2"/>
    <n v="5000"/>
    <n v="105"/>
    <x v="2"/>
    <n v="17.5"/>
    <s v="CA"/>
    <s v="CAD"/>
    <n v="1383430145"/>
    <n v="1380838145"/>
    <b v="0"/>
    <n v="6"/>
    <b v="0"/>
    <s v="publishing/fiction"/>
    <x v="3"/>
    <s v="fiction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0"/>
    <n v="5000"/>
    <n v="5"/>
    <x v="2"/>
    <n v="5"/>
    <s v="US"/>
    <s v="USD"/>
    <n v="1347004260"/>
    <n v="1345062936"/>
    <b v="0"/>
    <n v="1"/>
    <b v="0"/>
    <s v="publishing/fiction"/>
    <x v="3"/>
    <s v="fiction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1"/>
    <n v="7000"/>
    <n v="50"/>
    <x v="2"/>
    <n v="25"/>
    <s v="US"/>
    <s v="USD"/>
    <n v="1469162275"/>
    <n v="1467002275"/>
    <b v="0"/>
    <n v="2"/>
    <b v="0"/>
    <s v="publishing/fiction"/>
    <x v="3"/>
    <s v="fiction"/>
    <x v="1483"/>
    <d v="2016-07-22T04:37:55"/>
    <x v="2"/>
    <n v="2016"/>
  </r>
  <r>
    <n v="1484"/>
    <s v="a book called filtered down thru the stars"/>
    <s v="The mussings of an old wizard"/>
    <n v="0"/>
    <n v="2000"/>
    <n v="0"/>
    <x v="2"/>
    <n v="0"/>
    <s v="US"/>
    <s v="USD"/>
    <n v="1342882260"/>
    <n v="1337834963"/>
    <b v="0"/>
    <n v="0"/>
    <b v="0"/>
    <s v="publishing/fiction"/>
    <x v="3"/>
    <s v="fiction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2"/>
    <n v="6700"/>
    <n v="150"/>
    <x v="2"/>
    <n v="50"/>
    <s v="US"/>
    <s v="USD"/>
    <n v="1434827173"/>
    <n v="1430939173"/>
    <b v="0"/>
    <n v="3"/>
    <b v="0"/>
    <s v="publishing/fiction"/>
    <x v="3"/>
    <s v="fiction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0"/>
    <n v="20000"/>
    <n v="48"/>
    <x v="2"/>
    <n v="16"/>
    <s v="US"/>
    <s v="USD"/>
    <n v="1425009761"/>
    <n v="1422417761"/>
    <b v="0"/>
    <n v="3"/>
    <b v="0"/>
    <s v="publishing/fiction"/>
    <x v="3"/>
    <s v="fiction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n v="0"/>
    <n v="10000"/>
    <n v="0"/>
    <x v="2"/>
    <n v="0"/>
    <s v="US"/>
    <s v="USD"/>
    <n v="1470175271"/>
    <n v="1467583271"/>
    <b v="0"/>
    <n v="0"/>
    <b v="0"/>
    <s v="publishing/fiction"/>
    <x v="3"/>
    <s v="fiction"/>
    <x v="1487"/>
    <d v="2016-08-02T22:01:11"/>
    <x v="2"/>
    <n v="2016"/>
  </r>
  <r>
    <n v="1488"/>
    <s v="Nanolution"/>
    <s v="A blockbuster sci-fi adventure. What would you do if one day your life changed to beyond the imaginable?"/>
    <n v="2"/>
    <n v="15000"/>
    <n v="360"/>
    <x v="2"/>
    <n v="60"/>
    <s v="AU"/>
    <s v="AUD"/>
    <n v="1388928660"/>
    <n v="1386336660"/>
    <b v="0"/>
    <n v="6"/>
    <b v="0"/>
    <s v="publishing/fiction"/>
    <x v="3"/>
    <s v="fiction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0"/>
    <n v="5000"/>
    <n v="0"/>
    <x v="2"/>
    <n v="0"/>
    <s v="US"/>
    <s v="USD"/>
    <n v="1352994052"/>
    <n v="1350398452"/>
    <b v="0"/>
    <n v="0"/>
    <b v="0"/>
    <s v="publishing/fiction"/>
    <x v="3"/>
    <s v="fiction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31"/>
    <n v="2900"/>
    <n v="895"/>
    <x v="2"/>
    <n v="47.11"/>
    <s v="US"/>
    <s v="USD"/>
    <n v="1380720474"/>
    <n v="1378214874"/>
    <b v="0"/>
    <n v="19"/>
    <b v="0"/>
    <s v="publishing/fiction"/>
    <x v="3"/>
    <s v="fiction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8"/>
    <n v="1200"/>
    <n v="100"/>
    <x v="2"/>
    <n v="100"/>
    <s v="US"/>
    <s v="USD"/>
    <n v="1424014680"/>
    <n v="1418922443"/>
    <b v="0"/>
    <n v="1"/>
    <b v="0"/>
    <s v="publishing/fiction"/>
    <x v="3"/>
    <s v="fiction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1"/>
    <n v="4000"/>
    <n v="30"/>
    <x v="2"/>
    <n v="15"/>
    <s v="US"/>
    <s v="USD"/>
    <n v="1308431646"/>
    <n v="1305839646"/>
    <b v="0"/>
    <n v="2"/>
    <b v="0"/>
    <s v="publishing/fiction"/>
    <x v="3"/>
    <s v="fiction"/>
    <x v="1492"/>
    <d v="2011-06-18T21:14:06"/>
    <x v="6"/>
    <n v="2011"/>
  </r>
  <r>
    <n v="1493"/>
    <s v="The Great Grand Zeppelin Chase"/>
    <s v="Help illustrate the sequel to the bestselling _x000a_The Transylvania Flying Squad of Detectives"/>
    <n v="0"/>
    <n v="2400"/>
    <n v="0"/>
    <x v="2"/>
    <n v="0"/>
    <s v="US"/>
    <s v="USD"/>
    <n v="1371415675"/>
    <n v="1368823675"/>
    <b v="0"/>
    <n v="0"/>
    <b v="0"/>
    <s v="publishing/fiction"/>
    <x v="3"/>
    <s v="fiction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9"/>
    <n v="5000"/>
    <n v="445"/>
    <x v="2"/>
    <n v="40.450000000000003"/>
    <s v="US"/>
    <s v="USD"/>
    <n v="1428075480"/>
    <n v="1425489613"/>
    <b v="0"/>
    <n v="11"/>
    <b v="0"/>
    <s v="publishing/fiction"/>
    <x v="3"/>
    <s v="fiction"/>
    <x v="1494"/>
    <d v="2015-04-03T15:38:00"/>
    <x v="0"/>
    <n v="2015"/>
  </r>
  <r>
    <n v="1495"/>
    <s v="A Magical Bildungsroman with a Female Heroine"/>
    <s v="The Adventures of Penelope Hawthorne. Part One: The Spellbook of Dracone."/>
    <n v="0"/>
    <n v="2000"/>
    <n v="0"/>
    <x v="2"/>
    <n v="0"/>
    <s v="US"/>
    <s v="USD"/>
    <n v="1314471431"/>
    <n v="1311879431"/>
    <b v="0"/>
    <n v="0"/>
    <b v="0"/>
    <s v="publishing/fiction"/>
    <x v="3"/>
    <s v="fiction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0"/>
    <n v="1500"/>
    <n v="0"/>
    <x v="2"/>
    <n v="0"/>
    <s v="US"/>
    <s v="USD"/>
    <n v="1410866659"/>
    <n v="1405682659"/>
    <b v="0"/>
    <n v="0"/>
    <b v="0"/>
    <s v="publishing/fiction"/>
    <x v="3"/>
    <s v="fiction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n v="0"/>
    <n v="15000"/>
    <n v="1"/>
    <x v="2"/>
    <n v="1"/>
    <s v="US"/>
    <s v="USD"/>
    <n v="1375299780"/>
    <n v="1371655522"/>
    <b v="0"/>
    <n v="1"/>
    <b v="0"/>
    <s v="publishing/fiction"/>
    <x v="3"/>
    <s v="fiction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2"/>
    <n v="3000"/>
    <n v="57"/>
    <x v="2"/>
    <n v="19"/>
    <s v="US"/>
    <s v="USD"/>
    <n v="1409787378"/>
    <n v="1405899378"/>
    <b v="0"/>
    <n v="3"/>
    <b v="0"/>
    <s v="publishing/fiction"/>
    <x v="3"/>
    <s v="fiction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0"/>
    <n v="2000"/>
    <n v="5"/>
    <x v="2"/>
    <n v="5"/>
    <s v="US"/>
    <s v="USD"/>
    <n v="1470355833"/>
    <n v="1465171833"/>
    <b v="0"/>
    <n v="1"/>
    <b v="0"/>
    <s v="publishing/fiction"/>
    <x v="3"/>
    <s v="fiction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5"/>
    <n v="2800"/>
    <n v="701"/>
    <x v="2"/>
    <n v="46.73"/>
    <s v="US"/>
    <s v="USD"/>
    <n v="1367444557"/>
    <n v="1364852557"/>
    <b v="0"/>
    <n v="15"/>
    <b v="0"/>
    <s v="publishing/fiction"/>
    <x v="3"/>
    <s v="fiction"/>
    <x v="1500"/>
    <d v="2013-05-01T21:42:37"/>
    <x v="4"/>
    <n v="2013"/>
  </r>
  <r>
    <n v="1501"/>
    <s v="This is Nowhere"/>
    <s v="A hardcover book of surf, outdoor and nature photos from the British Columbia coast."/>
    <n v="166"/>
    <n v="52000"/>
    <n v="86492"/>
    <x v="0"/>
    <n v="97.73"/>
    <s v="CA"/>
    <s v="CAD"/>
    <n v="1436364023"/>
    <n v="1433772023"/>
    <b v="1"/>
    <n v="885"/>
    <b v="1"/>
    <s v="photography/photobooks"/>
    <x v="8"/>
    <s v="photobooks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101"/>
    <n v="22000"/>
    <n v="22318"/>
    <x v="0"/>
    <n v="67.84"/>
    <s v="GB"/>
    <s v="GBP"/>
    <n v="1458943200"/>
    <n v="1456491680"/>
    <b v="1"/>
    <n v="329"/>
    <b v="1"/>
    <s v="photography/photobooks"/>
    <x v="8"/>
    <s v="photobooks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108"/>
    <n v="3750"/>
    <n v="4045.93"/>
    <x v="0"/>
    <n v="56.98"/>
    <s v="BE"/>
    <s v="EUR"/>
    <n v="1477210801"/>
    <n v="1472026801"/>
    <b v="1"/>
    <n v="71"/>
    <b v="1"/>
    <s v="photography/photobooks"/>
    <x v="8"/>
    <s v="photobooks"/>
    <x v="1503"/>
    <d v="2016-10-23T08:20:01"/>
    <x v="2"/>
    <n v="2016"/>
  </r>
  <r>
    <n v="1504"/>
    <s v="RYU X RIO"/>
    <s v="A football photography book like no other about the 2014 World Cup in Brazil, by Ryu Voelkel."/>
    <n v="278"/>
    <n v="6500"/>
    <n v="18066"/>
    <x v="0"/>
    <n v="67.16"/>
    <s v="GB"/>
    <s v="GBP"/>
    <n v="1402389180"/>
    <n v="1399996024"/>
    <b v="1"/>
    <n v="269"/>
    <b v="1"/>
    <s v="photography/photobooks"/>
    <x v="8"/>
    <s v="photobooks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04"/>
    <n v="16000"/>
    <n v="16573"/>
    <x v="0"/>
    <n v="48.04"/>
    <s v="DE"/>
    <s v="EUR"/>
    <n v="1458676860"/>
    <n v="1455446303"/>
    <b v="1"/>
    <n v="345"/>
    <b v="1"/>
    <s v="photography/photobooks"/>
    <x v="8"/>
    <s v="photobooks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11"/>
    <n v="1500"/>
    <n v="1671"/>
    <x v="0"/>
    <n v="38.86"/>
    <s v="GB"/>
    <s v="GBP"/>
    <n v="1406227904"/>
    <n v="1403635904"/>
    <b v="1"/>
    <n v="43"/>
    <b v="1"/>
    <s v="photography/photobooks"/>
    <x v="8"/>
    <s v="photobooks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215"/>
    <n v="1200"/>
    <n v="2580"/>
    <x v="0"/>
    <n v="78.180000000000007"/>
    <s v="US"/>
    <s v="USD"/>
    <n v="1273911000"/>
    <n v="1268822909"/>
    <b v="1"/>
    <n v="33"/>
    <b v="1"/>
    <s v="photography/photobooks"/>
    <x v="8"/>
    <s v="photobooks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11"/>
    <n v="18500"/>
    <n v="20491"/>
    <x v="0"/>
    <n v="97.11"/>
    <s v="US"/>
    <s v="USD"/>
    <n v="1403880281"/>
    <n v="1401201881"/>
    <b v="1"/>
    <n v="211"/>
    <b v="1"/>
    <s v="photography/photobooks"/>
    <x v="8"/>
    <s v="photobooks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24"/>
    <n v="17500"/>
    <n v="21637.22"/>
    <x v="0"/>
    <n v="110.39"/>
    <s v="DE"/>
    <s v="EUR"/>
    <n v="1487113140"/>
    <n v="1484570885"/>
    <b v="1"/>
    <n v="196"/>
    <b v="1"/>
    <s v="photography/photobooks"/>
    <x v="8"/>
    <s v="photobooks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01"/>
    <n v="16000"/>
    <n v="16165.6"/>
    <x v="0"/>
    <n v="39.92"/>
    <s v="GB"/>
    <s v="GBP"/>
    <n v="1405761278"/>
    <n v="1403169278"/>
    <b v="1"/>
    <n v="405"/>
    <b v="1"/>
    <s v="photography/photobooks"/>
    <x v="8"/>
    <s v="photobooks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12"/>
    <n v="14000"/>
    <n v="15651"/>
    <x v="0"/>
    <n v="75.98"/>
    <s v="US"/>
    <s v="USD"/>
    <n v="1447858804"/>
    <n v="1445263204"/>
    <b v="1"/>
    <n v="206"/>
    <b v="1"/>
    <s v="photography/photobooks"/>
    <x v="8"/>
    <s v="photobooks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559"/>
    <n v="3500"/>
    <n v="19557"/>
    <x v="0"/>
    <n v="58.38"/>
    <s v="US"/>
    <s v="USD"/>
    <n v="1486311939"/>
    <n v="1483719939"/>
    <b v="1"/>
    <n v="335"/>
    <b v="1"/>
    <s v="photography/photobooks"/>
    <x v="8"/>
    <s v="photobooks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n v="150"/>
    <n v="8000"/>
    <n v="12001.5"/>
    <x v="0"/>
    <n v="55.82"/>
    <s v="GB"/>
    <s v="GBP"/>
    <n v="1405523866"/>
    <n v="1402931866"/>
    <b v="1"/>
    <n v="215"/>
    <b v="1"/>
    <s v="photography/photobooks"/>
    <x v="8"/>
    <s v="photobooks"/>
    <x v="1513"/>
    <d v="2014-07-16T15:17:46"/>
    <x v="3"/>
    <n v="2014"/>
  </r>
  <r>
    <n v="1514"/>
    <s v="Racing Age"/>
    <s v="Racing Age is a documentary photography book about masters track &amp; field athletes of retirement age and older."/>
    <n v="106"/>
    <n v="25000"/>
    <n v="26619"/>
    <x v="0"/>
    <n v="151.24"/>
    <s v="US"/>
    <s v="USD"/>
    <n v="1443363640"/>
    <n v="1439907640"/>
    <b v="1"/>
    <n v="176"/>
    <b v="1"/>
    <s v="photography/photobooks"/>
    <x v="8"/>
    <s v="photobooks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157"/>
    <n v="300000"/>
    <n v="471567"/>
    <x v="0"/>
    <n v="849.67"/>
    <s v="NO"/>
    <s v="NOK"/>
    <n v="1458104697"/>
    <n v="1455516297"/>
    <b v="1"/>
    <n v="555"/>
    <b v="1"/>
    <s v="photography/photobooks"/>
    <x v="8"/>
    <s v="photobooks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09"/>
    <n v="17000"/>
    <n v="18472"/>
    <x v="0"/>
    <n v="159.24"/>
    <s v="US"/>
    <s v="USD"/>
    <n v="1475762400"/>
    <n v="1473160292"/>
    <b v="1"/>
    <n v="116"/>
    <b v="1"/>
    <s v="photography/photobooks"/>
    <x v="8"/>
    <s v="photobooks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62"/>
    <n v="15000"/>
    <n v="24297"/>
    <x v="0"/>
    <n v="39.51"/>
    <s v="US"/>
    <s v="USD"/>
    <n v="1417845600"/>
    <n v="1415194553"/>
    <b v="1"/>
    <n v="615"/>
    <b v="1"/>
    <s v="photography/photobooks"/>
    <x v="8"/>
    <s v="photobooks"/>
    <x v="1517"/>
    <d v="2014-12-06T06:00:00"/>
    <x v="3"/>
    <n v="2014"/>
  </r>
  <r>
    <n v="1518"/>
    <s v="Amelia and the Animals: Photographs by Robin Schwartz"/>
    <s v="A photobook of Robin Schwartz's ongoing series with her daughter Amelia."/>
    <n v="205"/>
    <n v="15000"/>
    <n v="30805"/>
    <x v="0"/>
    <n v="130.53"/>
    <s v="US"/>
    <s v="USD"/>
    <n v="1401565252"/>
    <n v="1398973252"/>
    <b v="1"/>
    <n v="236"/>
    <b v="1"/>
    <s v="photography/photobooks"/>
    <x v="8"/>
    <s v="photobooks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103"/>
    <n v="9000"/>
    <n v="9302.75"/>
    <x v="0"/>
    <n v="64.16"/>
    <s v="US"/>
    <s v="USD"/>
    <n v="1403301540"/>
    <n v="1400867283"/>
    <b v="1"/>
    <n v="145"/>
    <b v="1"/>
    <s v="photography/photobooks"/>
    <x v="8"/>
    <s v="photobooks"/>
    <x v="1519"/>
    <d v="2014-06-20T21:59:00"/>
    <x v="3"/>
    <n v="2014"/>
  </r>
  <r>
    <n v="1520"/>
    <s v="TULIPS"/>
    <s v="A self-published photography book by Andrew Miksys from his new series about Belarus"/>
    <n v="103"/>
    <n v="18000"/>
    <n v="18625"/>
    <x v="0"/>
    <n v="111.53"/>
    <s v="US"/>
    <s v="USD"/>
    <n v="1418961600"/>
    <n v="1415824513"/>
    <b v="1"/>
    <n v="167"/>
    <b v="1"/>
    <s v="photography/photobooks"/>
    <x v="8"/>
    <s v="photobooks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107"/>
    <n v="37500"/>
    <n v="40055"/>
    <x v="0"/>
    <n v="170.45"/>
    <s v="US"/>
    <s v="USD"/>
    <n v="1465272091"/>
    <n v="1462248091"/>
    <b v="1"/>
    <n v="235"/>
    <b v="1"/>
    <s v="photography/photobooks"/>
    <x v="8"/>
    <s v="photobooks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139"/>
    <n v="43500"/>
    <n v="60450.1"/>
    <x v="0"/>
    <n v="133.74"/>
    <s v="US"/>
    <s v="USD"/>
    <n v="1413575739"/>
    <n v="1410983739"/>
    <b v="1"/>
    <n v="452"/>
    <b v="1"/>
    <s v="photography/photobooks"/>
    <x v="8"/>
    <s v="photobooks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25"/>
    <n v="18500"/>
    <n v="23096"/>
    <x v="0"/>
    <n v="95.83"/>
    <s v="US"/>
    <s v="USD"/>
    <n v="1419292800"/>
    <n v="1416592916"/>
    <b v="1"/>
    <n v="241"/>
    <b v="1"/>
    <s v="photography/photobooks"/>
    <x v="8"/>
    <s v="photobooks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207"/>
    <n v="3000"/>
    <n v="6210"/>
    <x v="0"/>
    <n v="221.79"/>
    <s v="SE"/>
    <s v="SEK"/>
    <n v="1487592090"/>
    <n v="1485000090"/>
    <b v="1"/>
    <n v="28"/>
    <b v="1"/>
    <s v="photography/photobooks"/>
    <x v="8"/>
    <s v="photobooks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174"/>
    <n v="2600"/>
    <n v="4524.1499999999996"/>
    <x v="0"/>
    <n v="32.32"/>
    <s v="US"/>
    <s v="USD"/>
    <n v="1471539138"/>
    <n v="1468947138"/>
    <b v="1"/>
    <n v="140"/>
    <b v="1"/>
    <s v="photography/photobooks"/>
    <x v="8"/>
    <s v="photobooks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120"/>
    <n v="23000"/>
    <n v="27675"/>
    <x v="0"/>
    <n v="98.84"/>
    <s v="US"/>
    <s v="USD"/>
    <n v="1453185447"/>
    <n v="1448951847"/>
    <b v="1"/>
    <n v="280"/>
    <b v="1"/>
    <s v="photography/photobooks"/>
    <x v="8"/>
    <s v="photobooks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110"/>
    <n v="3500"/>
    <n v="3865.55"/>
    <x v="0"/>
    <n v="55.22"/>
    <s v="US"/>
    <s v="USD"/>
    <n v="1489497886"/>
    <n v="1487082286"/>
    <b v="1"/>
    <n v="70"/>
    <b v="1"/>
    <s v="photography/photobooks"/>
    <x v="8"/>
    <s v="photobooks"/>
    <x v="1527"/>
    <d v="2017-03-14T13:24:46"/>
    <x v="1"/>
    <n v="2017"/>
  </r>
  <r>
    <n v="1528"/>
    <s v="Don't Go Outside: Tokyo Street Photos"/>
    <s v="A book of street photos from around Shibuya that I've made between 2011-2016."/>
    <n v="282"/>
    <n v="3000"/>
    <n v="8447"/>
    <x v="0"/>
    <n v="52.79"/>
    <s v="US"/>
    <s v="USD"/>
    <n v="1485907200"/>
    <n v="1483292122"/>
    <b v="1"/>
    <n v="160"/>
    <b v="1"/>
    <s v="photography/photobooks"/>
    <x v="8"/>
    <s v="photobooks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01"/>
    <n v="19000"/>
    <n v="19129"/>
    <x v="0"/>
    <n v="135.66999999999999"/>
    <s v="US"/>
    <s v="USD"/>
    <n v="1426773920"/>
    <n v="1424185520"/>
    <b v="1"/>
    <n v="141"/>
    <b v="1"/>
    <s v="photography/photobooks"/>
    <x v="8"/>
    <s v="photobooks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135"/>
    <n v="35000"/>
    <n v="47189"/>
    <x v="0"/>
    <n v="53.99"/>
    <s v="US"/>
    <s v="USD"/>
    <n v="1445624695"/>
    <n v="1443464695"/>
    <b v="1"/>
    <n v="874"/>
    <b v="1"/>
    <s v="photography/photobooks"/>
    <x v="8"/>
    <s v="photobooks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176"/>
    <n v="2350"/>
    <n v="4135"/>
    <x v="0"/>
    <n v="56.64"/>
    <s v="US"/>
    <s v="USD"/>
    <n v="1417402800"/>
    <n v="1414610126"/>
    <b v="1"/>
    <n v="73"/>
    <b v="1"/>
    <s v="photography/photobooks"/>
    <x v="8"/>
    <s v="photobooks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484"/>
    <n v="5000"/>
    <n v="24201"/>
    <x v="0"/>
    <n v="82.32"/>
    <s v="AU"/>
    <s v="AUD"/>
    <n v="1455548400"/>
    <n v="1453461865"/>
    <b v="1"/>
    <n v="294"/>
    <b v="1"/>
    <s v="photography/photobooks"/>
    <x v="8"/>
    <s v="photobooks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n v="145"/>
    <n v="45000"/>
    <n v="65313"/>
    <x v="0"/>
    <n v="88.26"/>
    <s v="US"/>
    <s v="USD"/>
    <n v="1462161540"/>
    <n v="1457913777"/>
    <b v="1"/>
    <n v="740"/>
    <b v="1"/>
    <s v="photography/photobooks"/>
    <x v="8"/>
    <s v="photobooks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418"/>
    <n v="7500"/>
    <n v="31330"/>
    <x v="0"/>
    <n v="84.91"/>
    <s v="US"/>
    <s v="USD"/>
    <n v="1441383062"/>
    <n v="1438791062"/>
    <b v="1"/>
    <n v="369"/>
    <b v="1"/>
    <s v="photography/photobooks"/>
    <x v="8"/>
    <s v="photobooks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132"/>
    <n v="4000"/>
    <n v="5297"/>
    <x v="0"/>
    <n v="48.15"/>
    <s v="US"/>
    <s v="USD"/>
    <n v="1464040800"/>
    <n v="1461527631"/>
    <b v="1"/>
    <n v="110"/>
    <b v="1"/>
    <s v="photography/photobooks"/>
    <x v="8"/>
    <s v="photobooks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250"/>
    <n v="12000"/>
    <n v="30037.01"/>
    <x v="0"/>
    <n v="66.02"/>
    <s v="US"/>
    <s v="USD"/>
    <n v="1440702910"/>
    <n v="1438110910"/>
    <b v="1"/>
    <n v="455"/>
    <b v="1"/>
    <s v="photography/photobooks"/>
    <x v="8"/>
    <s v="photobooks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80"/>
    <n v="12000"/>
    <n v="21588"/>
    <x v="0"/>
    <n v="96.38"/>
    <s v="DE"/>
    <s v="EUR"/>
    <n v="1470506400"/>
    <n v="1467358427"/>
    <b v="1"/>
    <n v="224"/>
    <b v="1"/>
    <s v="photography/photobooks"/>
    <x v="8"/>
    <s v="photobooks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103"/>
    <n v="7000"/>
    <n v="7184"/>
    <x v="0"/>
    <n v="156.16999999999999"/>
    <s v="US"/>
    <s v="USD"/>
    <n v="1421952370"/>
    <n v="1418064370"/>
    <b v="1"/>
    <n v="46"/>
    <b v="1"/>
    <s v="photography/photobooks"/>
    <x v="8"/>
    <s v="photobooks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136"/>
    <n v="20000"/>
    <n v="27197.22"/>
    <x v="0"/>
    <n v="95.76"/>
    <s v="US"/>
    <s v="USD"/>
    <n v="1483481019"/>
    <n v="1480629819"/>
    <b v="0"/>
    <n v="284"/>
    <b v="1"/>
    <s v="photography/photobooks"/>
    <x v="8"/>
    <s v="photobooks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18"/>
    <n v="15000"/>
    <n v="17680"/>
    <x v="0"/>
    <n v="180.41"/>
    <s v="US"/>
    <s v="USD"/>
    <n v="1416964500"/>
    <n v="1414368616"/>
    <b v="1"/>
    <n v="98"/>
    <b v="1"/>
    <s v="photography/photobooks"/>
    <x v="8"/>
    <s v="photobooks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0"/>
    <n v="18000"/>
    <n v="6"/>
    <x v="2"/>
    <n v="3"/>
    <s v="US"/>
    <s v="USD"/>
    <n v="1420045538"/>
    <n v="1417453538"/>
    <b v="0"/>
    <n v="2"/>
    <b v="0"/>
    <s v="photography/nature"/>
    <x v="8"/>
    <s v="nature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4"/>
    <n v="500"/>
    <n v="20"/>
    <x v="2"/>
    <n v="20"/>
    <s v="CA"/>
    <s v="CAD"/>
    <n v="1435708500"/>
    <n v="1434412500"/>
    <b v="0"/>
    <n v="1"/>
    <b v="0"/>
    <s v="photography/nature"/>
    <x v="8"/>
    <s v="nature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0"/>
    <n v="2250"/>
    <n v="10"/>
    <x v="2"/>
    <n v="10"/>
    <s v="US"/>
    <s v="USD"/>
    <n v="1416662034"/>
    <n v="1414066434"/>
    <b v="0"/>
    <n v="1"/>
    <b v="0"/>
    <s v="photography/nature"/>
    <x v="8"/>
    <s v="nature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0"/>
    <n v="1000"/>
    <n v="0"/>
    <x v="2"/>
    <n v="0"/>
    <s v="US"/>
    <s v="USD"/>
    <n v="1427847480"/>
    <n v="1424222024"/>
    <b v="0"/>
    <n v="0"/>
    <b v="0"/>
    <s v="photography/nature"/>
    <x v="8"/>
    <s v="nature"/>
    <x v="1544"/>
    <d v="2015-04-01T00:18:00"/>
    <x v="0"/>
    <n v="2015"/>
  </r>
  <r>
    <n v="1545"/>
    <s v="Nevada County Hearts"/>
    <s v="&quot;He will not be a wise man who does not study human hearts!&quot;_x000a_Hope in natural art, creation!"/>
    <n v="0"/>
    <n v="3000"/>
    <n v="1"/>
    <x v="2"/>
    <n v="1"/>
    <s v="US"/>
    <s v="USD"/>
    <n v="1425330960"/>
    <n v="1422393234"/>
    <b v="0"/>
    <n v="1"/>
    <b v="0"/>
    <s v="photography/nature"/>
    <x v="8"/>
    <s v="nature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29"/>
    <n v="1000"/>
    <n v="289"/>
    <x v="2"/>
    <n v="26.27"/>
    <s v="GB"/>
    <s v="GBP"/>
    <n v="1410930399"/>
    <n v="1405746399"/>
    <b v="0"/>
    <n v="11"/>
    <b v="0"/>
    <s v="photography/nature"/>
    <x v="8"/>
    <s v="nature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n v="0"/>
    <n v="20"/>
    <n v="0"/>
    <x v="2"/>
    <n v="0"/>
    <s v="US"/>
    <s v="USD"/>
    <n v="1487844882"/>
    <n v="1487240082"/>
    <b v="0"/>
    <n v="0"/>
    <b v="0"/>
    <s v="photography/nature"/>
    <x v="8"/>
    <s v="nature"/>
    <x v="1547"/>
    <d v="2017-02-23T10:14:42"/>
    <x v="1"/>
    <n v="2017"/>
  </r>
  <r>
    <n v="1548"/>
    <s v="Change the World through Color"/>
    <s v="Beauty is in the eye of the beholder and I want to inspire conservation through color."/>
    <n v="9"/>
    <n v="700"/>
    <n v="60"/>
    <x v="2"/>
    <n v="60"/>
    <s v="US"/>
    <s v="USD"/>
    <n v="1447020620"/>
    <n v="1444425020"/>
    <b v="0"/>
    <n v="1"/>
    <b v="0"/>
    <s v="photography/nature"/>
    <x v="8"/>
    <s v="nature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34"/>
    <n v="500"/>
    <n v="170"/>
    <x v="2"/>
    <n v="28.33"/>
    <s v="US"/>
    <s v="USD"/>
    <n v="1446524159"/>
    <n v="1443928559"/>
    <b v="0"/>
    <n v="6"/>
    <b v="0"/>
    <s v="photography/nature"/>
    <x v="8"/>
    <s v="nature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13"/>
    <n v="750"/>
    <n v="101"/>
    <x v="2"/>
    <n v="14.43"/>
    <s v="GB"/>
    <s v="GBP"/>
    <n v="1463050034"/>
    <n v="1460458034"/>
    <b v="0"/>
    <n v="7"/>
    <b v="0"/>
    <s v="photography/nature"/>
    <x v="8"/>
    <s v="nature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0"/>
    <n v="3500"/>
    <n v="0"/>
    <x v="2"/>
    <n v="0"/>
    <s v="US"/>
    <s v="USD"/>
    <n v="1432756039"/>
    <n v="1430164039"/>
    <b v="0"/>
    <n v="0"/>
    <b v="0"/>
    <s v="photography/nature"/>
    <x v="8"/>
    <s v="nature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9"/>
    <n v="4300"/>
    <n v="2115"/>
    <x v="2"/>
    <n v="132.19"/>
    <s v="US"/>
    <s v="USD"/>
    <n v="1412135940"/>
    <n v="1410366708"/>
    <b v="0"/>
    <n v="16"/>
    <b v="0"/>
    <s v="photography/nature"/>
    <x v="8"/>
    <s v="nature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0"/>
    <n v="6000"/>
    <n v="0"/>
    <x v="2"/>
    <n v="0"/>
    <s v="US"/>
    <s v="USD"/>
    <n v="1441176447"/>
    <n v="1438584447"/>
    <b v="0"/>
    <n v="0"/>
    <b v="0"/>
    <s v="photography/nature"/>
    <x v="8"/>
    <s v="nature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0"/>
    <n v="20000"/>
    <n v="0"/>
    <x v="2"/>
    <n v="0"/>
    <s v="AU"/>
    <s v="AUD"/>
    <n v="1438495390"/>
    <n v="1435903390"/>
    <b v="0"/>
    <n v="0"/>
    <b v="0"/>
    <s v="photography/nature"/>
    <x v="8"/>
    <s v="nature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n v="0"/>
    <n v="750"/>
    <n v="0"/>
    <x v="2"/>
    <n v="0"/>
    <s v="US"/>
    <s v="USD"/>
    <n v="1442509200"/>
    <n v="1440513832"/>
    <b v="0"/>
    <n v="0"/>
    <b v="0"/>
    <s v="photography/nature"/>
    <x v="8"/>
    <s v="nature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n v="45"/>
    <n v="1500"/>
    <n v="677"/>
    <x v="2"/>
    <n v="56.42"/>
    <s v="CA"/>
    <s v="CAD"/>
    <n v="1467603624"/>
    <n v="1465011624"/>
    <b v="0"/>
    <n v="12"/>
    <b v="0"/>
    <s v="photography/nature"/>
    <x v="8"/>
    <s v="nature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n v="4"/>
    <n v="2500"/>
    <n v="100"/>
    <x v="2"/>
    <n v="100"/>
    <s v="US"/>
    <s v="USD"/>
    <n v="1411227633"/>
    <n v="1408549233"/>
    <b v="0"/>
    <n v="1"/>
    <b v="0"/>
    <s v="photography/nature"/>
    <x v="8"/>
    <s v="nature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n v="5"/>
    <n v="750"/>
    <n v="35"/>
    <x v="2"/>
    <n v="11.67"/>
    <s v="GB"/>
    <s v="GBP"/>
    <n v="1440763920"/>
    <n v="1435656759"/>
    <b v="0"/>
    <n v="3"/>
    <b v="0"/>
    <s v="photography/nature"/>
    <x v="8"/>
    <s v="nature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n v="0"/>
    <n v="15000"/>
    <n v="50"/>
    <x v="2"/>
    <n v="50"/>
    <s v="US"/>
    <s v="USD"/>
    <n v="1430270199"/>
    <n v="1428974199"/>
    <b v="0"/>
    <n v="1"/>
    <b v="0"/>
    <s v="photography/nature"/>
    <x v="8"/>
    <s v="nature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4"/>
    <n v="2500"/>
    <n v="94"/>
    <x v="2"/>
    <n v="23.5"/>
    <s v="US"/>
    <s v="USD"/>
    <n v="1415842193"/>
    <n v="1414110593"/>
    <b v="0"/>
    <n v="4"/>
    <b v="0"/>
    <s v="photography/nature"/>
    <x v="8"/>
    <s v="nature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"/>
    <n v="10000"/>
    <n v="67"/>
    <x v="1"/>
    <n v="67"/>
    <s v="US"/>
    <s v="USD"/>
    <n v="1383789603"/>
    <n v="1381194003"/>
    <b v="0"/>
    <n v="1"/>
    <b v="0"/>
    <s v="publishing/art books"/>
    <x v="3"/>
    <s v="art books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0"/>
    <n v="4000"/>
    <n v="0"/>
    <x v="1"/>
    <n v="0"/>
    <s v="US"/>
    <s v="USD"/>
    <n v="1259715000"/>
    <n v="1253712916"/>
    <b v="0"/>
    <n v="0"/>
    <b v="0"/>
    <s v="publishing/art books"/>
    <x v="3"/>
    <s v="art books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1"/>
    <n v="6000"/>
    <n v="85"/>
    <x v="1"/>
    <n v="42.5"/>
    <s v="GB"/>
    <s v="GBP"/>
    <n v="1394815751"/>
    <n v="1389635351"/>
    <b v="0"/>
    <n v="2"/>
    <b v="0"/>
    <s v="publishing/art books"/>
    <x v="3"/>
    <s v="art books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0"/>
    <n v="10000"/>
    <n v="10"/>
    <x v="1"/>
    <n v="10"/>
    <s v="US"/>
    <s v="USD"/>
    <n v="1432843500"/>
    <n v="1430124509"/>
    <b v="0"/>
    <n v="1"/>
    <b v="0"/>
    <s v="publishing/art books"/>
    <x v="3"/>
    <s v="art books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3"/>
    <n v="4000"/>
    <n v="100"/>
    <x v="1"/>
    <n v="100"/>
    <s v="US"/>
    <s v="USD"/>
    <n v="1307554261"/>
    <n v="1304962261"/>
    <b v="0"/>
    <n v="1"/>
    <b v="0"/>
    <s v="publishing/art books"/>
    <x v="3"/>
    <s v="art books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21"/>
    <n v="30000"/>
    <n v="6375"/>
    <x v="1"/>
    <n v="108.05"/>
    <s v="US"/>
    <s v="USD"/>
    <n v="1469656800"/>
    <n v="1467151204"/>
    <b v="0"/>
    <n v="59"/>
    <b v="0"/>
    <s v="publishing/art books"/>
    <x v="3"/>
    <s v="art books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4"/>
    <n v="8500"/>
    <n v="350"/>
    <x v="1"/>
    <n v="26.92"/>
    <s v="US"/>
    <s v="USD"/>
    <n v="1392595200"/>
    <n v="1391293745"/>
    <b v="0"/>
    <n v="13"/>
    <b v="0"/>
    <s v="publishing/art books"/>
    <x v="3"/>
    <s v="art books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14"/>
    <n v="25000"/>
    <n v="3410"/>
    <x v="1"/>
    <n v="155"/>
    <s v="US"/>
    <s v="USD"/>
    <n v="1419384585"/>
    <n v="1416360585"/>
    <b v="0"/>
    <n v="22"/>
    <b v="0"/>
    <s v="publishing/art books"/>
    <x v="3"/>
    <s v="art books"/>
    <x v="1568"/>
    <d v="2014-12-24T01:29:45"/>
    <x v="3"/>
    <n v="2014"/>
  </r>
  <r>
    <n v="1569"/>
    <s v="to be removed (Canceled)"/>
    <s v="to be removed"/>
    <n v="0"/>
    <n v="30000"/>
    <n v="0"/>
    <x v="1"/>
    <n v="0"/>
    <s v="US"/>
    <s v="USD"/>
    <n v="1369498714"/>
    <n v="1366906714"/>
    <b v="0"/>
    <n v="0"/>
    <b v="0"/>
    <s v="publishing/art books"/>
    <x v="3"/>
    <s v="art books"/>
    <x v="1569"/>
    <d v="2013-05-25T16:18:34"/>
    <x v="4"/>
    <n v="2013"/>
  </r>
  <r>
    <n v="1570"/>
    <s v="BEAUTIFUL DREAMERS: An Adult Coloring Book (Canceled)"/>
    <s v="A Coloring Book of Breathtaking Beauties_x000a_To Calm the Heart and Soul"/>
    <n v="41"/>
    <n v="6000"/>
    <n v="2484"/>
    <x v="1"/>
    <n v="47.77"/>
    <s v="US"/>
    <s v="USD"/>
    <n v="1460140282"/>
    <n v="1457551882"/>
    <b v="0"/>
    <n v="52"/>
    <b v="0"/>
    <s v="publishing/art books"/>
    <x v="3"/>
    <s v="art books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"/>
    <n v="12100"/>
    <n v="80"/>
    <x v="1"/>
    <n v="20"/>
    <s v="GB"/>
    <s v="GBP"/>
    <n v="1434738483"/>
    <n v="1432146483"/>
    <b v="0"/>
    <n v="4"/>
    <b v="0"/>
    <s v="publishing/art books"/>
    <x v="3"/>
    <s v="art books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5"/>
    <n v="2500"/>
    <n v="125"/>
    <x v="1"/>
    <n v="41.67"/>
    <s v="GB"/>
    <s v="GBP"/>
    <n v="1456703940"/>
    <n v="1454546859"/>
    <b v="0"/>
    <n v="3"/>
    <b v="0"/>
    <s v="publishing/art books"/>
    <x v="3"/>
    <s v="art books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"/>
    <n v="9000"/>
    <n v="223"/>
    <x v="1"/>
    <n v="74.33"/>
    <s v="CA"/>
    <s v="CAD"/>
    <n v="1491019140"/>
    <n v="1487548802"/>
    <b v="0"/>
    <n v="3"/>
    <b v="0"/>
    <s v="publishing/art books"/>
    <x v="3"/>
    <s v="art books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5"/>
    <n v="10000"/>
    <n v="506"/>
    <x v="1"/>
    <n v="84.33"/>
    <s v="US"/>
    <s v="USD"/>
    <n v="1424211329"/>
    <n v="1421187329"/>
    <b v="0"/>
    <n v="6"/>
    <b v="0"/>
    <s v="publishing/art books"/>
    <x v="3"/>
    <s v="art books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23"/>
    <n v="10000"/>
    <n v="2291"/>
    <x v="1"/>
    <n v="65.459999999999994"/>
    <s v="US"/>
    <s v="USD"/>
    <n v="1404909296"/>
    <n v="1402317296"/>
    <b v="0"/>
    <n v="35"/>
    <b v="0"/>
    <s v="publishing/art books"/>
    <x v="3"/>
    <s v="art books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n v="13"/>
    <n v="5000"/>
    <n v="650"/>
    <x v="1"/>
    <n v="65"/>
    <s v="US"/>
    <s v="USD"/>
    <n v="1435698368"/>
    <n v="1431810368"/>
    <b v="0"/>
    <n v="10"/>
    <b v="0"/>
    <s v="publishing/art books"/>
    <x v="3"/>
    <s v="art books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"/>
    <n v="10000"/>
    <n v="55"/>
    <x v="1"/>
    <n v="27.5"/>
    <s v="US"/>
    <s v="USD"/>
    <n v="1343161248"/>
    <n v="1337977248"/>
    <b v="0"/>
    <n v="2"/>
    <b v="0"/>
    <s v="publishing/art books"/>
    <x v="3"/>
    <s v="art books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1"/>
    <n v="1897"/>
    <n v="205"/>
    <x v="1"/>
    <n v="51.25"/>
    <s v="US"/>
    <s v="USD"/>
    <n v="1283392800"/>
    <n v="1281317691"/>
    <b v="0"/>
    <n v="4"/>
    <b v="0"/>
    <s v="publishing/art books"/>
    <x v="3"/>
    <s v="art books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1"/>
    <n v="3333"/>
    <n v="28"/>
    <x v="1"/>
    <n v="14"/>
    <s v="US"/>
    <s v="USD"/>
    <n v="1377734091"/>
    <n v="1374882891"/>
    <b v="0"/>
    <n v="2"/>
    <b v="0"/>
    <s v="publishing/art books"/>
    <x v="3"/>
    <s v="art books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0"/>
    <n v="1750"/>
    <n v="0"/>
    <x v="1"/>
    <n v="0"/>
    <s v="US"/>
    <s v="USD"/>
    <n v="1337562726"/>
    <n v="1332378726"/>
    <b v="0"/>
    <n v="0"/>
    <b v="0"/>
    <s v="publishing/art books"/>
    <x v="3"/>
    <s v="art books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"/>
    <n v="1000"/>
    <n v="5"/>
    <x v="2"/>
    <n v="5"/>
    <s v="GB"/>
    <s v="GBP"/>
    <n v="1450521990"/>
    <n v="1447757190"/>
    <b v="0"/>
    <n v="1"/>
    <b v="0"/>
    <s v="photography/places"/>
    <x v="8"/>
    <s v="places"/>
    <x v="1581"/>
    <d v="2015-12-19T10:46:30"/>
    <x v="0"/>
    <n v="2015"/>
  </r>
  <r>
    <n v="1582"/>
    <s v="Scenes from New Orleans"/>
    <s v="I create canvas prints of images from in and around New Orleans"/>
    <n v="9"/>
    <n v="1000"/>
    <n v="93"/>
    <x v="2"/>
    <n v="31"/>
    <s v="US"/>
    <s v="USD"/>
    <n v="1445894400"/>
    <n v="1440961053"/>
    <b v="0"/>
    <n v="3"/>
    <b v="0"/>
    <s v="photography/places"/>
    <x v="8"/>
    <s v="places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0"/>
    <n v="20000"/>
    <n v="15"/>
    <x v="2"/>
    <n v="15"/>
    <s v="GB"/>
    <s v="GBP"/>
    <n v="1411681391"/>
    <n v="1409089391"/>
    <b v="0"/>
    <n v="1"/>
    <b v="0"/>
    <s v="photography/places"/>
    <x v="8"/>
    <s v="places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0"/>
    <n v="1200"/>
    <n v="0"/>
    <x v="2"/>
    <n v="0"/>
    <s v="US"/>
    <s v="USD"/>
    <n v="1401464101"/>
    <n v="1400600101"/>
    <b v="0"/>
    <n v="0"/>
    <b v="0"/>
    <s v="photography/places"/>
    <x v="8"/>
    <s v="places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79"/>
    <n v="2000"/>
    <n v="1580"/>
    <x v="2"/>
    <n v="131.66999999999999"/>
    <s v="CA"/>
    <s v="CAD"/>
    <n v="1482663600"/>
    <n v="1480800568"/>
    <b v="0"/>
    <n v="12"/>
    <b v="0"/>
    <s v="photography/places"/>
    <x v="8"/>
    <s v="places"/>
    <x v="1585"/>
    <d v="2016-12-25T11:00:00"/>
    <x v="2"/>
    <n v="2016"/>
  </r>
  <r>
    <n v="1586"/>
    <s v="Missouri In Pictures"/>
    <s v="Show the world the beauty that is in all of our back yards!"/>
    <n v="0"/>
    <n v="1500"/>
    <n v="0"/>
    <x v="2"/>
    <n v="0"/>
    <s v="US"/>
    <s v="USD"/>
    <n v="1428197422"/>
    <n v="1425609022"/>
    <b v="0"/>
    <n v="0"/>
    <b v="0"/>
    <s v="photography/places"/>
    <x v="8"/>
    <s v="places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0"/>
    <n v="7500"/>
    <n v="1"/>
    <x v="2"/>
    <n v="1"/>
    <s v="US"/>
    <s v="USD"/>
    <n v="1418510965"/>
    <n v="1415918965"/>
    <b v="0"/>
    <n v="1"/>
    <b v="0"/>
    <s v="photography/places"/>
    <x v="8"/>
    <s v="places"/>
    <x v="1587"/>
    <d v="2014-12-13T22:49:25"/>
    <x v="3"/>
    <n v="2014"/>
  </r>
  <r>
    <n v="1588"/>
    <s v="The Right Side of Texas"/>
    <s v="Southeast Texas as seen through the lens of a cell phone camera"/>
    <n v="0"/>
    <n v="516"/>
    <n v="0"/>
    <x v="2"/>
    <n v="0"/>
    <s v="US"/>
    <s v="USD"/>
    <n v="1422735120"/>
    <n v="1420091999"/>
    <b v="0"/>
    <n v="0"/>
    <b v="0"/>
    <s v="photography/places"/>
    <x v="8"/>
    <s v="places"/>
    <x v="1588"/>
    <d v="2015-01-31T20:12:00"/>
    <x v="0"/>
    <n v="2015"/>
  </r>
  <r>
    <n v="1589"/>
    <s v="A Side Of The World In Canvas"/>
    <s v="I want to be able to have my own photography inside a canvas and have it be displayed everywhere."/>
    <n v="0"/>
    <n v="1200"/>
    <n v="0"/>
    <x v="2"/>
    <n v="0"/>
    <s v="US"/>
    <s v="USD"/>
    <n v="1444433886"/>
    <n v="1441841886"/>
    <b v="0"/>
    <n v="0"/>
    <b v="0"/>
    <s v="photography/places"/>
    <x v="8"/>
    <s v="places"/>
    <x v="1589"/>
    <d v="2015-10-09T23:38:06"/>
    <x v="0"/>
    <n v="2015"/>
  </r>
  <r>
    <n v="1590"/>
    <s v="An Italian Adventure"/>
    <s v="Discover Italy through photography."/>
    <n v="2"/>
    <n v="60000"/>
    <n v="1020"/>
    <x v="2"/>
    <n v="510"/>
    <s v="IT"/>
    <s v="EUR"/>
    <n v="1443040464"/>
    <n v="1440448464"/>
    <b v="0"/>
    <n v="2"/>
    <b v="0"/>
    <s v="photography/places"/>
    <x v="8"/>
    <s v="places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29"/>
    <n v="14000"/>
    <n v="4092"/>
    <x v="2"/>
    <n v="44.48"/>
    <s v="GB"/>
    <s v="GBP"/>
    <n v="1459700741"/>
    <n v="1457112341"/>
    <b v="0"/>
    <n v="92"/>
    <b v="0"/>
    <s v="photography/places"/>
    <x v="8"/>
    <s v="places"/>
    <x v="1591"/>
    <d v="2016-04-03T16:25:41"/>
    <x v="2"/>
    <n v="2016"/>
  </r>
  <r>
    <n v="1592"/>
    <s v="The Views of Pittsburgh"/>
    <s v="A portfolio collage of beautiful pictures of authentic Pittsburgh locations and scenery."/>
    <n v="0"/>
    <n v="25"/>
    <n v="0"/>
    <x v="2"/>
    <n v="0"/>
    <s v="US"/>
    <s v="USD"/>
    <n v="1427503485"/>
    <n v="1423619085"/>
    <b v="0"/>
    <n v="0"/>
    <b v="0"/>
    <s v="photography/places"/>
    <x v="8"/>
    <s v="places"/>
    <x v="1592"/>
    <d v="2015-03-28T00:44:45"/>
    <x v="0"/>
    <n v="2015"/>
  </r>
  <r>
    <n v="1593"/>
    <s v="Picturing Italy"/>
    <s v="A trip to fulfill a dream of capturing the wonders and history of ancient Italy in person."/>
    <n v="0"/>
    <n v="22000"/>
    <n v="3"/>
    <x v="2"/>
    <n v="1"/>
    <s v="US"/>
    <s v="USD"/>
    <n v="1425154655"/>
    <n v="1422562655"/>
    <b v="0"/>
    <n v="3"/>
    <b v="0"/>
    <s v="photography/places"/>
    <x v="8"/>
    <s v="places"/>
    <x v="1593"/>
    <d v="2015-02-28T20:17:35"/>
    <x v="0"/>
    <n v="2015"/>
  </r>
  <r>
    <n v="1594"/>
    <s v="Scenes and Things from New Orleans"/>
    <s v="I photograph my love of New Orleans, create canvases and share those memories with you."/>
    <n v="21"/>
    <n v="1000"/>
    <n v="205"/>
    <x v="2"/>
    <n v="20.5"/>
    <s v="US"/>
    <s v="USD"/>
    <n v="1463329260"/>
    <n v="1458147982"/>
    <b v="0"/>
    <n v="10"/>
    <b v="0"/>
    <s v="photography/places"/>
    <x v="8"/>
    <s v="places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0"/>
    <n v="100000"/>
    <n v="280"/>
    <x v="2"/>
    <n v="40"/>
    <s v="US"/>
    <s v="USD"/>
    <n v="1403122380"/>
    <n v="1400634728"/>
    <b v="0"/>
    <n v="7"/>
    <b v="0"/>
    <s v="photography/places"/>
    <x v="8"/>
    <s v="places"/>
    <x v="1595"/>
    <d v="2014-06-18T20:13:00"/>
    <x v="3"/>
    <n v="2014"/>
  </r>
  <r>
    <n v="1596"/>
    <s v="The Town We Live In"/>
    <s v="London is beautiful. I want to create a book of stunning images from in and around our great city"/>
    <n v="2"/>
    <n v="3250"/>
    <n v="75"/>
    <x v="2"/>
    <n v="25"/>
    <s v="GB"/>
    <s v="GBP"/>
    <n v="1418469569"/>
    <n v="1414577969"/>
    <b v="0"/>
    <n v="3"/>
    <b v="0"/>
    <s v="photography/places"/>
    <x v="8"/>
    <s v="places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0"/>
    <n v="15000"/>
    <n v="0"/>
    <x v="2"/>
    <n v="0"/>
    <s v="US"/>
    <s v="USD"/>
    <n v="1474360197"/>
    <n v="1471768197"/>
    <b v="0"/>
    <n v="0"/>
    <b v="0"/>
    <s v="photography/places"/>
    <x v="8"/>
    <s v="places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0"/>
    <n v="800"/>
    <n v="1"/>
    <x v="2"/>
    <n v="1"/>
    <s v="US"/>
    <s v="USD"/>
    <n v="1437926458"/>
    <n v="1432742458"/>
    <b v="0"/>
    <n v="1"/>
    <b v="0"/>
    <s v="photography/places"/>
    <x v="8"/>
    <s v="places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n v="0"/>
    <n v="500"/>
    <n v="0"/>
    <x v="2"/>
    <n v="0"/>
    <s v="GB"/>
    <s v="GBP"/>
    <n v="1460116576"/>
    <n v="1457528176"/>
    <b v="0"/>
    <n v="0"/>
    <b v="0"/>
    <s v="photography/places"/>
    <x v="8"/>
    <s v="places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7"/>
    <n v="5000"/>
    <n v="367"/>
    <x v="2"/>
    <n v="40.78"/>
    <s v="US"/>
    <s v="USD"/>
    <n v="1405401060"/>
    <n v="1401585752"/>
    <b v="0"/>
    <n v="9"/>
    <b v="0"/>
    <s v="photography/places"/>
    <x v="8"/>
    <s v="places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n v="108"/>
    <n v="2500"/>
    <n v="2706.23"/>
    <x v="0"/>
    <n v="48.33"/>
    <s v="US"/>
    <s v="USD"/>
    <n v="1304561633"/>
    <n v="1301969633"/>
    <b v="0"/>
    <n v="56"/>
    <b v="1"/>
    <s v="music/rock"/>
    <x v="4"/>
    <s v="rock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00"/>
    <n v="1500"/>
    <n v="1502.5"/>
    <x v="0"/>
    <n v="46.95"/>
    <s v="US"/>
    <s v="USD"/>
    <n v="1318633200"/>
    <n v="1314947317"/>
    <b v="0"/>
    <n v="32"/>
    <b v="1"/>
    <s v="music/rock"/>
    <x v="4"/>
    <s v="rock"/>
    <x v="1602"/>
    <d v="2011-10-14T23:00:00"/>
    <x v="6"/>
    <n v="2011"/>
  </r>
  <r>
    <n v="1603"/>
    <s v="Max's First Solo Album!"/>
    <s v="An exercise in the wild and dangerous world of solo musicianship by Maxwell D Feinstein."/>
    <n v="100"/>
    <n v="2000"/>
    <n v="2000.66"/>
    <x v="0"/>
    <n v="66.69"/>
    <s v="US"/>
    <s v="USD"/>
    <n v="1327723459"/>
    <n v="1322539459"/>
    <b v="0"/>
    <n v="30"/>
    <b v="1"/>
    <s v="music/rock"/>
    <x v="4"/>
    <s v="rock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2"/>
    <n v="2800"/>
    <n v="3419"/>
    <x v="0"/>
    <n v="48.84"/>
    <s v="US"/>
    <s v="USD"/>
    <n v="1332011835"/>
    <n v="1328559435"/>
    <b v="0"/>
    <n v="70"/>
    <b v="1"/>
    <s v="music/rock"/>
    <x v="4"/>
    <s v="rock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101"/>
    <n v="6000"/>
    <n v="6041.6"/>
    <x v="0"/>
    <n v="137.31"/>
    <s v="US"/>
    <s v="USD"/>
    <n v="1312182000"/>
    <n v="1311380313"/>
    <b v="0"/>
    <n v="44"/>
    <b v="1"/>
    <s v="music/rock"/>
    <x v="4"/>
    <s v="rock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101"/>
    <n v="8000"/>
    <n v="8080.33"/>
    <x v="0"/>
    <n v="87.83"/>
    <s v="US"/>
    <s v="USD"/>
    <n v="1300930838"/>
    <n v="1293158438"/>
    <b v="0"/>
    <n v="92"/>
    <b v="1"/>
    <s v="music/rock"/>
    <x v="4"/>
    <s v="rock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n v="145"/>
    <n v="10000"/>
    <n v="14511"/>
    <x v="0"/>
    <n v="70.790000000000006"/>
    <s v="US"/>
    <s v="USD"/>
    <n v="1339701851"/>
    <n v="1337887451"/>
    <b v="0"/>
    <n v="205"/>
    <b v="1"/>
    <s v="music/rock"/>
    <x v="4"/>
    <s v="rock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01"/>
    <n v="1200"/>
    <n v="1215"/>
    <x v="0"/>
    <n v="52.83"/>
    <s v="US"/>
    <s v="USD"/>
    <n v="1388553960"/>
    <n v="1385754986"/>
    <b v="0"/>
    <n v="23"/>
    <b v="1"/>
    <s v="music/rock"/>
    <x v="4"/>
    <s v="rock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18"/>
    <n v="1500"/>
    <n v="1775"/>
    <x v="0"/>
    <n v="443.75"/>
    <s v="US"/>
    <s v="USD"/>
    <n v="1320220800"/>
    <n v="1315612909"/>
    <b v="0"/>
    <n v="4"/>
    <b v="1"/>
    <s v="music/rock"/>
    <x v="4"/>
    <s v="rock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n v="272"/>
    <n v="2000"/>
    <n v="5437"/>
    <x v="0"/>
    <n v="48.54"/>
    <s v="US"/>
    <s v="USD"/>
    <n v="1355609510"/>
    <n v="1353017510"/>
    <b v="0"/>
    <n v="112"/>
    <b v="1"/>
    <s v="music/rock"/>
    <x v="4"/>
    <s v="rock"/>
    <x v="1610"/>
    <d v="2012-12-15T22:11:50"/>
    <x v="5"/>
    <n v="2012"/>
  </r>
  <r>
    <n v="1611"/>
    <s v="Skelton-Luns CD/7&quot;             No Big Deal."/>
    <s v="Skelton-Luns CD/7&quot; No Big Deal."/>
    <n v="125"/>
    <n v="800"/>
    <n v="1001"/>
    <x v="0"/>
    <n v="37.07"/>
    <s v="US"/>
    <s v="USD"/>
    <n v="1370390432"/>
    <n v="1368576032"/>
    <b v="0"/>
    <n v="27"/>
    <b v="1"/>
    <s v="music/rock"/>
    <x v="4"/>
    <s v="rock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110"/>
    <n v="500"/>
    <n v="550"/>
    <x v="0"/>
    <n v="50"/>
    <s v="US"/>
    <s v="USD"/>
    <n v="1357160384"/>
    <n v="1354568384"/>
    <b v="0"/>
    <n v="11"/>
    <b v="1"/>
    <s v="music/rock"/>
    <x v="4"/>
    <s v="rock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2"/>
    <n v="1000"/>
    <n v="1015"/>
    <x v="0"/>
    <n v="39.04"/>
    <s v="US"/>
    <s v="USD"/>
    <n v="1342921202"/>
    <n v="1340329202"/>
    <b v="0"/>
    <n v="26"/>
    <b v="1"/>
    <s v="music/rock"/>
    <x v="4"/>
    <s v="rock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103"/>
    <n v="5000"/>
    <n v="5135"/>
    <x v="0"/>
    <n v="66.69"/>
    <s v="US"/>
    <s v="USD"/>
    <n v="1407085200"/>
    <n v="1401924769"/>
    <b v="0"/>
    <n v="77"/>
    <b v="1"/>
    <s v="music/rock"/>
    <x v="4"/>
    <s v="rock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114"/>
    <n v="8000"/>
    <n v="9130"/>
    <x v="0"/>
    <n v="67.13"/>
    <s v="US"/>
    <s v="USD"/>
    <n v="1323742396"/>
    <n v="1319850796"/>
    <b v="0"/>
    <n v="136"/>
    <b v="1"/>
    <s v="music/rock"/>
    <x v="4"/>
    <s v="rock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n v="104"/>
    <n v="10000"/>
    <n v="10420"/>
    <x v="0"/>
    <n v="66.37"/>
    <s v="US"/>
    <s v="USD"/>
    <n v="1353621600"/>
    <n v="1350061821"/>
    <b v="0"/>
    <n v="157"/>
    <b v="1"/>
    <s v="music/rock"/>
    <x v="4"/>
    <s v="rock"/>
    <x v="1616"/>
    <d v="2012-11-22T22:00:00"/>
    <x v="5"/>
    <n v="2012"/>
  </r>
  <r>
    <n v="1617"/>
    <s v="The Coffis Brothers 2nd Album!"/>
    <s v="The Coffis Brothers &amp;The Mountain Men are recording a brand new full length record."/>
    <n v="146"/>
    <n v="7000"/>
    <n v="10210"/>
    <x v="0"/>
    <n v="64.62"/>
    <s v="US"/>
    <s v="USD"/>
    <n v="1383332400"/>
    <n v="1380470188"/>
    <b v="0"/>
    <n v="158"/>
    <b v="1"/>
    <s v="music/rock"/>
    <x v="4"/>
    <s v="rock"/>
    <x v="1617"/>
    <d v="2013-11-01T19:00:00"/>
    <x v="4"/>
    <n v="2013"/>
  </r>
  <r>
    <n v="1618"/>
    <s v="Janus Word Album"/>
    <s v="Janus Word combines hard rock with melodic acoustic music for a unique and awesome sound."/>
    <n v="105"/>
    <n v="1500"/>
    <n v="1576"/>
    <x v="0"/>
    <n v="58.37"/>
    <s v="US"/>
    <s v="USD"/>
    <n v="1362757335"/>
    <n v="1359301335"/>
    <b v="0"/>
    <n v="27"/>
    <b v="1"/>
    <s v="music/rock"/>
    <x v="4"/>
    <s v="rock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33"/>
    <n v="1500"/>
    <n v="2000"/>
    <x v="0"/>
    <n v="86.96"/>
    <s v="US"/>
    <s v="USD"/>
    <n v="1410755286"/>
    <n v="1408940886"/>
    <b v="0"/>
    <n v="23"/>
    <b v="1"/>
    <s v="music/rock"/>
    <x v="4"/>
    <s v="rock"/>
    <x v="1619"/>
    <d v="2014-09-15T04:28:06"/>
    <x v="3"/>
    <n v="2014"/>
  </r>
  <r>
    <n v="1620"/>
    <s v="Kickstart my music career with 300 CDs"/>
    <s v="Kickstarting my music career with 300 hard copy CDs of my first release."/>
    <n v="113"/>
    <n v="1000"/>
    <n v="1130"/>
    <x v="0"/>
    <n v="66.47"/>
    <s v="US"/>
    <s v="USD"/>
    <n v="1361606940"/>
    <n v="1361002140"/>
    <b v="0"/>
    <n v="17"/>
    <b v="1"/>
    <s v="music/rock"/>
    <x v="4"/>
    <s v="rock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121"/>
    <n v="5000"/>
    <n v="6060"/>
    <x v="0"/>
    <n v="163.78"/>
    <s v="US"/>
    <s v="USD"/>
    <n v="1338177540"/>
    <n v="1333550015"/>
    <b v="0"/>
    <n v="37"/>
    <b v="1"/>
    <s v="music/rock"/>
    <x v="4"/>
    <s v="rock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102"/>
    <n v="6900"/>
    <n v="7019"/>
    <x v="0"/>
    <n v="107.98"/>
    <s v="US"/>
    <s v="USD"/>
    <n v="1418803140"/>
    <n v="1415343874"/>
    <b v="0"/>
    <n v="65"/>
    <b v="1"/>
    <s v="music/rock"/>
    <x v="4"/>
    <s v="rock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101"/>
    <n v="750"/>
    <n v="758"/>
    <x v="0"/>
    <n v="42.11"/>
    <s v="GB"/>
    <s v="GBP"/>
    <n v="1377621089"/>
    <n v="1372437089"/>
    <b v="0"/>
    <n v="18"/>
    <b v="1"/>
    <s v="music/rock"/>
    <x v="4"/>
    <s v="rock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n v="118"/>
    <n v="1000"/>
    <n v="1180"/>
    <x v="0"/>
    <n v="47.2"/>
    <s v="US"/>
    <s v="USD"/>
    <n v="1357721335"/>
    <n v="1354265335"/>
    <b v="0"/>
    <n v="25"/>
    <b v="1"/>
    <s v="music/rock"/>
    <x v="4"/>
    <s v="rock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155"/>
    <n v="7500"/>
    <n v="11650"/>
    <x v="0"/>
    <n v="112.02"/>
    <s v="US"/>
    <s v="USD"/>
    <n v="1347382053"/>
    <n v="1344962853"/>
    <b v="0"/>
    <n v="104"/>
    <b v="1"/>
    <s v="music/rock"/>
    <x v="4"/>
    <s v="rock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101"/>
    <n v="8000"/>
    <n v="8095"/>
    <x v="0"/>
    <n v="74.95"/>
    <s v="US"/>
    <s v="USD"/>
    <n v="1385932867"/>
    <n v="1383337267"/>
    <b v="0"/>
    <n v="108"/>
    <b v="1"/>
    <s v="music/rock"/>
    <x v="4"/>
    <s v="rock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117"/>
    <n v="2000"/>
    <n v="2340"/>
    <x v="0"/>
    <n v="61.58"/>
    <s v="US"/>
    <s v="USD"/>
    <n v="1353905940"/>
    <n v="1351011489"/>
    <b v="0"/>
    <n v="38"/>
    <b v="1"/>
    <s v="music/rock"/>
    <x v="4"/>
    <s v="rock"/>
    <x v="1627"/>
    <d v="2012-11-26T04:59:00"/>
    <x v="5"/>
    <n v="2012"/>
  </r>
  <r>
    <n v="1628"/>
    <s v="&quot;Songs for Tsippora&quot; Byronâ€™s DEBUT EP"/>
    <s v="Original Jewish rock music on human relationships and identity"/>
    <n v="101"/>
    <n v="4000"/>
    <n v="4037"/>
    <x v="0"/>
    <n v="45.88"/>
    <s v="US"/>
    <s v="USD"/>
    <n v="1403026882"/>
    <n v="1400175682"/>
    <b v="0"/>
    <n v="88"/>
    <b v="1"/>
    <s v="music/rock"/>
    <x v="4"/>
    <s v="rock"/>
    <x v="1628"/>
    <d v="2014-06-17T17:41:22"/>
    <x v="3"/>
    <n v="2014"/>
  </r>
  <r>
    <n v="1629"/>
    <s v="Off The Turnpike | A Loud New Way to Release Loud New Music"/>
    <s v="Help Off The Turnpike release new music, and set fire to everything!"/>
    <n v="104"/>
    <n v="6000"/>
    <n v="6220"/>
    <x v="0"/>
    <n v="75.849999999999994"/>
    <s v="US"/>
    <s v="USD"/>
    <n v="1392929333"/>
    <n v="1389041333"/>
    <b v="0"/>
    <n v="82"/>
    <b v="1"/>
    <s v="music/rock"/>
    <x v="4"/>
    <s v="rock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265"/>
    <n v="4000"/>
    <n v="10610"/>
    <x v="0"/>
    <n v="84.21"/>
    <s v="US"/>
    <s v="USD"/>
    <n v="1330671540"/>
    <n v="1328040375"/>
    <b v="0"/>
    <n v="126"/>
    <b v="1"/>
    <s v="music/rock"/>
    <x v="4"/>
    <s v="rock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56"/>
    <n v="10000"/>
    <n v="15591"/>
    <x v="0"/>
    <n v="117.23"/>
    <s v="US"/>
    <s v="USD"/>
    <n v="1350074261"/>
    <n v="1347482261"/>
    <b v="0"/>
    <n v="133"/>
    <b v="1"/>
    <s v="music/rock"/>
    <x v="4"/>
    <s v="rock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102"/>
    <n v="4000"/>
    <n v="4065"/>
    <x v="0"/>
    <n v="86.49"/>
    <s v="US"/>
    <s v="USD"/>
    <n v="1316851854"/>
    <n v="1311667854"/>
    <b v="0"/>
    <n v="47"/>
    <b v="1"/>
    <s v="music/rock"/>
    <x v="4"/>
    <s v="rock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"/>
    <n v="10000"/>
    <n v="10000"/>
    <x v="0"/>
    <n v="172.41"/>
    <s v="US"/>
    <s v="USD"/>
    <n v="1326690000"/>
    <n v="1324329156"/>
    <b v="0"/>
    <n v="58"/>
    <b v="1"/>
    <s v="music/rock"/>
    <x v="4"/>
    <s v="rock"/>
    <x v="1633"/>
    <d v="2012-01-16T05:00:00"/>
    <x v="6"/>
    <n v="2012"/>
  </r>
  <r>
    <n v="1634"/>
    <s v="RUBEDO: Debut Full Length Album"/>
    <s v="Recording Debut  Album w/ Producer Ikey Owens from Free Moral Agents/ The Mars Volta"/>
    <n v="101"/>
    <n v="2000"/>
    <n v="2010"/>
    <x v="0"/>
    <n v="62.81"/>
    <s v="US"/>
    <s v="USD"/>
    <n v="1306994340"/>
    <n v="1303706001"/>
    <b v="0"/>
    <n v="32"/>
    <b v="1"/>
    <s v="music/rock"/>
    <x v="4"/>
    <s v="rock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125"/>
    <n v="2000"/>
    <n v="2506"/>
    <x v="0"/>
    <n v="67.73"/>
    <s v="US"/>
    <s v="USD"/>
    <n v="1468270261"/>
    <n v="1463086261"/>
    <b v="0"/>
    <n v="37"/>
    <b v="1"/>
    <s v="music/rock"/>
    <x v="4"/>
    <s v="rock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104"/>
    <n v="4500"/>
    <n v="4660"/>
    <x v="0"/>
    <n v="53.56"/>
    <s v="US"/>
    <s v="USD"/>
    <n v="1307851200"/>
    <n v="1304129088"/>
    <b v="0"/>
    <n v="87"/>
    <b v="1"/>
    <s v="music/rock"/>
    <x v="4"/>
    <s v="rock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104"/>
    <n v="500"/>
    <n v="519"/>
    <x v="0"/>
    <n v="34.6"/>
    <s v="US"/>
    <s v="USD"/>
    <n v="1262302740"/>
    <n v="1257444140"/>
    <b v="0"/>
    <n v="15"/>
    <b v="1"/>
    <s v="music/rock"/>
    <x v="4"/>
    <s v="rock"/>
    <x v="1637"/>
    <d v="2009-12-31T23:39:00"/>
    <x v="8"/>
    <n v="2009"/>
  </r>
  <r>
    <n v="1638"/>
    <s v="Avenues EP 2013"/>
    <s v="Avenues will be going in to the studio to record a new EP with Matt Allison!"/>
    <n v="105"/>
    <n v="1000"/>
    <n v="1050"/>
    <x v="0"/>
    <n v="38.89"/>
    <s v="US"/>
    <s v="USD"/>
    <n v="1362086700"/>
    <n v="1358180968"/>
    <b v="0"/>
    <n v="27"/>
    <b v="1"/>
    <s v="music/rock"/>
    <x v="4"/>
    <s v="rock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00"/>
    <n v="1800"/>
    <n v="1800"/>
    <x v="0"/>
    <n v="94.74"/>
    <s v="US"/>
    <s v="USD"/>
    <n v="1330789165"/>
    <n v="1328197165"/>
    <b v="0"/>
    <n v="19"/>
    <b v="1"/>
    <s v="music/rock"/>
    <x v="4"/>
    <s v="rock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170"/>
    <n v="400"/>
    <n v="679.44"/>
    <x v="0"/>
    <n v="39.97"/>
    <s v="US"/>
    <s v="USD"/>
    <n v="1280800740"/>
    <n v="1279603955"/>
    <b v="0"/>
    <n v="17"/>
    <b v="1"/>
    <s v="music/rock"/>
    <x v="4"/>
    <s v="rock"/>
    <x v="1640"/>
    <d v="2010-08-03T01:59:00"/>
    <x v="7"/>
    <n v="2010"/>
  </r>
  <r>
    <n v="1641"/>
    <s v="Tanya Dartson- Run for Your Life music video"/>
    <s v="Music Video For Upbeat and Inspiring Song - Run For Your Life"/>
    <n v="101"/>
    <n v="2500"/>
    <n v="2535"/>
    <x v="0"/>
    <n v="97.5"/>
    <s v="US"/>
    <s v="USD"/>
    <n v="1418998744"/>
    <n v="1416406744"/>
    <b v="0"/>
    <n v="26"/>
    <b v="1"/>
    <s v="music/pop"/>
    <x v="4"/>
    <s v="pop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00"/>
    <n v="1200"/>
    <n v="1200"/>
    <x v="0"/>
    <n v="42.86"/>
    <s v="US"/>
    <s v="USD"/>
    <n v="1308011727"/>
    <n v="1306283727"/>
    <b v="0"/>
    <n v="28"/>
    <b v="1"/>
    <s v="music/pop"/>
    <x v="4"/>
    <s v="pop"/>
    <x v="1642"/>
    <d v="2011-06-14T00:35:27"/>
    <x v="6"/>
    <n v="2011"/>
  </r>
  <r>
    <n v="1643"/>
    <s v="This Is All Now's Brand New Album!!"/>
    <s v="This Is All Now is putting out a brand new record, and we need YOUR help to do it!"/>
    <n v="125"/>
    <n v="5000"/>
    <n v="6235"/>
    <x v="0"/>
    <n v="168.51"/>
    <s v="US"/>
    <s v="USD"/>
    <n v="1348516012"/>
    <n v="1345924012"/>
    <b v="0"/>
    <n v="37"/>
    <b v="1"/>
    <s v="music/pop"/>
    <x v="4"/>
    <s v="pop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10"/>
    <n v="10000"/>
    <n v="10950"/>
    <x v="0"/>
    <n v="85.55"/>
    <s v="US"/>
    <s v="USD"/>
    <n v="1353551160"/>
    <n v="1348363560"/>
    <b v="0"/>
    <n v="128"/>
    <b v="1"/>
    <s v="music/pop"/>
    <x v="4"/>
    <s v="pop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111"/>
    <n v="5000"/>
    <n v="5540"/>
    <x v="0"/>
    <n v="554"/>
    <s v="US"/>
    <s v="USD"/>
    <n v="1379515740"/>
    <n v="1378306140"/>
    <b v="0"/>
    <n v="10"/>
    <b v="1"/>
    <s v="music/pop"/>
    <x v="4"/>
    <s v="pop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110"/>
    <n v="2000"/>
    <n v="2204"/>
    <x v="0"/>
    <n v="26.55"/>
    <s v="GB"/>
    <s v="GBP"/>
    <n v="1408039860"/>
    <n v="1405248503"/>
    <b v="0"/>
    <n v="83"/>
    <b v="1"/>
    <s v="music/pop"/>
    <x v="4"/>
    <s v="pop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105"/>
    <n v="5000"/>
    <n v="5236"/>
    <x v="0"/>
    <n v="113.83"/>
    <s v="US"/>
    <s v="USD"/>
    <n v="1339235377"/>
    <n v="1336643377"/>
    <b v="0"/>
    <n v="46"/>
    <b v="1"/>
    <s v="music/pop"/>
    <x v="4"/>
    <s v="pop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125"/>
    <n v="2300"/>
    <n v="2881"/>
    <x v="0"/>
    <n v="32.01"/>
    <s v="US"/>
    <s v="USD"/>
    <n v="1300636482"/>
    <n v="1298048082"/>
    <b v="0"/>
    <n v="90"/>
    <b v="1"/>
    <s v="music/pop"/>
    <x v="4"/>
    <s v="pop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101"/>
    <n v="3800"/>
    <n v="3822.33"/>
    <x v="0"/>
    <n v="47.19"/>
    <s v="US"/>
    <s v="USD"/>
    <n v="1400862355"/>
    <n v="1396974355"/>
    <b v="0"/>
    <n v="81"/>
    <b v="1"/>
    <s v="music/pop"/>
    <x v="4"/>
    <s v="pop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n v="142"/>
    <n v="2000"/>
    <n v="2831"/>
    <x v="0"/>
    <n v="88.47"/>
    <s v="US"/>
    <s v="USD"/>
    <n v="1381314437"/>
    <n v="1378722437"/>
    <b v="0"/>
    <n v="32"/>
    <b v="1"/>
    <s v="music/pop"/>
    <x v="4"/>
    <s v="pop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101"/>
    <n v="2000"/>
    <n v="2015"/>
    <x v="0"/>
    <n v="100.75"/>
    <s v="US"/>
    <s v="USD"/>
    <n v="1303801140"/>
    <n v="1300916220"/>
    <b v="0"/>
    <n v="20"/>
    <b v="1"/>
    <s v="music/pop"/>
    <x v="4"/>
    <s v="pop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101"/>
    <n v="4500"/>
    <n v="4530"/>
    <x v="0"/>
    <n v="64.709999999999994"/>
    <s v="US"/>
    <s v="USD"/>
    <n v="1385297393"/>
    <n v="1382701793"/>
    <b v="0"/>
    <n v="70"/>
    <b v="1"/>
    <s v="music/pop"/>
    <x v="4"/>
    <s v="pop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174"/>
    <n v="5000"/>
    <n v="8711.52"/>
    <x v="0"/>
    <n v="51.85"/>
    <s v="US"/>
    <s v="USD"/>
    <n v="1303675296"/>
    <n v="1300996896"/>
    <b v="0"/>
    <n v="168"/>
    <b v="1"/>
    <s v="music/pop"/>
    <x v="4"/>
    <s v="pop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20"/>
    <n v="1100"/>
    <n v="1319"/>
    <x v="0"/>
    <n v="38.79"/>
    <s v="US"/>
    <s v="USD"/>
    <n v="1334784160"/>
    <n v="1332192160"/>
    <b v="0"/>
    <n v="34"/>
    <b v="1"/>
    <s v="music/pop"/>
    <x v="4"/>
    <s v="pop"/>
    <x v="1654"/>
    <d v="2012-04-18T21:22:40"/>
    <x v="5"/>
    <n v="2012"/>
  </r>
  <r>
    <n v="1655"/>
    <s v="Meg Porter Debut EP!"/>
    <s v="Berklee College of Music student, Meg Porter needs YOUR help to fund her very first EP!"/>
    <n v="143"/>
    <n v="1500"/>
    <n v="2143"/>
    <x v="0"/>
    <n v="44.65"/>
    <s v="US"/>
    <s v="USD"/>
    <n v="1333648820"/>
    <n v="1331060420"/>
    <b v="0"/>
    <n v="48"/>
    <b v="1"/>
    <s v="music/pop"/>
    <x v="4"/>
    <s v="pop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100"/>
    <n v="7500"/>
    <n v="7525.12"/>
    <x v="0"/>
    <n v="156.77000000000001"/>
    <s v="US"/>
    <s v="USD"/>
    <n v="1355437052"/>
    <n v="1352845052"/>
    <b v="0"/>
    <n v="48"/>
    <b v="1"/>
    <s v="music/pop"/>
    <x v="4"/>
    <s v="pop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105"/>
    <n v="25000"/>
    <n v="26233.45"/>
    <x v="0"/>
    <n v="118.7"/>
    <s v="US"/>
    <s v="USD"/>
    <n v="1337885168"/>
    <n v="1335293168"/>
    <b v="0"/>
    <n v="221"/>
    <b v="1"/>
    <s v="music/pop"/>
    <x v="4"/>
    <s v="pop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132"/>
    <n v="6000"/>
    <n v="7934"/>
    <x v="0"/>
    <n v="74.150000000000006"/>
    <s v="US"/>
    <s v="USD"/>
    <n v="1355840400"/>
    <n v="1352524767"/>
    <b v="0"/>
    <n v="107"/>
    <b v="1"/>
    <s v="music/pop"/>
    <x v="4"/>
    <s v="pop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113"/>
    <n v="500"/>
    <n v="564"/>
    <x v="0"/>
    <n v="12.53"/>
    <s v="GB"/>
    <s v="GBP"/>
    <n v="1387281600"/>
    <n v="1384811721"/>
    <b v="0"/>
    <n v="45"/>
    <b v="1"/>
    <s v="music/pop"/>
    <x v="4"/>
    <s v="pop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1254"/>
    <n v="80"/>
    <n v="1003"/>
    <x v="0"/>
    <n v="27.86"/>
    <s v="IT"/>
    <s v="EUR"/>
    <n v="1462053540"/>
    <n v="1459355950"/>
    <b v="0"/>
    <n v="36"/>
    <b v="1"/>
    <s v="music/pop"/>
    <x v="4"/>
    <s v="pop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103"/>
    <n v="7900"/>
    <n v="8098"/>
    <x v="0"/>
    <n v="80.180000000000007"/>
    <s v="AT"/>
    <s v="EUR"/>
    <n v="1453064400"/>
    <n v="1449359831"/>
    <b v="0"/>
    <n v="101"/>
    <b v="1"/>
    <s v="music/pop"/>
    <x v="4"/>
    <s v="pop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103"/>
    <n v="8000"/>
    <n v="8211"/>
    <x v="0"/>
    <n v="132.44"/>
    <s v="US"/>
    <s v="USD"/>
    <n v="1325310336"/>
    <n v="1320122736"/>
    <b v="0"/>
    <n v="62"/>
    <b v="1"/>
    <s v="music/pop"/>
    <x v="4"/>
    <s v="pop"/>
    <x v="1662"/>
    <d v="2011-12-31T05:45:36"/>
    <x v="6"/>
    <n v="2011"/>
  </r>
  <r>
    <n v="1663"/>
    <s v="ghost -- a music video"/>
    <s v="music is as important to the eyes as it is to the ears. help bring ghost to life in front of your eyes."/>
    <n v="108"/>
    <n v="1000"/>
    <n v="1080"/>
    <x v="0"/>
    <n v="33.75"/>
    <s v="US"/>
    <s v="USD"/>
    <n v="1422750707"/>
    <n v="1420158707"/>
    <b v="0"/>
    <n v="32"/>
    <b v="1"/>
    <s v="music/pop"/>
    <x v="4"/>
    <s v="pop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n v="122"/>
    <n v="2500"/>
    <n v="3060.22"/>
    <x v="0"/>
    <n v="34.380000000000003"/>
    <s v="US"/>
    <s v="USD"/>
    <n v="1331870340"/>
    <n v="1328033818"/>
    <b v="0"/>
    <n v="89"/>
    <b v="1"/>
    <s v="music/pop"/>
    <x v="4"/>
    <s v="pop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119"/>
    <n v="3500"/>
    <n v="4181"/>
    <x v="0"/>
    <n v="44.96"/>
    <s v="US"/>
    <s v="USD"/>
    <n v="1298343600"/>
    <n v="1295624113"/>
    <b v="0"/>
    <n v="93"/>
    <b v="1"/>
    <s v="music/pop"/>
    <x v="4"/>
    <s v="pop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161"/>
    <n v="2500"/>
    <n v="4022"/>
    <x v="0"/>
    <n v="41.04"/>
    <s v="US"/>
    <s v="USD"/>
    <n v="1364447073"/>
    <n v="1361858673"/>
    <b v="0"/>
    <n v="98"/>
    <b v="1"/>
    <s v="music/pop"/>
    <x v="4"/>
    <s v="pop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127"/>
    <n v="3400"/>
    <n v="4313"/>
    <x v="0"/>
    <n v="52.6"/>
    <s v="US"/>
    <s v="USD"/>
    <n v="1394521140"/>
    <n v="1392169298"/>
    <b v="0"/>
    <n v="82"/>
    <b v="1"/>
    <s v="music/pop"/>
    <x v="4"/>
    <s v="pop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103"/>
    <n v="8000"/>
    <n v="8211"/>
    <x v="0"/>
    <n v="70.78"/>
    <s v="US"/>
    <s v="USD"/>
    <n v="1322454939"/>
    <n v="1319859339"/>
    <b v="0"/>
    <n v="116"/>
    <b v="1"/>
    <s v="music/pop"/>
    <x v="4"/>
    <s v="pop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140"/>
    <n v="2000"/>
    <n v="2795"/>
    <x v="0"/>
    <n v="53.75"/>
    <s v="US"/>
    <s v="USD"/>
    <n v="1464729276"/>
    <n v="1459545276"/>
    <b v="0"/>
    <n v="52"/>
    <b v="1"/>
    <s v="music/pop"/>
    <x v="4"/>
    <s v="pop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3"/>
    <n v="1000"/>
    <n v="1026"/>
    <x v="0"/>
    <n v="44.61"/>
    <s v="US"/>
    <s v="USD"/>
    <n v="1278302400"/>
    <n v="1273961999"/>
    <b v="0"/>
    <n v="23"/>
    <b v="1"/>
    <s v="music/pop"/>
    <x v="4"/>
    <s v="pop"/>
    <x v="1670"/>
    <d v="2010-07-05T04:00:00"/>
    <x v="7"/>
    <n v="2010"/>
  </r>
  <r>
    <n v="1671"/>
    <s v="Luke O'Brien's Kickstarter"/>
    <s v="I am seeking funding in order to help take my music from a hobby to a career."/>
    <n v="101"/>
    <n v="2000"/>
    <n v="2013.47"/>
    <x v="0"/>
    <n v="26.15"/>
    <s v="US"/>
    <s v="USD"/>
    <n v="1470056614"/>
    <n v="1467464614"/>
    <b v="0"/>
    <n v="77"/>
    <b v="1"/>
    <s v="music/pop"/>
    <x v="4"/>
    <s v="pop"/>
    <x v="1671"/>
    <d v="2016-08-01T13:03:34"/>
    <x v="2"/>
    <n v="2016"/>
  </r>
  <r>
    <n v="1672"/>
    <s v="High Altotude Debut Album"/>
    <s v="Sweet, sweet harmonies from Portland Oregon's premiere high school women's a cappella group."/>
    <n v="113"/>
    <n v="1700"/>
    <n v="1920"/>
    <x v="0"/>
    <n v="39.18"/>
    <s v="US"/>
    <s v="USD"/>
    <n v="1338824730"/>
    <n v="1336232730"/>
    <b v="0"/>
    <n v="49"/>
    <b v="1"/>
    <s v="music/pop"/>
    <x v="4"/>
    <s v="pop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128"/>
    <n v="2100"/>
    <n v="2690"/>
    <x v="0"/>
    <n v="45.59"/>
    <s v="US"/>
    <s v="USD"/>
    <n v="1425675892"/>
    <n v="1423083892"/>
    <b v="0"/>
    <n v="59"/>
    <b v="1"/>
    <s v="music/pop"/>
    <x v="4"/>
    <s v="pop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202"/>
    <n v="5000"/>
    <n v="10085"/>
    <x v="0"/>
    <n v="89.25"/>
    <s v="US"/>
    <s v="USD"/>
    <n v="1471503540"/>
    <n v="1468852306"/>
    <b v="0"/>
    <n v="113"/>
    <b v="1"/>
    <s v="music/pop"/>
    <x v="4"/>
    <s v="pop"/>
    <x v="1674"/>
    <d v="2016-08-18T06:59:00"/>
    <x v="2"/>
    <n v="2016"/>
  </r>
  <r>
    <n v="1675"/>
    <s v="The Great Party's Debut Album!"/>
    <s v="The Great Party is releasing their debut album. Here's your chance to be a part of it!"/>
    <n v="137"/>
    <n v="1000"/>
    <n v="1374.16"/>
    <x v="0"/>
    <n v="40.42"/>
    <s v="US"/>
    <s v="USD"/>
    <n v="1318802580"/>
    <n v="1316194540"/>
    <b v="0"/>
    <n v="34"/>
    <b v="1"/>
    <s v="music/pop"/>
    <x v="4"/>
    <s v="pop"/>
    <x v="1675"/>
    <d v="2011-10-16T22:03:00"/>
    <x v="6"/>
    <n v="2011"/>
  </r>
  <r>
    <n v="1676"/>
    <s v="Bridge 19 CD Release Tour"/>
    <s v="Help fund Bridge 19's tour in support of their first duo record, to be released in May 2012."/>
    <n v="115"/>
    <n v="3000"/>
    <n v="3460"/>
    <x v="0"/>
    <n v="82.38"/>
    <s v="US"/>
    <s v="USD"/>
    <n v="1334980740"/>
    <n v="1330968347"/>
    <b v="0"/>
    <n v="42"/>
    <b v="1"/>
    <s v="music/pop"/>
    <x v="4"/>
    <s v="pop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112"/>
    <n v="6000"/>
    <n v="6700"/>
    <x v="0"/>
    <n v="159.52000000000001"/>
    <s v="ES"/>
    <s v="EUR"/>
    <n v="1460786340"/>
    <n v="1455615976"/>
    <b v="0"/>
    <n v="42"/>
    <b v="1"/>
    <s v="music/pop"/>
    <x v="4"/>
    <s v="pop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18"/>
    <n v="1500"/>
    <n v="1776"/>
    <x v="0"/>
    <n v="36.24"/>
    <s v="US"/>
    <s v="USD"/>
    <n v="1391718671"/>
    <n v="1390509071"/>
    <b v="0"/>
    <n v="49"/>
    <b v="1"/>
    <s v="music/pop"/>
    <x v="4"/>
    <s v="pop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175"/>
    <n v="2000"/>
    <n v="3500"/>
    <x v="0"/>
    <n v="62.5"/>
    <s v="US"/>
    <s v="USD"/>
    <n v="1311298745"/>
    <n v="1309311545"/>
    <b v="0"/>
    <n v="56"/>
    <b v="1"/>
    <s v="music/pop"/>
    <x v="4"/>
    <s v="pop"/>
    <x v="1679"/>
    <d v="2011-07-22T01:39:05"/>
    <x v="6"/>
    <n v="2011"/>
  </r>
  <r>
    <n v="1680"/>
    <s v="Kick Out a Record"/>
    <s v="Working Musician dilemma #164: how the taxman put Kick the Record 2.0 on hold"/>
    <n v="118"/>
    <n v="1000"/>
    <n v="1175"/>
    <x v="0"/>
    <n v="47"/>
    <s v="US"/>
    <s v="USD"/>
    <n v="1405188667"/>
    <n v="1402596667"/>
    <b v="0"/>
    <n v="25"/>
    <b v="1"/>
    <s v="music/pop"/>
    <x v="4"/>
    <s v="pop"/>
    <x v="1680"/>
    <d v="2014-07-12T18:11:07"/>
    <x v="3"/>
    <n v="2014"/>
  </r>
  <r>
    <n v="1701"/>
    <s v="&quot;Holy Realm Music Group&quot; Anointed Purpose, Heavenly Good"/>
    <s v="The passion I have for music is intense, super natural and uniquely divine.The encompassing vibe of a great song dressed in great beat"/>
    <n v="0"/>
    <n v="5050"/>
    <n v="10"/>
    <x v="2"/>
    <n v="5"/>
    <s v="US"/>
    <s v="USD"/>
    <n v="1421337405"/>
    <n v="1418745405"/>
    <b v="0"/>
    <n v="2"/>
    <b v="0"/>
    <s v="music/faith"/>
    <x v="4"/>
    <s v="faith"/>
    <x v="1681"/>
    <d v="2015-01-15T15:56:45"/>
    <x v="3"/>
    <n v="2015"/>
  </r>
  <r>
    <n v="1702"/>
    <s v="lyndale lewis and new vision prosper cd release"/>
    <s v="I can do all things through christ jesus"/>
    <n v="0"/>
    <n v="16500"/>
    <n v="1"/>
    <x v="2"/>
    <n v="1"/>
    <s v="US"/>
    <s v="USD"/>
    <n v="1427745150"/>
    <n v="1425156750"/>
    <b v="0"/>
    <n v="1"/>
    <b v="0"/>
    <s v="music/faith"/>
    <x v="4"/>
    <s v="faith"/>
    <x v="1682"/>
    <d v="2015-03-30T19:52:30"/>
    <x v="0"/>
    <n v="2015"/>
  </r>
  <r>
    <n v="1703"/>
    <s v="Joy Full Noise!"/>
    <s v="I would love for you to be a part of helping me raise money for music and video production to launch my first Worship album!"/>
    <n v="1"/>
    <n v="5000"/>
    <n v="51"/>
    <x v="2"/>
    <n v="25.5"/>
    <s v="US"/>
    <s v="USD"/>
    <n v="1441003537"/>
    <n v="1435819537"/>
    <b v="0"/>
    <n v="2"/>
    <b v="0"/>
    <s v="music/faith"/>
    <x v="4"/>
    <s v="faith"/>
    <x v="1683"/>
    <d v="2015-08-31T06:45:37"/>
    <x v="0"/>
    <n v="2015"/>
  </r>
  <r>
    <n v="1704"/>
    <s v="Jericho Down Worship Album"/>
    <s v="We want to record an album of popular praise &amp; worship songs with our own influence and style."/>
    <n v="65"/>
    <n v="2000"/>
    <n v="1302"/>
    <x v="2"/>
    <n v="118.36"/>
    <s v="US"/>
    <s v="USD"/>
    <n v="1424056873"/>
    <n v="1421464873"/>
    <b v="0"/>
    <n v="11"/>
    <b v="0"/>
    <s v="music/faith"/>
    <x v="4"/>
    <s v="faith"/>
    <x v="1684"/>
    <d v="2015-02-16T03:21:13"/>
    <x v="0"/>
    <n v="2015"/>
  </r>
  <r>
    <n v="1705"/>
    <s v="Piano Prayer Album - Russ James"/>
    <s v="An instrumental album that ranges from hymns to contemporary music. All the music is recorded by myself."/>
    <n v="0"/>
    <n v="2000"/>
    <n v="0"/>
    <x v="2"/>
    <n v="0"/>
    <s v="US"/>
    <s v="USD"/>
    <n v="1441814400"/>
    <n v="1440807846"/>
    <b v="0"/>
    <n v="0"/>
    <b v="0"/>
    <s v="music/faith"/>
    <x v="4"/>
    <s v="faith"/>
    <x v="168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0"/>
    <n v="5500"/>
    <n v="0"/>
    <x v="2"/>
    <n v="0"/>
    <s v="DE"/>
    <s v="EUR"/>
    <n v="1440314472"/>
    <n v="1435130472"/>
    <b v="0"/>
    <n v="0"/>
    <b v="0"/>
    <s v="music/faith"/>
    <x v="4"/>
    <s v="faith"/>
    <x v="168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10"/>
    <n v="5000"/>
    <n v="487"/>
    <x v="2"/>
    <n v="54.11"/>
    <s v="US"/>
    <s v="USD"/>
    <n v="1459181895"/>
    <n v="1456593495"/>
    <b v="0"/>
    <n v="9"/>
    <b v="0"/>
    <s v="music/faith"/>
    <x v="4"/>
    <s v="faith"/>
    <x v="168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0"/>
    <n v="7000"/>
    <n v="0"/>
    <x v="2"/>
    <n v="0"/>
    <s v="US"/>
    <s v="USD"/>
    <n v="1462135706"/>
    <n v="1458679706"/>
    <b v="0"/>
    <n v="0"/>
    <b v="0"/>
    <s v="music/faith"/>
    <x v="4"/>
    <s v="faith"/>
    <x v="1688"/>
    <d v="2016-05-01T20:48:26"/>
    <x v="2"/>
    <n v="2016"/>
  </r>
  <r>
    <n v="1709"/>
    <s v="Psalms"/>
    <s v="A project to set psalms to music. The psalms are taken from the English Standard Version (ESV) of the Bible."/>
    <n v="5"/>
    <n v="1750"/>
    <n v="85"/>
    <x v="2"/>
    <n v="21.25"/>
    <s v="US"/>
    <s v="USD"/>
    <n v="1409513940"/>
    <n v="1405949514"/>
    <b v="0"/>
    <n v="4"/>
    <b v="0"/>
    <s v="music/faith"/>
    <x v="4"/>
    <s v="faith"/>
    <x v="1689"/>
    <d v="2014-08-31T19:39:00"/>
    <x v="3"/>
    <n v="2014"/>
  </r>
  <r>
    <n v="1710"/>
    <s v="Producing a live album of our upcoming Europe tour"/>
    <s v="We want to create a gospel live album which has never been produced before."/>
    <n v="1"/>
    <n v="5000"/>
    <n v="34"/>
    <x v="2"/>
    <n v="34"/>
    <s v="DE"/>
    <s v="EUR"/>
    <n v="1453122000"/>
    <n v="1449151888"/>
    <b v="0"/>
    <n v="1"/>
    <b v="0"/>
    <s v="music/faith"/>
    <x v="4"/>
    <s v="faith"/>
    <x v="169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1"/>
    <n v="10000"/>
    <n v="1050"/>
    <x v="2"/>
    <n v="525"/>
    <s v="US"/>
    <s v="USD"/>
    <n v="1409585434"/>
    <n v="1406907034"/>
    <b v="0"/>
    <n v="2"/>
    <b v="0"/>
    <s v="music/faith"/>
    <x v="4"/>
    <s v="faith"/>
    <x v="169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0"/>
    <n v="5000"/>
    <n v="0"/>
    <x v="2"/>
    <n v="0"/>
    <s v="US"/>
    <s v="USD"/>
    <n v="1435701353"/>
    <n v="1430517353"/>
    <b v="0"/>
    <n v="0"/>
    <b v="0"/>
    <s v="music/faith"/>
    <x v="4"/>
    <s v="faith"/>
    <x v="169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2"/>
    <n v="3000"/>
    <n v="50"/>
    <x v="2"/>
    <n v="50"/>
    <s v="US"/>
    <s v="USD"/>
    <n v="1412536412"/>
    <n v="1409944412"/>
    <b v="0"/>
    <n v="1"/>
    <b v="0"/>
    <s v="music/faith"/>
    <x v="4"/>
    <s v="faith"/>
    <x v="169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8"/>
    <n v="25000"/>
    <n v="1967"/>
    <x v="2"/>
    <n v="115.71"/>
    <s v="US"/>
    <s v="USD"/>
    <n v="1430517761"/>
    <n v="1427925761"/>
    <b v="0"/>
    <n v="17"/>
    <b v="0"/>
    <s v="music/faith"/>
    <x v="4"/>
    <s v="faith"/>
    <x v="169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0"/>
    <n v="5000"/>
    <n v="11"/>
    <x v="2"/>
    <n v="5.5"/>
    <s v="US"/>
    <s v="USD"/>
    <n v="1427772120"/>
    <n v="1425186785"/>
    <b v="0"/>
    <n v="2"/>
    <b v="0"/>
    <s v="music/faith"/>
    <x v="4"/>
    <s v="faith"/>
    <x v="169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8"/>
    <n v="2000"/>
    <n v="150"/>
    <x v="2"/>
    <n v="50"/>
    <s v="US"/>
    <s v="USD"/>
    <n v="1481295099"/>
    <n v="1477835499"/>
    <b v="0"/>
    <n v="3"/>
    <b v="0"/>
    <s v="music/faith"/>
    <x v="4"/>
    <s v="faith"/>
    <x v="1696"/>
    <d v="2016-12-09T14:51:39"/>
    <x v="2"/>
    <n v="2016"/>
  </r>
  <r>
    <n v="1717"/>
    <s v="Shift Records A New EP!"/>
    <s v="Our first record created to reach, inspire, and ultimately express the love of Jesus to our generation."/>
    <n v="43"/>
    <n v="3265"/>
    <n v="1395"/>
    <x v="2"/>
    <n v="34.020000000000003"/>
    <s v="US"/>
    <s v="USD"/>
    <n v="1461211200"/>
    <n v="1459467238"/>
    <b v="0"/>
    <n v="41"/>
    <b v="0"/>
    <s v="music/faith"/>
    <x v="4"/>
    <s v="faith"/>
    <x v="1697"/>
    <d v="2016-04-21T04:00:00"/>
    <x v="2"/>
    <n v="2016"/>
  </r>
  <r>
    <n v="1718"/>
    <s v="The Prodigal Son"/>
    <s v="A melody for the galaxy."/>
    <n v="0"/>
    <n v="35000"/>
    <n v="75"/>
    <x v="2"/>
    <n v="37.5"/>
    <s v="US"/>
    <s v="USD"/>
    <n v="1463201940"/>
    <n v="1459435149"/>
    <b v="0"/>
    <n v="2"/>
    <b v="0"/>
    <s v="music/faith"/>
    <x v="4"/>
    <s v="faith"/>
    <x v="169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1"/>
    <n v="4000"/>
    <n v="35"/>
    <x v="2"/>
    <n v="11.67"/>
    <s v="US"/>
    <s v="USD"/>
    <n v="1410958191"/>
    <n v="1408366191"/>
    <b v="0"/>
    <n v="3"/>
    <b v="0"/>
    <s v="music/faith"/>
    <x v="4"/>
    <s v="faith"/>
    <x v="169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6"/>
    <n v="4000"/>
    <n v="225"/>
    <x v="2"/>
    <n v="28.13"/>
    <s v="US"/>
    <s v="USD"/>
    <n v="1415562471"/>
    <n v="1412966871"/>
    <b v="0"/>
    <n v="8"/>
    <b v="0"/>
    <s v="music/faith"/>
    <x v="4"/>
    <s v="faith"/>
    <x v="170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0"/>
    <n v="5000"/>
    <n v="0"/>
    <x v="2"/>
    <n v="0"/>
    <s v="US"/>
    <s v="USD"/>
    <n v="1449831863"/>
    <n v="1447239863"/>
    <b v="0"/>
    <n v="0"/>
    <b v="0"/>
    <s v="music/faith"/>
    <x v="4"/>
    <s v="faith"/>
    <x v="170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0"/>
    <n v="2880"/>
    <n v="1"/>
    <x v="2"/>
    <n v="1"/>
    <s v="US"/>
    <s v="USD"/>
    <n v="1459642200"/>
    <n v="1456441429"/>
    <b v="0"/>
    <n v="1"/>
    <b v="0"/>
    <s v="music/faith"/>
    <x v="4"/>
    <s v="faith"/>
    <x v="170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7"/>
    <n v="10000"/>
    <n v="650"/>
    <x v="2"/>
    <n v="216.67"/>
    <s v="US"/>
    <s v="USD"/>
    <n v="1435730400"/>
    <n v="1430855315"/>
    <b v="0"/>
    <n v="3"/>
    <b v="0"/>
    <s v="music/faith"/>
    <x v="4"/>
    <s v="faith"/>
    <x v="170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1"/>
    <n v="6000"/>
    <n v="35"/>
    <x v="2"/>
    <n v="8.75"/>
    <s v="US"/>
    <s v="USD"/>
    <n v="1414707762"/>
    <n v="1412115762"/>
    <b v="0"/>
    <n v="4"/>
    <b v="0"/>
    <s v="music/faith"/>
    <x v="4"/>
    <s v="faith"/>
    <x v="170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10"/>
    <n v="5500"/>
    <n v="560"/>
    <x v="2"/>
    <n v="62.22"/>
    <s v="US"/>
    <s v="USD"/>
    <n v="1408922049"/>
    <n v="1406330049"/>
    <b v="0"/>
    <n v="9"/>
    <b v="0"/>
    <s v="music/faith"/>
    <x v="4"/>
    <s v="faith"/>
    <x v="1705"/>
    <d v="2014-08-24T23:14:09"/>
    <x v="3"/>
    <n v="2014"/>
  </r>
  <r>
    <n v="1726"/>
    <s v="&quot;Every Day&quot; CD by Amanda Joy Hall"/>
    <s v="Amanda Joy Hall's sophomore album, &quot;Every Day&quot;. Release expected July 2014"/>
    <n v="34"/>
    <n v="6500"/>
    <n v="2196"/>
    <x v="2"/>
    <n v="137.25"/>
    <s v="US"/>
    <s v="USD"/>
    <n v="1403906664"/>
    <n v="1401401064"/>
    <b v="0"/>
    <n v="16"/>
    <b v="0"/>
    <s v="music/faith"/>
    <x v="4"/>
    <s v="faith"/>
    <x v="170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0"/>
    <n v="3000"/>
    <n v="1"/>
    <x v="2"/>
    <n v="1"/>
    <s v="GB"/>
    <s v="GBP"/>
    <n v="1428231600"/>
    <n v="1423520177"/>
    <b v="0"/>
    <n v="1"/>
    <b v="0"/>
    <s v="music/faith"/>
    <x v="4"/>
    <s v="faith"/>
    <x v="1707"/>
    <d v="2015-04-05T11:00:00"/>
    <x v="0"/>
    <n v="2015"/>
  </r>
  <r>
    <n v="1728"/>
    <s v="With His Presence"/>
    <s v="Be in God's presence through instrumental covers of hymns. Help me build a home studio to freely distribute this album."/>
    <n v="68"/>
    <n v="1250"/>
    <n v="855"/>
    <x v="2"/>
    <n v="122.14"/>
    <s v="US"/>
    <s v="USD"/>
    <n v="1445439674"/>
    <n v="1442847674"/>
    <b v="0"/>
    <n v="7"/>
    <b v="0"/>
    <s v="music/faith"/>
    <x v="4"/>
    <s v="faith"/>
    <x v="170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0"/>
    <n v="10000"/>
    <n v="0"/>
    <x v="2"/>
    <n v="0"/>
    <s v="US"/>
    <s v="USD"/>
    <n v="1465521306"/>
    <n v="1460337306"/>
    <b v="0"/>
    <n v="0"/>
    <b v="0"/>
    <s v="music/faith"/>
    <x v="4"/>
    <s v="faith"/>
    <x v="170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0"/>
    <n v="3000"/>
    <n v="0"/>
    <x v="2"/>
    <n v="0"/>
    <s v="US"/>
    <s v="USD"/>
    <n v="1445738783"/>
    <n v="1443146783"/>
    <b v="0"/>
    <n v="0"/>
    <b v="0"/>
    <s v="music/faith"/>
    <x v="4"/>
    <s v="faith"/>
    <x v="1710"/>
    <d v="2015-10-25T02:06:23"/>
    <x v="0"/>
    <n v="2015"/>
  </r>
  <r>
    <n v="1731"/>
    <s v="Sam Cox Band First Christian Tour"/>
    <s v="We are a Christin Worship band looking to midwest tour. God Bless!"/>
    <n v="0"/>
    <n v="1000"/>
    <n v="0"/>
    <x v="2"/>
    <n v="0"/>
    <s v="US"/>
    <s v="USD"/>
    <n v="1434034800"/>
    <n v="1432849552"/>
    <b v="0"/>
    <n v="0"/>
    <b v="0"/>
    <s v="music/faith"/>
    <x v="4"/>
    <s v="faith"/>
    <x v="171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0"/>
    <n v="4000"/>
    <n v="0"/>
    <x v="2"/>
    <n v="0"/>
    <s v="US"/>
    <s v="USD"/>
    <n v="1452920400"/>
    <n v="1447777481"/>
    <b v="0"/>
    <n v="0"/>
    <b v="0"/>
    <s v="music/faith"/>
    <x v="4"/>
    <s v="faith"/>
    <x v="1712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0"/>
    <n v="10000"/>
    <n v="0"/>
    <x v="2"/>
    <n v="0"/>
    <s v="US"/>
    <s v="USD"/>
    <n v="1473802200"/>
    <n v="1472746374"/>
    <b v="0"/>
    <n v="0"/>
    <b v="0"/>
    <s v="music/faith"/>
    <x v="4"/>
    <s v="faith"/>
    <x v="171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0"/>
    <n v="4500"/>
    <n v="1"/>
    <x v="2"/>
    <n v="1"/>
    <s v="US"/>
    <s v="USD"/>
    <n v="1431046356"/>
    <n v="1428454356"/>
    <b v="0"/>
    <n v="1"/>
    <b v="0"/>
    <s v="music/faith"/>
    <x v="4"/>
    <s v="faith"/>
    <x v="171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1"/>
    <n v="1000"/>
    <n v="110"/>
    <x v="2"/>
    <n v="55"/>
    <s v="US"/>
    <s v="USD"/>
    <n v="1470598345"/>
    <n v="1468006345"/>
    <b v="0"/>
    <n v="2"/>
    <b v="0"/>
    <s v="music/faith"/>
    <x v="4"/>
    <s v="faith"/>
    <x v="1715"/>
    <d v="2016-08-07T19:32:25"/>
    <x v="2"/>
    <n v="2016"/>
  </r>
  <r>
    <n v="1736"/>
    <s v="In His Presence"/>
    <s v="A unique meditative album reflecting on the life of Christ, inviting Him into your presence"/>
    <n v="1"/>
    <n v="3000"/>
    <n v="22"/>
    <x v="2"/>
    <n v="22"/>
    <s v="US"/>
    <s v="USD"/>
    <n v="1447018833"/>
    <n v="1444423233"/>
    <b v="0"/>
    <n v="1"/>
    <b v="0"/>
    <s v="music/faith"/>
    <x v="4"/>
    <s v="faith"/>
    <x v="1716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21"/>
    <n v="4000"/>
    <n v="850"/>
    <x v="2"/>
    <n v="56.67"/>
    <s v="US"/>
    <s v="USD"/>
    <n v="1437432392"/>
    <n v="1434840392"/>
    <b v="0"/>
    <n v="15"/>
    <b v="0"/>
    <s v="music/faith"/>
    <x v="4"/>
    <s v="faith"/>
    <x v="1717"/>
    <d v="2015-07-20T22:46:32"/>
    <x v="0"/>
    <n v="2015"/>
  </r>
  <r>
    <n v="1738"/>
    <s v="The Flashing Lights"/>
    <s v="Music that inspires and gives hope for overcoming and change. And it is good music."/>
    <n v="0"/>
    <n v="5000"/>
    <n v="20"/>
    <x v="2"/>
    <n v="20"/>
    <s v="US"/>
    <s v="USD"/>
    <n v="1412283542"/>
    <n v="1409691542"/>
    <b v="0"/>
    <n v="1"/>
    <b v="0"/>
    <s v="music/faith"/>
    <x v="4"/>
    <s v="faith"/>
    <x v="171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0"/>
    <n v="1000"/>
    <n v="1"/>
    <x v="2"/>
    <n v="1"/>
    <s v="US"/>
    <s v="USD"/>
    <n v="1462391932"/>
    <n v="1457297932"/>
    <b v="0"/>
    <n v="1"/>
    <b v="0"/>
    <s v="music/faith"/>
    <x v="4"/>
    <s v="faith"/>
    <x v="171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0"/>
    <n v="3000"/>
    <n v="0"/>
    <x v="2"/>
    <n v="0"/>
    <s v="US"/>
    <s v="USD"/>
    <n v="1437075422"/>
    <n v="1434483422"/>
    <b v="0"/>
    <n v="0"/>
    <b v="0"/>
    <s v="music/faith"/>
    <x v="4"/>
    <s v="faith"/>
    <x v="1720"/>
    <d v="2015-07-16T19:37:02"/>
    <x v="0"/>
    <n v="2015"/>
  </r>
  <r>
    <n v="1741"/>
    <s v="Caught off Guard"/>
    <s v="A photo journal documenting my experiences and travels across New Zealand"/>
    <n v="111"/>
    <n v="1200"/>
    <n v="1330"/>
    <x v="0"/>
    <n v="25.58"/>
    <s v="GB"/>
    <s v="GBP"/>
    <n v="1433948671"/>
    <n v="1430060671"/>
    <b v="0"/>
    <n v="52"/>
    <b v="1"/>
    <s v="photography/photobooks"/>
    <x v="8"/>
    <s v="photobooks"/>
    <x v="172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109"/>
    <n v="2000"/>
    <n v="2175"/>
    <x v="0"/>
    <n v="63.97"/>
    <s v="US"/>
    <s v="USD"/>
    <n v="1483822800"/>
    <n v="1481058170"/>
    <b v="0"/>
    <n v="34"/>
    <b v="1"/>
    <s v="photography/photobooks"/>
    <x v="8"/>
    <s v="photobooks"/>
    <x v="172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100"/>
    <n v="6000"/>
    <n v="6025"/>
    <x v="0"/>
    <n v="89.93"/>
    <s v="US"/>
    <s v="USD"/>
    <n v="1472270340"/>
    <n v="1470348775"/>
    <b v="0"/>
    <n v="67"/>
    <b v="1"/>
    <s v="photography/photobooks"/>
    <x v="8"/>
    <s v="photobooks"/>
    <x v="172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118"/>
    <n v="5500"/>
    <n v="6515"/>
    <x v="0"/>
    <n v="93.07"/>
    <s v="GB"/>
    <s v="GBP"/>
    <n v="1425821477"/>
    <n v="1421937077"/>
    <b v="0"/>
    <n v="70"/>
    <b v="1"/>
    <s v="photography/photobooks"/>
    <x v="8"/>
    <s v="photobooks"/>
    <x v="172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114"/>
    <n v="7000"/>
    <n v="7981"/>
    <x v="0"/>
    <n v="89.67"/>
    <s v="US"/>
    <s v="USD"/>
    <n v="1482372000"/>
    <n v="1479276838"/>
    <b v="0"/>
    <n v="89"/>
    <b v="1"/>
    <s v="photography/photobooks"/>
    <x v="8"/>
    <s v="photobooks"/>
    <x v="172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48"/>
    <n v="15000"/>
    <n v="22215"/>
    <x v="0"/>
    <n v="207.62"/>
    <s v="US"/>
    <s v="USD"/>
    <n v="1479952800"/>
    <n v="1477368867"/>
    <b v="0"/>
    <n v="107"/>
    <b v="1"/>
    <s v="photography/photobooks"/>
    <x v="8"/>
    <s v="photobooks"/>
    <x v="172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105"/>
    <n v="9000"/>
    <n v="9446"/>
    <x v="0"/>
    <n v="59.41"/>
    <s v="GB"/>
    <s v="GBP"/>
    <n v="1447426800"/>
    <n v="1444904830"/>
    <b v="0"/>
    <n v="159"/>
    <b v="1"/>
    <s v="photography/photobooks"/>
    <x v="8"/>
    <s v="photobooks"/>
    <x v="1727"/>
    <d v="2015-11-13T15:00:00"/>
    <x v="0"/>
    <n v="2015"/>
  </r>
  <r>
    <n v="1748"/>
    <s v="So It Is: Vancouver"/>
    <s v="Telling the story of the city through remarkable people who live in Vancouver today."/>
    <n v="130"/>
    <n v="50000"/>
    <n v="64974"/>
    <x v="0"/>
    <n v="358.97"/>
    <s v="CA"/>
    <s v="CAD"/>
    <n v="1441234143"/>
    <n v="1438642143"/>
    <b v="0"/>
    <n v="181"/>
    <b v="1"/>
    <s v="photography/photobooks"/>
    <x v="8"/>
    <s v="photobooks"/>
    <x v="1728"/>
    <d v="2015-09-02T22:49:03"/>
    <x v="0"/>
    <n v="2015"/>
  </r>
  <r>
    <n v="1749"/>
    <s v="E FOTOGRAFESCHE RECKBLECK - 367 DEEG AM AUSLAND ASAZ"/>
    <s v="Help me fund the production run of my first book by local Photographer Sandro Ortolani."/>
    <n v="123"/>
    <n v="10050"/>
    <n v="12410.5"/>
    <x v="0"/>
    <n v="94.74"/>
    <s v="LU"/>
    <s v="EUR"/>
    <n v="1488394800"/>
    <n v="1485213921"/>
    <b v="0"/>
    <n v="131"/>
    <b v="1"/>
    <s v="photography/photobooks"/>
    <x v="8"/>
    <s v="photobooks"/>
    <x v="172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202"/>
    <n v="5000"/>
    <n v="10081"/>
    <x v="0"/>
    <n v="80.650000000000006"/>
    <s v="US"/>
    <s v="USD"/>
    <n v="1461096304"/>
    <n v="1458936304"/>
    <b v="0"/>
    <n v="125"/>
    <b v="1"/>
    <s v="photography/photobooks"/>
    <x v="8"/>
    <s v="photobooks"/>
    <x v="1730"/>
    <d v="2016-04-19T20:05:04"/>
    <x v="2"/>
    <n v="2016"/>
  </r>
  <r>
    <n v="1751"/>
    <s v="Daily Bread: Stories from Rural Greece"/>
    <s v="Photographs and stories culled from 10 years of road trips through rural Greece"/>
    <n v="103"/>
    <n v="10000"/>
    <n v="10290"/>
    <x v="0"/>
    <n v="168.69"/>
    <s v="US"/>
    <s v="USD"/>
    <n v="1426787123"/>
    <n v="1424198723"/>
    <b v="0"/>
    <n v="61"/>
    <b v="1"/>
    <s v="photography/photobooks"/>
    <x v="8"/>
    <s v="photobooks"/>
    <x v="1731"/>
    <d v="2015-03-19T17:45:23"/>
    <x v="0"/>
    <n v="2015"/>
  </r>
  <r>
    <n v="1752"/>
    <s v="Adfectus Book"/>
    <s v="A little book of calm, in picture form, that will soothe the soul and un-furrow the brow."/>
    <n v="260"/>
    <n v="1200"/>
    <n v="3122"/>
    <x v="0"/>
    <n v="34.69"/>
    <s v="GB"/>
    <s v="GBP"/>
    <n v="1476425082"/>
    <n v="1473833082"/>
    <b v="0"/>
    <n v="90"/>
    <b v="1"/>
    <s v="photography/photobooks"/>
    <x v="8"/>
    <s v="photobooks"/>
    <x v="173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08"/>
    <n v="15000"/>
    <n v="16200"/>
    <x v="0"/>
    <n v="462.86"/>
    <s v="DK"/>
    <s v="DKK"/>
    <n v="1458579568"/>
    <n v="1455991168"/>
    <b v="0"/>
    <n v="35"/>
    <b v="1"/>
    <s v="photography/photobooks"/>
    <x v="8"/>
    <s v="photobooks"/>
    <x v="173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111"/>
    <n v="8500"/>
    <n v="9395"/>
    <x v="0"/>
    <n v="104.39"/>
    <s v="CA"/>
    <s v="CAD"/>
    <n v="1428091353"/>
    <n v="1425502953"/>
    <b v="0"/>
    <n v="90"/>
    <b v="1"/>
    <s v="photography/photobooks"/>
    <x v="8"/>
    <s v="photobooks"/>
    <x v="173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120"/>
    <n v="25"/>
    <n v="30"/>
    <x v="0"/>
    <n v="7.5"/>
    <s v="US"/>
    <s v="USD"/>
    <n v="1444071361"/>
    <n v="1441479361"/>
    <b v="0"/>
    <n v="4"/>
    <b v="1"/>
    <s v="photography/photobooks"/>
    <x v="8"/>
    <s v="photobooks"/>
    <x v="173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103"/>
    <n v="5500"/>
    <n v="5655.6"/>
    <x v="0"/>
    <n v="47.13"/>
    <s v="US"/>
    <s v="USD"/>
    <n v="1472443269"/>
    <n v="1468987269"/>
    <b v="0"/>
    <n v="120"/>
    <b v="1"/>
    <s v="photography/photobooks"/>
    <x v="8"/>
    <s v="photobooks"/>
    <x v="1736"/>
    <d v="2016-08-29T04:01:09"/>
    <x v="2"/>
    <n v="2016"/>
  </r>
  <r>
    <n v="1757"/>
    <s v="The Resurgence of Femininity Photo Thesis"/>
    <s v="I want to create a self published photo art book on the topic of the resurgence of femininity."/>
    <n v="116"/>
    <n v="5000"/>
    <n v="5800"/>
    <x v="0"/>
    <n v="414.29"/>
    <s v="US"/>
    <s v="USD"/>
    <n v="1485631740"/>
    <n v="1483041083"/>
    <b v="0"/>
    <n v="14"/>
    <b v="1"/>
    <s v="photography/photobooks"/>
    <x v="8"/>
    <s v="photobooks"/>
    <x v="173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15"/>
    <n v="1000"/>
    <n v="1147"/>
    <x v="0"/>
    <n v="42.48"/>
    <s v="US"/>
    <s v="USD"/>
    <n v="1468536992"/>
    <n v="1463352992"/>
    <b v="0"/>
    <n v="27"/>
    <b v="1"/>
    <s v="photography/photobooks"/>
    <x v="8"/>
    <s v="photobooks"/>
    <x v="1738"/>
    <d v="2016-07-14T22:56:32"/>
    <x v="2"/>
    <n v="2016"/>
  </r>
  <r>
    <n v="1759"/>
    <s v="Death Valley"/>
    <s v="Death Valley will be the first photo book of Andi State"/>
    <n v="107"/>
    <n v="5000"/>
    <n v="5330"/>
    <x v="0"/>
    <n v="108.78"/>
    <s v="US"/>
    <s v="USD"/>
    <n v="1427309629"/>
    <n v="1425585229"/>
    <b v="0"/>
    <n v="49"/>
    <b v="1"/>
    <s v="photography/photobooks"/>
    <x v="8"/>
    <s v="photobooks"/>
    <x v="173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165"/>
    <n v="5000"/>
    <n v="8272"/>
    <x v="0"/>
    <n v="81.099999999999994"/>
    <s v="US"/>
    <s v="USD"/>
    <n v="1456416513"/>
    <n v="1454688513"/>
    <b v="0"/>
    <n v="102"/>
    <b v="1"/>
    <s v="photography/photobooks"/>
    <x v="8"/>
    <s v="photobooks"/>
    <x v="1740"/>
    <d v="2016-02-25T16:08:33"/>
    <x v="2"/>
    <n v="2016"/>
  </r>
  <r>
    <n v="1761"/>
    <s v="I Wanted To See Boobs"/>
    <s v="A hardcover photobook telling the naked truth of a young photographers journey."/>
    <n v="155"/>
    <n v="100"/>
    <n v="155"/>
    <x v="0"/>
    <n v="51.67"/>
    <s v="GB"/>
    <s v="GBP"/>
    <n v="1442065060"/>
    <n v="1437745060"/>
    <b v="0"/>
    <n v="3"/>
    <b v="1"/>
    <s v="photography/photobooks"/>
    <x v="8"/>
    <s v="photobooks"/>
    <x v="1741"/>
    <d v="2015-09-12T13:37:40"/>
    <x v="0"/>
    <n v="2015"/>
  </r>
  <r>
    <n v="1762"/>
    <s v="&quot;The Naked Pixel&quot; Ali Pakele"/>
    <s v="Project rewards $25 gets you 190+ digital images"/>
    <n v="885"/>
    <n v="100"/>
    <n v="885"/>
    <x v="0"/>
    <n v="35.4"/>
    <s v="US"/>
    <s v="USD"/>
    <n v="1457739245"/>
    <n v="1455147245"/>
    <b v="0"/>
    <n v="25"/>
    <b v="1"/>
    <s v="photography/photobooks"/>
    <x v="8"/>
    <s v="photobooks"/>
    <x v="174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02"/>
    <n v="12000"/>
    <n v="12229"/>
    <x v="0"/>
    <n v="103.64"/>
    <s v="US"/>
    <s v="USD"/>
    <n v="1477255840"/>
    <n v="1474663840"/>
    <b v="0"/>
    <n v="118"/>
    <b v="1"/>
    <s v="photography/photobooks"/>
    <x v="8"/>
    <s v="photobooks"/>
    <x v="174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20"/>
    <n v="11000"/>
    <n v="2156"/>
    <x v="2"/>
    <n v="55.28"/>
    <s v="GB"/>
    <s v="GBP"/>
    <n v="1407065979"/>
    <n v="1404560379"/>
    <b v="1"/>
    <n v="39"/>
    <b v="0"/>
    <s v="photography/photobooks"/>
    <x v="8"/>
    <s v="photobooks"/>
    <x v="174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59"/>
    <n v="12500"/>
    <n v="7433.48"/>
    <x v="2"/>
    <n v="72.17"/>
    <s v="US"/>
    <s v="USD"/>
    <n v="1407972712"/>
    <n v="1405380712"/>
    <b v="1"/>
    <n v="103"/>
    <b v="0"/>
    <s v="photography/photobooks"/>
    <x v="8"/>
    <s v="photobooks"/>
    <x v="1745"/>
    <d v="2014-08-13T23:31:52"/>
    <x v="3"/>
    <n v="2014"/>
  </r>
  <r>
    <n v="1766"/>
    <s v="Photographic book on Melbourne's music scene"/>
    <s v="I want to create a beautiful book which documents the Melbourne music scene."/>
    <n v="0"/>
    <n v="1500"/>
    <n v="0"/>
    <x v="2"/>
    <n v="0"/>
    <s v="AU"/>
    <s v="AUD"/>
    <n v="1408999088"/>
    <n v="1407184688"/>
    <b v="1"/>
    <n v="0"/>
    <b v="0"/>
    <s v="photography/photobooks"/>
    <x v="8"/>
    <s v="photobooks"/>
    <x v="174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46"/>
    <n v="5000"/>
    <n v="2286"/>
    <x v="2"/>
    <n v="58.62"/>
    <s v="US"/>
    <s v="USD"/>
    <n v="1407080884"/>
    <n v="1404488884"/>
    <b v="1"/>
    <n v="39"/>
    <b v="0"/>
    <s v="photography/photobooks"/>
    <x v="8"/>
    <s v="photobooks"/>
    <x v="174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4"/>
    <n v="5000"/>
    <n v="187"/>
    <x v="2"/>
    <n v="12.47"/>
    <s v="US"/>
    <s v="USD"/>
    <n v="1411824444"/>
    <n v="1406640444"/>
    <b v="1"/>
    <n v="15"/>
    <b v="0"/>
    <s v="photography/photobooks"/>
    <x v="8"/>
    <s v="photobooks"/>
    <x v="1748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3"/>
    <n v="40000"/>
    <n v="1081"/>
    <x v="2"/>
    <n v="49.14"/>
    <s v="US"/>
    <s v="USD"/>
    <n v="1421177959"/>
    <n v="1418585959"/>
    <b v="1"/>
    <n v="22"/>
    <b v="0"/>
    <s v="photography/photobooks"/>
    <x v="8"/>
    <s v="photobooks"/>
    <x v="174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57"/>
    <n v="24500"/>
    <n v="13846"/>
    <x v="2"/>
    <n v="150.5"/>
    <s v="US"/>
    <s v="USD"/>
    <n v="1413312194"/>
    <n v="1410288194"/>
    <b v="1"/>
    <n v="92"/>
    <b v="0"/>
    <s v="photography/photobooks"/>
    <x v="8"/>
    <s v="photobooks"/>
    <x v="175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21"/>
    <n v="4200"/>
    <n v="895"/>
    <x v="2"/>
    <n v="35.799999999999997"/>
    <s v="GB"/>
    <s v="GBP"/>
    <n v="1414107040"/>
    <n v="1411515040"/>
    <b v="1"/>
    <n v="25"/>
    <b v="0"/>
    <s v="photography/photobooks"/>
    <x v="8"/>
    <s v="photobooks"/>
    <x v="1751"/>
    <d v="2014-10-23T23:30:40"/>
    <x v="3"/>
    <n v="2014"/>
  </r>
  <r>
    <n v="1772"/>
    <s v="White Mountain"/>
    <s v="A photobook and a short documentary film telling the story of Holocaust in Northwestern Lithuania"/>
    <n v="16"/>
    <n v="5500"/>
    <n v="858"/>
    <x v="2"/>
    <n v="45.16"/>
    <s v="GB"/>
    <s v="GBP"/>
    <n v="1404666836"/>
    <n v="1399482836"/>
    <b v="1"/>
    <n v="19"/>
    <b v="0"/>
    <s v="photography/photobooks"/>
    <x v="8"/>
    <s v="photobooks"/>
    <x v="175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6"/>
    <n v="30000"/>
    <n v="1877"/>
    <x v="2"/>
    <n v="98.79"/>
    <s v="US"/>
    <s v="USD"/>
    <n v="1421691298"/>
    <n v="1417803298"/>
    <b v="1"/>
    <n v="19"/>
    <b v="0"/>
    <s v="photography/photobooks"/>
    <x v="8"/>
    <s v="photobooks"/>
    <x v="175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46"/>
    <n v="2500"/>
    <n v="1148"/>
    <x v="2"/>
    <n v="88.31"/>
    <s v="US"/>
    <s v="USD"/>
    <n v="1417273140"/>
    <n v="1413609292"/>
    <b v="1"/>
    <n v="13"/>
    <b v="0"/>
    <s v="photography/photobooks"/>
    <x v="8"/>
    <s v="photobooks"/>
    <x v="175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65"/>
    <n v="32500"/>
    <n v="21158"/>
    <x v="2"/>
    <n v="170.63"/>
    <s v="US"/>
    <s v="USD"/>
    <n v="1414193160"/>
    <n v="1410305160"/>
    <b v="1"/>
    <n v="124"/>
    <b v="0"/>
    <s v="photography/photobooks"/>
    <x v="8"/>
    <s v="photobooks"/>
    <x v="175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7"/>
    <n v="5000"/>
    <n v="335"/>
    <x v="2"/>
    <n v="83.75"/>
    <s v="GB"/>
    <s v="GBP"/>
    <n v="1414623471"/>
    <n v="1411513071"/>
    <b v="1"/>
    <n v="4"/>
    <b v="0"/>
    <s v="photography/photobooks"/>
    <x v="8"/>
    <s v="photobooks"/>
    <x v="175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14"/>
    <n v="4800"/>
    <n v="651"/>
    <x v="2"/>
    <n v="65.099999999999994"/>
    <s v="NL"/>
    <s v="EUR"/>
    <n v="1424421253"/>
    <n v="1421829253"/>
    <b v="1"/>
    <n v="10"/>
    <b v="0"/>
    <s v="photography/photobooks"/>
    <x v="8"/>
    <s v="photobooks"/>
    <x v="175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2"/>
    <n v="50000"/>
    <n v="995"/>
    <x v="2"/>
    <n v="66.33"/>
    <s v="US"/>
    <s v="USD"/>
    <n v="1427485395"/>
    <n v="1423600995"/>
    <b v="1"/>
    <n v="15"/>
    <b v="0"/>
    <s v="photography/photobooks"/>
    <x v="8"/>
    <s v="photobooks"/>
    <x v="175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36"/>
    <n v="11000"/>
    <n v="3986"/>
    <x v="2"/>
    <n v="104.89"/>
    <s v="US"/>
    <s v="USD"/>
    <n v="1472834180"/>
    <n v="1470242180"/>
    <b v="1"/>
    <n v="38"/>
    <b v="0"/>
    <s v="photography/photobooks"/>
    <x v="8"/>
    <s v="photobooks"/>
    <x v="1759"/>
    <d v="2016-09-02T16:36:20"/>
    <x v="2"/>
    <n v="2016"/>
  </r>
  <r>
    <n v="1780"/>
    <s v="Native Nation"/>
    <s v="It is time to recognize and give to the indigenus groups the credit they deserve. It is time to understand where we come from."/>
    <n v="40"/>
    <n v="30000"/>
    <n v="11923"/>
    <x v="2"/>
    <n v="78.44"/>
    <s v="US"/>
    <s v="USD"/>
    <n v="1467469510"/>
    <n v="1462285510"/>
    <b v="1"/>
    <n v="152"/>
    <b v="0"/>
    <s v="photography/photobooks"/>
    <x v="8"/>
    <s v="photobooks"/>
    <x v="176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26"/>
    <n v="5500"/>
    <n v="1417"/>
    <x v="2"/>
    <n v="59.04"/>
    <s v="US"/>
    <s v="USD"/>
    <n v="1473950945"/>
    <n v="1471272545"/>
    <b v="1"/>
    <n v="24"/>
    <b v="0"/>
    <s v="photography/photobooks"/>
    <x v="8"/>
    <s v="photobooks"/>
    <x v="176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15"/>
    <n v="35000"/>
    <n v="5422"/>
    <x v="2"/>
    <n v="71.34"/>
    <s v="US"/>
    <s v="USD"/>
    <n v="1456062489"/>
    <n v="1453211289"/>
    <b v="1"/>
    <n v="76"/>
    <b v="0"/>
    <s v="photography/photobooks"/>
    <x v="8"/>
    <s v="photobooks"/>
    <x v="176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24"/>
    <n v="40000"/>
    <n v="9477"/>
    <x v="2"/>
    <n v="51.23"/>
    <s v="US"/>
    <s v="USD"/>
    <n v="1432248478"/>
    <n v="1429656478"/>
    <b v="1"/>
    <n v="185"/>
    <b v="0"/>
    <s v="photography/photobooks"/>
    <x v="8"/>
    <s v="photobooks"/>
    <x v="176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40"/>
    <n v="5000"/>
    <n v="1988"/>
    <x v="2"/>
    <n v="60.24"/>
    <s v="US"/>
    <s v="USD"/>
    <n v="1422674700"/>
    <n v="1419954240"/>
    <b v="1"/>
    <n v="33"/>
    <b v="0"/>
    <s v="photography/photobooks"/>
    <x v="8"/>
    <s v="photobooks"/>
    <x v="176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0"/>
    <n v="24000"/>
    <n v="4853"/>
    <x v="2"/>
    <n v="44.94"/>
    <s v="US"/>
    <s v="USD"/>
    <n v="1413417600"/>
    <n v="1410750855"/>
    <b v="1"/>
    <n v="108"/>
    <b v="0"/>
    <s v="photography/photobooks"/>
    <x v="8"/>
    <s v="photobooks"/>
    <x v="176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48"/>
    <n v="1900"/>
    <n v="905"/>
    <x v="2"/>
    <n v="31.21"/>
    <s v="NL"/>
    <s v="EUR"/>
    <n v="1418649177"/>
    <n v="1416057177"/>
    <b v="1"/>
    <n v="29"/>
    <b v="0"/>
    <s v="photography/photobooks"/>
    <x v="8"/>
    <s v="photobooks"/>
    <x v="1766"/>
    <d v="2014-12-15T13:12:57"/>
    <x v="3"/>
    <n v="2014"/>
  </r>
  <r>
    <n v="1787"/>
    <s v="Alpamayo to Yerupaja"/>
    <s v="Raising awareness to the effects of global warming through photographs of the high mountains of Peru."/>
    <n v="15"/>
    <n v="10000"/>
    <n v="1533"/>
    <x v="2"/>
    <n v="63.88"/>
    <s v="US"/>
    <s v="USD"/>
    <n v="1428158637"/>
    <n v="1425570237"/>
    <b v="1"/>
    <n v="24"/>
    <b v="0"/>
    <s v="photography/photobooks"/>
    <x v="8"/>
    <s v="photobooks"/>
    <x v="1767"/>
    <d v="2015-04-04T14:43:57"/>
    <x v="0"/>
    <n v="2015"/>
  </r>
  <r>
    <n v="1788"/>
    <s v="Beyond the Pale"/>
    <s v="A photo book celebrating Goths, exploring their lives and giving an insight into what Goth is for them."/>
    <n v="1"/>
    <n v="5500"/>
    <n v="76"/>
    <x v="2"/>
    <n v="19"/>
    <s v="GB"/>
    <s v="GBP"/>
    <n v="1414795542"/>
    <n v="1412203542"/>
    <b v="1"/>
    <n v="4"/>
    <b v="0"/>
    <s v="photography/photobooks"/>
    <x v="8"/>
    <s v="photobooks"/>
    <x v="176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1"/>
    <n v="8000"/>
    <n v="40"/>
    <x v="2"/>
    <n v="10"/>
    <s v="US"/>
    <s v="USD"/>
    <n v="1421042403"/>
    <n v="1415858403"/>
    <b v="1"/>
    <n v="4"/>
    <b v="0"/>
    <s v="photography/photobooks"/>
    <x v="8"/>
    <s v="photobooks"/>
    <x v="176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5"/>
    <n v="33000"/>
    <n v="1636"/>
    <x v="2"/>
    <n v="109.07"/>
    <s v="US"/>
    <s v="USD"/>
    <n v="1423152678"/>
    <n v="1420560678"/>
    <b v="1"/>
    <n v="15"/>
    <b v="0"/>
    <s v="photography/photobooks"/>
    <x v="8"/>
    <s v="photobooks"/>
    <x v="1770"/>
    <d v="2015-02-05T16:11:18"/>
    <x v="0"/>
    <n v="2015"/>
  </r>
  <r>
    <n v="1791"/>
    <s v="disCover: Napoli"/>
    <s v="For the love of street photography and the beauty of traditional cultures in southern Italy."/>
    <n v="4"/>
    <n v="3000"/>
    <n v="107"/>
    <x v="2"/>
    <n v="26.75"/>
    <s v="GB"/>
    <s v="GBP"/>
    <n v="1422553565"/>
    <n v="1417369565"/>
    <b v="1"/>
    <n v="4"/>
    <b v="0"/>
    <s v="photography/photobooks"/>
    <x v="8"/>
    <s v="photobooks"/>
    <x v="1771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61"/>
    <n v="25000"/>
    <n v="15281"/>
    <x v="2"/>
    <n v="109.94"/>
    <s v="US"/>
    <s v="USD"/>
    <n v="1439189940"/>
    <n v="1435970682"/>
    <b v="1"/>
    <n v="139"/>
    <b v="0"/>
    <s v="photography/photobooks"/>
    <x v="8"/>
    <s v="photobooks"/>
    <x v="177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1"/>
    <n v="3000"/>
    <n v="40"/>
    <x v="2"/>
    <n v="20"/>
    <s v="AU"/>
    <s v="AUD"/>
    <n v="1417127040"/>
    <n v="1414531440"/>
    <b v="1"/>
    <n v="2"/>
    <b v="0"/>
    <s v="photography/photobooks"/>
    <x v="8"/>
    <s v="photobooks"/>
    <x v="177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11"/>
    <n v="9000"/>
    <n v="997"/>
    <x v="2"/>
    <n v="55.39"/>
    <s v="US"/>
    <s v="USD"/>
    <n v="1423660422"/>
    <n v="1420636422"/>
    <b v="1"/>
    <n v="18"/>
    <b v="0"/>
    <s v="photography/photobooks"/>
    <x v="8"/>
    <s v="photobooks"/>
    <x v="1774"/>
    <d v="2015-02-11T13:13:42"/>
    <x v="0"/>
    <n v="2015"/>
  </r>
  <r>
    <n v="1795"/>
    <s v="THE AFGHANS - A Photo Book"/>
    <s v="A photography book documenting the impact of the ISAF mission on the Afghan people of Mazar-e Sharif."/>
    <n v="39"/>
    <n v="28000"/>
    <n v="10846"/>
    <x v="2"/>
    <n v="133.9"/>
    <s v="DE"/>
    <s v="EUR"/>
    <n v="1476460800"/>
    <n v="1473922541"/>
    <b v="1"/>
    <n v="81"/>
    <b v="0"/>
    <s v="photography/photobooks"/>
    <x v="8"/>
    <s v="photobooks"/>
    <x v="1775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22"/>
    <n v="19000"/>
    <n v="4190"/>
    <x v="2"/>
    <n v="48.72"/>
    <s v="GB"/>
    <s v="GBP"/>
    <n v="1469356366"/>
    <n v="1464172366"/>
    <b v="1"/>
    <n v="86"/>
    <b v="0"/>
    <s v="photography/photobooks"/>
    <x v="8"/>
    <s v="photobooks"/>
    <x v="177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68"/>
    <n v="10000"/>
    <n v="6755"/>
    <x v="2"/>
    <n v="48.25"/>
    <s v="US"/>
    <s v="USD"/>
    <n v="1481809189"/>
    <n v="1479217189"/>
    <b v="1"/>
    <n v="140"/>
    <b v="0"/>
    <s v="photography/photobooks"/>
    <x v="8"/>
    <s v="photobooks"/>
    <x v="177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4"/>
    <n v="16000"/>
    <n v="2182"/>
    <x v="2"/>
    <n v="58.97"/>
    <s v="US"/>
    <s v="USD"/>
    <n v="1454572233"/>
    <n v="1449388233"/>
    <b v="1"/>
    <n v="37"/>
    <b v="0"/>
    <s v="photography/photobooks"/>
    <x v="8"/>
    <s v="photobooks"/>
    <x v="1778"/>
    <d v="2016-02-04T07:50:33"/>
    <x v="0"/>
    <n v="2016"/>
  </r>
  <r>
    <n v="1799"/>
    <s v="The UnDiscovered Image"/>
    <s v="The UnDiscovered Image, a monthly publication dedicated to photographers."/>
    <n v="2"/>
    <n v="4000"/>
    <n v="69.83"/>
    <x v="2"/>
    <n v="11.64"/>
    <s v="GB"/>
    <s v="GBP"/>
    <n v="1415740408"/>
    <n v="1414008808"/>
    <b v="1"/>
    <n v="6"/>
    <b v="0"/>
    <s v="photography/photobooks"/>
    <x v="8"/>
    <s v="photobooks"/>
    <x v="177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20"/>
    <n v="46260"/>
    <n v="9460"/>
    <x v="2"/>
    <n v="83.72"/>
    <s v="GB"/>
    <s v="GBP"/>
    <n v="1476109970"/>
    <n v="1473517970"/>
    <b v="1"/>
    <n v="113"/>
    <b v="0"/>
    <s v="photography/photobooks"/>
    <x v="8"/>
    <s v="photobooks"/>
    <x v="178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4"/>
    <n v="17000"/>
    <n v="2355"/>
    <x v="2"/>
    <n v="63.65"/>
    <s v="GB"/>
    <s v="GBP"/>
    <n v="1450181400"/>
    <n v="1447429868"/>
    <b v="1"/>
    <n v="37"/>
    <b v="0"/>
    <s v="photography/photobooks"/>
    <x v="8"/>
    <s v="photobooks"/>
    <x v="1781"/>
    <d v="2015-12-15T12:10:00"/>
    <x v="0"/>
    <n v="2015"/>
  </r>
  <r>
    <n v="1802"/>
    <s v="Out Of The Dark"/>
    <s v="Inner Darkness turned into a photobook. Personal work i shot during my recovery...in Berlin."/>
    <n v="48"/>
    <n v="3500"/>
    <n v="1697"/>
    <x v="2"/>
    <n v="94.28"/>
    <s v="DE"/>
    <s v="EUR"/>
    <n v="1435442340"/>
    <n v="1433416830"/>
    <b v="1"/>
    <n v="18"/>
    <b v="0"/>
    <s v="photography/photobooks"/>
    <x v="8"/>
    <s v="photobooks"/>
    <x v="178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31"/>
    <n v="17500"/>
    <n v="5390"/>
    <x v="2"/>
    <n v="71.87"/>
    <s v="US"/>
    <s v="USD"/>
    <n v="1423878182"/>
    <n v="1421199782"/>
    <b v="1"/>
    <n v="75"/>
    <b v="0"/>
    <s v="photography/photobooks"/>
    <x v="8"/>
    <s v="photobooks"/>
    <x v="178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35"/>
    <n v="15500"/>
    <n v="5452"/>
    <x v="2"/>
    <n v="104.85"/>
    <s v="US"/>
    <s v="USD"/>
    <n v="1447521404"/>
    <n v="1444061804"/>
    <b v="1"/>
    <n v="52"/>
    <b v="0"/>
    <s v="photography/photobooks"/>
    <x v="8"/>
    <s v="photobooks"/>
    <x v="178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36"/>
    <n v="22500"/>
    <n v="8191"/>
    <x v="2"/>
    <n v="67.14"/>
    <s v="DE"/>
    <s v="EUR"/>
    <n v="1443808800"/>
    <n v="1441048658"/>
    <b v="1"/>
    <n v="122"/>
    <b v="0"/>
    <s v="photography/photobooks"/>
    <x v="8"/>
    <s v="photobooks"/>
    <x v="1785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3"/>
    <n v="20000"/>
    <n v="591"/>
    <x v="2"/>
    <n v="73.88"/>
    <s v="GB"/>
    <s v="GBP"/>
    <n v="1412090349"/>
    <n v="1409066349"/>
    <b v="1"/>
    <n v="8"/>
    <b v="0"/>
    <s v="photography/photobooks"/>
    <x v="8"/>
    <s v="photobooks"/>
    <x v="1786"/>
    <d v="2014-09-30T15:19:09"/>
    <x v="3"/>
    <n v="2014"/>
  </r>
  <r>
    <n v="1807"/>
    <s v="Anywhere but Here"/>
    <s v="I want to explore alternative cultures and lifestyles in America."/>
    <n v="11"/>
    <n v="5000"/>
    <n v="553"/>
    <x v="2"/>
    <n v="69.13"/>
    <s v="US"/>
    <s v="USD"/>
    <n v="1411868313"/>
    <n v="1409276313"/>
    <b v="1"/>
    <n v="8"/>
    <b v="0"/>
    <s v="photography/photobooks"/>
    <x v="8"/>
    <s v="photobooks"/>
    <x v="178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41"/>
    <n v="28000"/>
    <n v="11594"/>
    <x v="2"/>
    <n v="120.77"/>
    <s v="US"/>
    <s v="USD"/>
    <n v="1486830030"/>
    <n v="1483806030"/>
    <b v="1"/>
    <n v="96"/>
    <b v="0"/>
    <s v="photography/photobooks"/>
    <x v="8"/>
    <s v="photobooks"/>
    <x v="178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11"/>
    <n v="3500"/>
    <n v="380"/>
    <x v="2"/>
    <n v="42.22"/>
    <s v="CA"/>
    <s v="CAD"/>
    <n v="1425246439"/>
    <n v="1422222439"/>
    <b v="1"/>
    <n v="9"/>
    <b v="0"/>
    <s v="photography/photobooks"/>
    <x v="8"/>
    <s v="photobooks"/>
    <x v="1789"/>
    <d v="2015-03-01T21:47:19"/>
    <x v="0"/>
    <n v="2015"/>
  </r>
  <r>
    <n v="1810"/>
    <s v="Film Speed"/>
    <s v="Film Speed is a series of Zines focusing on architecture shot completely on 35 and 120mm film."/>
    <n v="3"/>
    <n v="450"/>
    <n v="15"/>
    <x v="2"/>
    <n v="7.5"/>
    <s v="US"/>
    <s v="USD"/>
    <n v="1408657826"/>
    <n v="1407621026"/>
    <b v="0"/>
    <n v="2"/>
    <b v="0"/>
    <s v="photography/photobooks"/>
    <x v="8"/>
    <s v="photobooks"/>
    <x v="1790"/>
    <d v="2014-08-21T21:50:26"/>
    <x v="3"/>
    <n v="2014"/>
  </r>
  <r>
    <n v="1811"/>
    <s v="The Year of Sunsets"/>
    <s v="A collection of 365 color photographs of sunsets in 2014, beautifully presented in a hardcover book."/>
    <n v="0"/>
    <n v="54000"/>
    <n v="40"/>
    <x v="2"/>
    <n v="1.54"/>
    <s v="US"/>
    <s v="USD"/>
    <n v="1414123200"/>
    <n v="1408962270"/>
    <b v="0"/>
    <n v="26"/>
    <b v="0"/>
    <s v="photography/photobooks"/>
    <x v="8"/>
    <s v="photobooks"/>
    <x v="179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13"/>
    <n v="6500"/>
    <n v="865"/>
    <x v="2"/>
    <n v="37.61"/>
    <s v="GB"/>
    <s v="GBP"/>
    <n v="1467531536"/>
    <n v="1464939536"/>
    <b v="0"/>
    <n v="23"/>
    <b v="0"/>
    <s v="photography/photobooks"/>
    <x v="8"/>
    <s v="photobooks"/>
    <x v="1792"/>
    <d v="2016-07-03T07:38:56"/>
    <x v="2"/>
    <n v="2016"/>
  </r>
  <r>
    <n v="1813"/>
    <s v="Libya : The Lost Days"/>
    <s v="This project aims to document, Libyan photographic history; through both print and artisan mediums ."/>
    <n v="0"/>
    <n v="8750"/>
    <n v="0"/>
    <x v="2"/>
    <n v="0"/>
    <s v="GB"/>
    <s v="GBP"/>
    <n v="1407532812"/>
    <n v="1404940812"/>
    <b v="0"/>
    <n v="0"/>
    <b v="0"/>
    <s v="photography/photobooks"/>
    <x v="8"/>
    <s v="photobooks"/>
    <x v="179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49"/>
    <n v="12000"/>
    <n v="5902"/>
    <x v="2"/>
    <n v="42.16"/>
    <s v="GB"/>
    <s v="GBP"/>
    <n v="1425108736"/>
    <n v="1422516736"/>
    <b v="0"/>
    <n v="140"/>
    <b v="0"/>
    <s v="photography/photobooks"/>
    <x v="8"/>
    <s v="photobooks"/>
    <x v="179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0"/>
    <n v="3000"/>
    <n v="0"/>
    <x v="2"/>
    <n v="0"/>
    <s v="US"/>
    <s v="USD"/>
    <n v="1435787137"/>
    <n v="1434577537"/>
    <b v="0"/>
    <n v="0"/>
    <b v="0"/>
    <s v="photography/photobooks"/>
    <x v="8"/>
    <s v="photobooks"/>
    <x v="1795"/>
    <d v="2015-07-01T21:45:37"/>
    <x v="0"/>
    <n v="2015"/>
  </r>
  <r>
    <n v="1816"/>
    <s v="Moments of Passion"/>
    <s v="A unique Photographic Book Project about the Passionate Moments and Strong Emotions that lie within Karate"/>
    <n v="2"/>
    <n v="25000"/>
    <n v="509"/>
    <x v="2"/>
    <n v="84.83"/>
    <s v="CH"/>
    <s v="CHF"/>
    <n v="1469473200"/>
    <n v="1467061303"/>
    <b v="0"/>
    <n v="6"/>
    <b v="0"/>
    <s v="photography/photobooks"/>
    <x v="8"/>
    <s v="photobooks"/>
    <x v="1796"/>
    <d v="2016-07-25T19:00:00"/>
    <x v="2"/>
    <n v="2016"/>
  </r>
  <r>
    <n v="1817"/>
    <s v="Through the Lens of Jerry Gustafson"/>
    <s v="Hundreds of breathtaking rodeo photographs collected in a beautiful coffee table book."/>
    <n v="52"/>
    <n v="18000"/>
    <n v="9419"/>
    <x v="2"/>
    <n v="94.19"/>
    <s v="US"/>
    <s v="USD"/>
    <n v="1485759540"/>
    <n v="1480607607"/>
    <b v="0"/>
    <n v="100"/>
    <b v="0"/>
    <s v="photography/photobooks"/>
    <x v="8"/>
    <s v="photobooks"/>
    <x v="1797"/>
    <d v="2017-01-30T06:59:00"/>
    <x v="2"/>
    <n v="2017"/>
  </r>
  <r>
    <n v="1818"/>
    <s v="Give Me Your Goofy-ist"/>
    <s v="We are all different, this is a way to honor and celebrate the authenticity in being different."/>
    <n v="0"/>
    <n v="15000"/>
    <n v="0"/>
    <x v="2"/>
    <n v="0"/>
    <s v="US"/>
    <s v="USD"/>
    <n v="1428035850"/>
    <n v="1425447450"/>
    <b v="0"/>
    <n v="0"/>
    <b v="0"/>
    <s v="photography/photobooks"/>
    <x v="8"/>
    <s v="photobooks"/>
    <x v="179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2"/>
    <n v="1200"/>
    <n v="25"/>
    <x v="2"/>
    <n v="6.25"/>
    <s v="US"/>
    <s v="USD"/>
    <n v="1406743396"/>
    <n v="1404151396"/>
    <b v="0"/>
    <n v="4"/>
    <b v="0"/>
    <s v="photography/photobooks"/>
    <x v="8"/>
    <s v="photobooks"/>
    <x v="179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7"/>
    <n v="26000"/>
    <n v="1707"/>
    <x v="2"/>
    <n v="213.38"/>
    <s v="US"/>
    <s v="USD"/>
    <n v="1427850090"/>
    <n v="1425261690"/>
    <b v="0"/>
    <n v="8"/>
    <b v="0"/>
    <s v="photography/photobooks"/>
    <x v="8"/>
    <s v="photobooks"/>
    <x v="180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135"/>
    <n v="2500"/>
    <n v="3372.25"/>
    <x v="0"/>
    <n v="59.16"/>
    <s v="US"/>
    <s v="USD"/>
    <n v="1330760367"/>
    <n v="1326872367"/>
    <b v="0"/>
    <n v="57"/>
    <b v="1"/>
    <s v="music/rock"/>
    <x v="4"/>
    <s v="rock"/>
    <x v="1801"/>
    <d v="2012-03-03T07:39:27"/>
    <x v="5"/>
    <n v="2012"/>
  </r>
  <r>
    <n v="1822"/>
    <s v="Wood Butcher's new music video- I Don't Wanna Party"/>
    <s v="Wood Butcher needs your help to make this happen. Buy a CD, support local music!"/>
    <n v="100"/>
    <n v="300"/>
    <n v="300"/>
    <x v="0"/>
    <n v="27.27"/>
    <s v="CA"/>
    <s v="CAD"/>
    <n v="1391194860"/>
    <n v="1388084862"/>
    <b v="0"/>
    <n v="11"/>
    <b v="1"/>
    <s v="music/rock"/>
    <x v="4"/>
    <s v="rock"/>
    <x v="180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116"/>
    <n v="700"/>
    <n v="811"/>
    <x v="0"/>
    <n v="24.58"/>
    <s v="US"/>
    <s v="USD"/>
    <n v="1351095976"/>
    <n v="1348503976"/>
    <b v="0"/>
    <n v="33"/>
    <b v="1"/>
    <s v="music/rock"/>
    <x v="4"/>
    <s v="rock"/>
    <x v="1803"/>
    <d v="2012-10-24T16:26:16"/>
    <x v="5"/>
    <n v="2012"/>
  </r>
  <r>
    <n v="1824"/>
    <s v="Tin Man's Broken Wisdom Fund"/>
    <s v="cd fund raiser"/>
    <n v="100"/>
    <n v="3000"/>
    <n v="3002"/>
    <x v="0"/>
    <n v="75.05"/>
    <s v="US"/>
    <s v="USD"/>
    <n v="1389146880"/>
    <n v="1387403967"/>
    <b v="0"/>
    <n v="40"/>
    <b v="1"/>
    <s v="music/rock"/>
    <x v="4"/>
    <s v="rock"/>
    <x v="180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105"/>
    <n v="2000"/>
    <n v="2101"/>
    <x v="0"/>
    <n v="42.02"/>
    <s v="US"/>
    <s v="USD"/>
    <n v="1373572903"/>
    <n v="1371585703"/>
    <b v="0"/>
    <n v="50"/>
    <b v="1"/>
    <s v="music/rock"/>
    <x v="4"/>
    <s v="rock"/>
    <x v="1805"/>
    <d v="2013-07-11T20:01:43"/>
    <x v="4"/>
    <n v="2013"/>
  </r>
  <r>
    <n v="1826"/>
    <s v="BEAR GHOST! Professional Recording! Yay!"/>
    <s v="Hear your favorite Bear Ghost in eargasmic quality!"/>
    <n v="101"/>
    <n v="2000"/>
    <n v="2020"/>
    <x v="0"/>
    <n v="53.16"/>
    <s v="US"/>
    <s v="USD"/>
    <n v="1392675017"/>
    <n v="1390083017"/>
    <b v="0"/>
    <n v="38"/>
    <b v="1"/>
    <s v="music/rock"/>
    <x v="4"/>
    <s v="rock"/>
    <x v="180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101"/>
    <n v="8000"/>
    <n v="8053"/>
    <x v="0"/>
    <n v="83.89"/>
    <s v="US"/>
    <s v="USD"/>
    <n v="1299138561"/>
    <n v="1294818561"/>
    <b v="0"/>
    <n v="96"/>
    <b v="1"/>
    <s v="music/rock"/>
    <x v="4"/>
    <s v="rock"/>
    <x v="180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00"/>
    <n v="20000"/>
    <n v="20032"/>
    <x v="0"/>
    <n v="417.33"/>
    <s v="US"/>
    <s v="USD"/>
    <n v="1399672800"/>
    <n v="1396906530"/>
    <b v="0"/>
    <n v="48"/>
    <b v="1"/>
    <s v="music/rock"/>
    <x v="4"/>
    <s v="rock"/>
    <x v="180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67"/>
    <n v="1500"/>
    <n v="2500.25"/>
    <x v="0"/>
    <n v="75.77"/>
    <s v="US"/>
    <s v="USD"/>
    <n v="1295647200"/>
    <n v="1291428371"/>
    <b v="0"/>
    <n v="33"/>
    <b v="1"/>
    <s v="music/rock"/>
    <x v="4"/>
    <s v="rock"/>
    <x v="180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02"/>
    <n v="15000"/>
    <n v="15230"/>
    <x v="0"/>
    <n v="67.39"/>
    <s v="US"/>
    <s v="USD"/>
    <n v="1393259107"/>
    <n v="1390667107"/>
    <b v="0"/>
    <n v="226"/>
    <b v="1"/>
    <s v="music/rock"/>
    <x v="4"/>
    <s v="rock"/>
    <x v="1810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3"/>
    <n v="1000"/>
    <n v="1030"/>
    <x v="0"/>
    <n v="73.569999999999993"/>
    <s v="US"/>
    <s v="USD"/>
    <n v="1336866863"/>
    <n v="1335570863"/>
    <b v="0"/>
    <n v="14"/>
    <b v="1"/>
    <s v="music/rock"/>
    <x v="4"/>
    <s v="rock"/>
    <x v="181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143"/>
    <n v="350"/>
    <n v="500"/>
    <x v="0"/>
    <n v="25"/>
    <s v="US"/>
    <s v="USD"/>
    <n v="1299243427"/>
    <n v="1296651427"/>
    <b v="0"/>
    <n v="20"/>
    <b v="1"/>
    <s v="music/rock"/>
    <x v="4"/>
    <s v="rock"/>
    <x v="181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263"/>
    <n v="400"/>
    <n v="1050"/>
    <x v="0"/>
    <n v="42"/>
    <s v="US"/>
    <s v="USD"/>
    <n v="1362211140"/>
    <n v="1359421403"/>
    <b v="0"/>
    <n v="25"/>
    <b v="1"/>
    <s v="music/rock"/>
    <x v="4"/>
    <s v="rock"/>
    <x v="1813"/>
    <d v="2013-03-02T07:59:00"/>
    <x v="4"/>
    <n v="2013"/>
  </r>
  <r>
    <n v="1834"/>
    <s v="TDJ - All Part of the Plan EP/Tour"/>
    <s v="Help us fund our first tour and promote our new EP!"/>
    <n v="118"/>
    <n v="10000"/>
    <n v="11805"/>
    <x v="0"/>
    <n v="131.16999999999999"/>
    <s v="US"/>
    <s v="USD"/>
    <n v="1422140895"/>
    <n v="1418684895"/>
    <b v="0"/>
    <n v="90"/>
    <b v="1"/>
    <s v="music/rock"/>
    <x v="4"/>
    <s v="rock"/>
    <x v="1814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104"/>
    <n v="500"/>
    <n v="520"/>
    <x v="0"/>
    <n v="47.27"/>
    <s v="GB"/>
    <s v="GBP"/>
    <n v="1459439471"/>
    <n v="1456851071"/>
    <b v="0"/>
    <n v="11"/>
    <b v="1"/>
    <s v="music/rock"/>
    <x v="4"/>
    <s v="rock"/>
    <x v="1815"/>
    <d v="2016-03-31T15:51:11"/>
    <x v="2"/>
    <n v="2016"/>
  </r>
  <r>
    <n v="1836"/>
    <s v="KICKSTART OUR &lt;+3"/>
    <s v="Help fund our 2013 Sound &amp; Lighting Touring rig!"/>
    <n v="200"/>
    <n v="5000"/>
    <n v="10017"/>
    <x v="0"/>
    <n v="182.13"/>
    <s v="US"/>
    <s v="USD"/>
    <n v="1361129129"/>
    <n v="1359660329"/>
    <b v="0"/>
    <n v="55"/>
    <b v="1"/>
    <s v="music/rock"/>
    <x v="4"/>
    <s v="rock"/>
    <x v="181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307"/>
    <n v="600"/>
    <n v="1841"/>
    <x v="0"/>
    <n v="61.37"/>
    <s v="US"/>
    <s v="USD"/>
    <n v="1332029335"/>
    <n v="1326848935"/>
    <b v="0"/>
    <n v="30"/>
    <b v="1"/>
    <s v="music/rock"/>
    <x v="4"/>
    <s v="rock"/>
    <x v="181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"/>
    <n v="1000"/>
    <n v="1001.49"/>
    <x v="0"/>
    <n v="35.770000000000003"/>
    <s v="US"/>
    <s v="USD"/>
    <n v="1317438000"/>
    <n v="1314989557"/>
    <b v="0"/>
    <n v="28"/>
    <b v="1"/>
    <s v="music/rock"/>
    <x v="4"/>
    <s v="rock"/>
    <x v="181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205"/>
    <n v="1000"/>
    <n v="2053"/>
    <x v="0"/>
    <n v="45.62"/>
    <s v="US"/>
    <s v="USD"/>
    <n v="1475342382"/>
    <n v="1472750382"/>
    <b v="0"/>
    <n v="45"/>
    <b v="1"/>
    <s v="music/rock"/>
    <x v="4"/>
    <s v="rock"/>
    <x v="181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109"/>
    <n v="900"/>
    <n v="980"/>
    <x v="0"/>
    <n v="75.38"/>
    <s v="US"/>
    <s v="USD"/>
    <n v="1367902740"/>
    <n v="1366251510"/>
    <b v="0"/>
    <n v="13"/>
    <b v="1"/>
    <s v="music/rock"/>
    <x v="4"/>
    <s v="rock"/>
    <x v="1820"/>
    <d v="2013-05-07T04:59:00"/>
    <x v="4"/>
    <n v="2013"/>
  </r>
  <r>
    <n v="1841"/>
    <s v="Hydra Effect Debut EP"/>
    <s v="Hard Rock with a Positive Message. Help us fund, release and promote our debut EP!"/>
    <n v="102"/>
    <n v="2000"/>
    <n v="2035"/>
    <x v="0"/>
    <n v="50.88"/>
    <s v="US"/>
    <s v="USD"/>
    <n v="1400561940"/>
    <n v="1397679445"/>
    <b v="0"/>
    <n v="40"/>
    <b v="1"/>
    <s v="music/rock"/>
    <x v="4"/>
    <s v="rock"/>
    <x v="182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125"/>
    <n v="2000"/>
    <n v="2505"/>
    <x v="0"/>
    <n v="119.29"/>
    <s v="US"/>
    <s v="USD"/>
    <n v="1425275940"/>
    <n v="1422371381"/>
    <b v="0"/>
    <n v="21"/>
    <b v="1"/>
    <s v="music/rock"/>
    <x v="4"/>
    <s v="rock"/>
    <x v="182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24"/>
    <n v="10000"/>
    <n v="12400.61"/>
    <x v="0"/>
    <n v="92.54"/>
    <s v="US"/>
    <s v="USD"/>
    <n v="1298245954"/>
    <n v="1295653954"/>
    <b v="0"/>
    <n v="134"/>
    <b v="1"/>
    <s v="music/rock"/>
    <x v="4"/>
    <s v="rock"/>
    <x v="182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01"/>
    <n v="1500"/>
    <n v="1521"/>
    <x v="0"/>
    <n v="76.05"/>
    <s v="US"/>
    <s v="USD"/>
    <n v="1307761200"/>
    <n v="1304464914"/>
    <b v="0"/>
    <n v="20"/>
    <b v="1"/>
    <s v="music/rock"/>
    <x v="4"/>
    <s v="rock"/>
    <x v="182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"/>
    <n v="1000"/>
    <n v="1000"/>
    <x v="0"/>
    <n v="52.63"/>
    <s v="US"/>
    <s v="USD"/>
    <n v="1466139300"/>
    <n v="1464854398"/>
    <b v="0"/>
    <n v="19"/>
    <b v="1"/>
    <s v="music/rock"/>
    <x v="4"/>
    <s v="rock"/>
    <x v="182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38"/>
    <n v="15000"/>
    <n v="20689"/>
    <x v="0"/>
    <n v="98.99"/>
    <s v="US"/>
    <s v="USD"/>
    <n v="1355585777"/>
    <n v="1352993777"/>
    <b v="0"/>
    <n v="209"/>
    <b v="1"/>
    <s v="music/rock"/>
    <x v="4"/>
    <s v="rock"/>
    <x v="182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121"/>
    <n v="2500"/>
    <n v="3022"/>
    <x v="0"/>
    <n v="79.53"/>
    <s v="US"/>
    <s v="USD"/>
    <n v="1429594832"/>
    <n v="1427780432"/>
    <b v="0"/>
    <n v="38"/>
    <b v="1"/>
    <s v="music/rock"/>
    <x v="4"/>
    <s v="rock"/>
    <x v="182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107"/>
    <n v="3000"/>
    <n v="3221"/>
    <x v="0"/>
    <n v="134.21"/>
    <s v="US"/>
    <s v="USD"/>
    <n v="1312095540"/>
    <n v="1306608888"/>
    <b v="0"/>
    <n v="24"/>
    <b v="1"/>
    <s v="music/rock"/>
    <x v="4"/>
    <s v="rock"/>
    <x v="1828"/>
    <d v="2011-07-31T06:59:00"/>
    <x v="6"/>
    <n v="2011"/>
  </r>
  <r>
    <n v="1849"/>
    <s v="Release the Skyline Album"/>
    <s v="Release the Skylines is a small, local Cleveland metal band looking to record an album."/>
    <n v="100"/>
    <n v="300"/>
    <n v="301"/>
    <x v="0"/>
    <n v="37.630000000000003"/>
    <s v="US"/>
    <s v="USD"/>
    <n v="1350505059"/>
    <n v="1347913059"/>
    <b v="0"/>
    <n v="8"/>
    <b v="1"/>
    <s v="music/rock"/>
    <x v="4"/>
    <s v="rock"/>
    <x v="182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102"/>
    <n v="9000"/>
    <n v="9137"/>
    <x v="0"/>
    <n v="51.04"/>
    <s v="US"/>
    <s v="USD"/>
    <n v="1405033300"/>
    <n v="1402441300"/>
    <b v="0"/>
    <n v="179"/>
    <b v="1"/>
    <s v="music/rock"/>
    <x v="4"/>
    <s v="rock"/>
    <x v="183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00"/>
    <n v="1300"/>
    <n v="1301"/>
    <x v="0"/>
    <n v="50.04"/>
    <s v="US"/>
    <s v="USD"/>
    <n v="1406509200"/>
    <n v="1404769538"/>
    <b v="0"/>
    <n v="26"/>
    <b v="1"/>
    <s v="music/rock"/>
    <x v="4"/>
    <s v="rock"/>
    <x v="183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17"/>
    <n v="15000"/>
    <n v="17545"/>
    <x v="0"/>
    <n v="133.93"/>
    <s v="US"/>
    <s v="USD"/>
    <n v="1429920000"/>
    <n v="1426703452"/>
    <b v="0"/>
    <n v="131"/>
    <b v="1"/>
    <s v="music/rock"/>
    <x v="4"/>
    <s v="rock"/>
    <x v="183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102"/>
    <n v="800"/>
    <n v="815"/>
    <x v="0"/>
    <n v="58.21"/>
    <s v="US"/>
    <s v="USD"/>
    <n v="1352860017"/>
    <n v="1348536417"/>
    <b v="0"/>
    <n v="14"/>
    <b v="1"/>
    <s v="music/rock"/>
    <x v="4"/>
    <s v="rock"/>
    <x v="183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02"/>
    <n v="15000"/>
    <n v="15318.55"/>
    <x v="0"/>
    <n v="88.04"/>
    <s v="US"/>
    <s v="USD"/>
    <n v="1369355437"/>
    <n v="1366763437"/>
    <b v="0"/>
    <n v="174"/>
    <b v="1"/>
    <s v="music/rock"/>
    <x v="4"/>
    <s v="rock"/>
    <x v="183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154"/>
    <n v="8750"/>
    <n v="13480.16"/>
    <x v="0"/>
    <n v="70.58"/>
    <s v="CA"/>
    <s v="CAD"/>
    <n v="1389012940"/>
    <n v="1385124940"/>
    <b v="0"/>
    <n v="191"/>
    <b v="1"/>
    <s v="music/rock"/>
    <x v="4"/>
    <s v="rock"/>
    <x v="183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101"/>
    <n v="2000"/>
    <n v="2025"/>
    <x v="0"/>
    <n v="53.29"/>
    <s v="US"/>
    <s v="USD"/>
    <n v="1405715472"/>
    <n v="1403901072"/>
    <b v="0"/>
    <n v="38"/>
    <b v="1"/>
    <s v="music/rock"/>
    <x v="4"/>
    <s v="rock"/>
    <x v="183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100"/>
    <n v="3000"/>
    <n v="3000"/>
    <x v="0"/>
    <n v="136.36000000000001"/>
    <s v="US"/>
    <s v="USD"/>
    <n v="1410546413"/>
    <n v="1407954413"/>
    <b v="0"/>
    <n v="22"/>
    <b v="1"/>
    <s v="music/rock"/>
    <x v="4"/>
    <s v="rock"/>
    <x v="183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109"/>
    <n v="5555.55"/>
    <n v="6041.55"/>
    <x v="0"/>
    <n v="40.549999999999997"/>
    <s v="US"/>
    <s v="USD"/>
    <n v="1324014521"/>
    <n v="1318826921"/>
    <b v="0"/>
    <n v="149"/>
    <b v="1"/>
    <s v="music/rock"/>
    <x v="4"/>
    <s v="rock"/>
    <x v="1838"/>
    <d v="2011-12-16T05:48:41"/>
    <x v="6"/>
    <n v="2011"/>
  </r>
  <r>
    <n v="1859"/>
    <s v="Queen Kwong Tour to London and Paris"/>
    <s v="Queen Kwong is going ON TOUR to London and Paris!"/>
    <n v="132"/>
    <n v="3000"/>
    <n v="3955"/>
    <x v="0"/>
    <n v="70.63"/>
    <s v="US"/>
    <s v="USD"/>
    <n v="1316716129"/>
    <n v="1314124129"/>
    <b v="0"/>
    <n v="56"/>
    <b v="1"/>
    <s v="music/rock"/>
    <x v="4"/>
    <s v="rock"/>
    <x v="183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133"/>
    <n v="750"/>
    <n v="1001"/>
    <x v="0"/>
    <n v="52.68"/>
    <s v="US"/>
    <s v="USD"/>
    <n v="1391706084"/>
    <n v="1389891684"/>
    <b v="0"/>
    <n v="19"/>
    <b v="1"/>
    <s v="music/rock"/>
    <x v="4"/>
    <s v="rock"/>
    <x v="184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0"/>
    <n v="250000"/>
    <n v="0"/>
    <x v="2"/>
    <n v="0"/>
    <s v="GB"/>
    <s v="GBP"/>
    <n v="1422256341"/>
    <n v="1419664341"/>
    <b v="0"/>
    <n v="0"/>
    <b v="0"/>
    <s v="games/mobile games"/>
    <x v="6"/>
    <s v="mobile games"/>
    <x v="184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8"/>
    <n v="18000"/>
    <n v="1455"/>
    <x v="2"/>
    <n v="90.94"/>
    <s v="US"/>
    <s v="USD"/>
    <n v="1488958200"/>
    <n v="1484912974"/>
    <b v="0"/>
    <n v="16"/>
    <b v="0"/>
    <s v="games/mobile games"/>
    <x v="6"/>
    <s v="mobile games"/>
    <x v="1842"/>
    <d v="2017-03-08T07:30:00"/>
    <x v="1"/>
    <n v="2017"/>
  </r>
  <r>
    <n v="1863"/>
    <s v="Project: 20M813"/>
    <s v="This is an Android game where you take control of the zombies and try to eat your way to world domination!"/>
    <n v="0"/>
    <n v="2500"/>
    <n v="10"/>
    <x v="2"/>
    <n v="5"/>
    <s v="US"/>
    <s v="USD"/>
    <n v="1402600085"/>
    <n v="1400008085"/>
    <b v="0"/>
    <n v="2"/>
    <b v="0"/>
    <s v="games/mobile games"/>
    <x v="6"/>
    <s v="mobile games"/>
    <x v="184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43"/>
    <n v="6500"/>
    <n v="2788"/>
    <x v="2"/>
    <n v="58.08"/>
    <s v="US"/>
    <s v="USD"/>
    <n v="1399223500"/>
    <n v="1396631500"/>
    <b v="0"/>
    <n v="48"/>
    <b v="0"/>
    <s v="games/mobile games"/>
    <x v="6"/>
    <s v="mobile games"/>
    <x v="184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0"/>
    <n v="110000"/>
    <n v="4"/>
    <x v="2"/>
    <n v="2"/>
    <s v="GB"/>
    <s v="GBP"/>
    <n v="1478425747"/>
    <n v="1475398147"/>
    <b v="0"/>
    <n v="2"/>
    <b v="0"/>
    <s v="games/mobile games"/>
    <x v="6"/>
    <s v="mobile games"/>
    <x v="184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1"/>
    <n v="25000"/>
    <n v="125"/>
    <x v="2"/>
    <n v="62.5"/>
    <s v="US"/>
    <s v="USD"/>
    <n v="1488340800"/>
    <n v="1483768497"/>
    <b v="0"/>
    <n v="2"/>
    <b v="0"/>
    <s v="games/mobile games"/>
    <x v="6"/>
    <s v="mobile games"/>
    <x v="184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0"/>
    <n v="20000"/>
    <n v="10"/>
    <x v="2"/>
    <n v="10"/>
    <s v="US"/>
    <s v="USD"/>
    <n v="1478383912"/>
    <n v="1475791912"/>
    <b v="0"/>
    <n v="1"/>
    <b v="0"/>
    <s v="games/mobile games"/>
    <x v="6"/>
    <s v="mobile games"/>
    <x v="184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5"/>
    <n v="25000"/>
    <n v="1217"/>
    <x v="2"/>
    <n v="71.59"/>
    <s v="US"/>
    <s v="USD"/>
    <n v="1450166340"/>
    <n v="1448044925"/>
    <b v="0"/>
    <n v="17"/>
    <b v="0"/>
    <s v="games/mobile games"/>
    <x v="6"/>
    <s v="mobile games"/>
    <x v="184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0"/>
    <n v="10000"/>
    <n v="0"/>
    <x v="2"/>
    <n v="0"/>
    <s v="US"/>
    <s v="USD"/>
    <n v="1483488249"/>
    <n v="1480896249"/>
    <b v="0"/>
    <n v="0"/>
    <b v="0"/>
    <s v="games/mobile games"/>
    <x v="6"/>
    <s v="mobile games"/>
    <x v="184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10"/>
    <n v="3500"/>
    <n v="361"/>
    <x v="2"/>
    <n v="32.82"/>
    <s v="US"/>
    <s v="USD"/>
    <n v="1454213820"/>
    <n v="1451723535"/>
    <b v="0"/>
    <n v="11"/>
    <b v="0"/>
    <s v="games/mobile games"/>
    <x v="6"/>
    <s v="mobile games"/>
    <x v="185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72"/>
    <n v="6500"/>
    <n v="4666"/>
    <x v="2"/>
    <n v="49.12"/>
    <s v="US"/>
    <s v="USD"/>
    <n v="1416512901"/>
    <n v="1413053301"/>
    <b v="0"/>
    <n v="95"/>
    <b v="0"/>
    <s v="games/mobile games"/>
    <x v="6"/>
    <s v="mobile games"/>
    <x v="185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1"/>
    <n v="20000"/>
    <n v="212"/>
    <x v="2"/>
    <n v="16.309999999999999"/>
    <s v="US"/>
    <s v="USD"/>
    <n v="1435633602"/>
    <n v="1433041602"/>
    <b v="0"/>
    <n v="13"/>
    <b v="0"/>
    <s v="games/mobile games"/>
    <x v="6"/>
    <s v="mobile games"/>
    <x v="185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0"/>
    <n v="8000"/>
    <n v="36"/>
    <x v="2"/>
    <n v="18"/>
    <s v="CA"/>
    <s v="CAD"/>
    <n v="1436373900"/>
    <n v="1433861210"/>
    <b v="0"/>
    <n v="2"/>
    <b v="0"/>
    <s v="games/mobile games"/>
    <x v="6"/>
    <s v="mobile games"/>
    <x v="185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0"/>
    <n v="160000"/>
    <n v="26"/>
    <x v="2"/>
    <n v="13"/>
    <s v="US"/>
    <s v="USD"/>
    <n v="1467155733"/>
    <n v="1465427733"/>
    <b v="0"/>
    <n v="2"/>
    <b v="0"/>
    <s v="games/mobile games"/>
    <x v="6"/>
    <s v="mobile games"/>
    <x v="1854"/>
    <d v="2016-06-28T23:15:33"/>
    <x v="2"/>
    <n v="2016"/>
  </r>
  <r>
    <n v="1875"/>
    <s v="Claws &amp; Fins"/>
    <s v="Sea opposition of Crab's family and angry fishes. Who is going to win, and who is going to loose ?!"/>
    <n v="1"/>
    <n v="10000"/>
    <n v="51"/>
    <x v="2"/>
    <n v="17"/>
    <s v="US"/>
    <s v="USD"/>
    <n v="1470519308"/>
    <n v="1465335308"/>
    <b v="0"/>
    <n v="3"/>
    <b v="0"/>
    <s v="games/mobile games"/>
    <x v="6"/>
    <s v="mobile games"/>
    <x v="185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0"/>
    <n v="280"/>
    <n v="0"/>
    <x v="2"/>
    <n v="0"/>
    <s v="AU"/>
    <s v="AUD"/>
    <n v="1402901405"/>
    <n v="1400309405"/>
    <b v="0"/>
    <n v="0"/>
    <b v="0"/>
    <s v="games/mobile games"/>
    <x v="6"/>
    <s v="mobile games"/>
    <x v="185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0"/>
    <n v="60"/>
    <n v="0"/>
    <x v="2"/>
    <n v="0"/>
    <s v="US"/>
    <s v="USD"/>
    <n v="1425170525"/>
    <n v="1422664925"/>
    <b v="0"/>
    <n v="0"/>
    <b v="0"/>
    <s v="games/mobile games"/>
    <x v="6"/>
    <s v="mobile games"/>
    <x v="185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0"/>
    <n v="8000"/>
    <n v="0"/>
    <x v="2"/>
    <n v="0"/>
    <s v="AU"/>
    <s v="AUD"/>
    <n v="1402618355"/>
    <n v="1400026355"/>
    <b v="0"/>
    <n v="0"/>
    <b v="0"/>
    <s v="games/mobile games"/>
    <x v="6"/>
    <s v="mobile games"/>
    <x v="185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0"/>
    <n v="5000"/>
    <n v="6"/>
    <x v="2"/>
    <n v="3"/>
    <s v="ES"/>
    <s v="EUR"/>
    <n v="1457966129"/>
    <n v="1455377729"/>
    <b v="0"/>
    <n v="2"/>
    <b v="0"/>
    <s v="games/mobile games"/>
    <x v="6"/>
    <s v="mobile games"/>
    <x v="1859"/>
    <d v="2016-03-14T14:35:29"/>
    <x v="2"/>
    <n v="2016"/>
  </r>
  <r>
    <n v="1880"/>
    <s v="Sim Betting Football"/>
    <s v="Sim Betting Football is the only football (soccer) betting simulation  game."/>
    <n v="20"/>
    <n v="5000"/>
    <n v="1004"/>
    <x v="2"/>
    <n v="41.83"/>
    <s v="GB"/>
    <s v="GBP"/>
    <n v="1459341380"/>
    <n v="1456839380"/>
    <b v="0"/>
    <n v="24"/>
    <b v="0"/>
    <s v="games/mobile games"/>
    <x v="6"/>
    <s v="mobile games"/>
    <x v="186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173"/>
    <n v="2000"/>
    <n v="3453.69"/>
    <x v="0"/>
    <n v="49.34"/>
    <s v="US"/>
    <s v="USD"/>
    <n v="1425955189"/>
    <n v="1423366789"/>
    <b v="0"/>
    <n v="70"/>
    <b v="1"/>
    <s v="music/indie rock"/>
    <x v="4"/>
    <s v="indie rock"/>
    <x v="186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101"/>
    <n v="3350"/>
    <n v="3380"/>
    <x v="0"/>
    <n v="41.73"/>
    <s v="US"/>
    <s v="USD"/>
    <n v="1341964080"/>
    <n v="1339109212"/>
    <b v="0"/>
    <n v="81"/>
    <b v="1"/>
    <s v="music/indie rock"/>
    <x v="4"/>
    <s v="indie rock"/>
    <x v="186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105"/>
    <n v="999"/>
    <n v="1047"/>
    <x v="0"/>
    <n v="32.72"/>
    <s v="US"/>
    <s v="USD"/>
    <n v="1333921508"/>
    <n v="1331333108"/>
    <b v="0"/>
    <n v="32"/>
    <b v="1"/>
    <s v="music/indie rock"/>
    <x v="4"/>
    <s v="indie rock"/>
    <x v="186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35"/>
    <n v="1000"/>
    <n v="1351"/>
    <x v="0"/>
    <n v="51.96"/>
    <s v="US"/>
    <s v="USD"/>
    <n v="1354017600"/>
    <n v="1350967535"/>
    <b v="0"/>
    <n v="26"/>
    <b v="1"/>
    <s v="music/indie rock"/>
    <x v="4"/>
    <s v="indie rock"/>
    <x v="186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116"/>
    <n v="4575"/>
    <n v="5322"/>
    <x v="0"/>
    <n v="50.69"/>
    <s v="US"/>
    <s v="USD"/>
    <n v="1344636000"/>
    <n v="1341800110"/>
    <b v="0"/>
    <n v="105"/>
    <b v="1"/>
    <s v="music/indie rock"/>
    <x v="4"/>
    <s v="indie rock"/>
    <x v="186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02"/>
    <n v="1200"/>
    <n v="1225"/>
    <x v="0"/>
    <n v="42.24"/>
    <s v="US"/>
    <s v="USD"/>
    <n v="1415832338"/>
    <n v="1413236738"/>
    <b v="0"/>
    <n v="29"/>
    <b v="1"/>
    <s v="music/indie rock"/>
    <x v="4"/>
    <s v="indie rock"/>
    <x v="186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111"/>
    <n v="3000"/>
    <n v="3335"/>
    <x v="0"/>
    <n v="416.88"/>
    <s v="ES"/>
    <s v="EUR"/>
    <n v="1449178200"/>
    <n v="1447614732"/>
    <b v="0"/>
    <n v="8"/>
    <b v="1"/>
    <s v="music/indie rock"/>
    <x v="4"/>
    <s v="indie rock"/>
    <x v="186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66"/>
    <n v="2500"/>
    <n v="4152"/>
    <x v="0"/>
    <n v="46.65"/>
    <s v="US"/>
    <s v="USD"/>
    <n v="1275368340"/>
    <n v="1272692732"/>
    <b v="0"/>
    <n v="89"/>
    <b v="1"/>
    <s v="music/indie rock"/>
    <x v="4"/>
    <s v="indie rock"/>
    <x v="186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107"/>
    <n v="2000"/>
    <n v="2132"/>
    <x v="0"/>
    <n v="48.45"/>
    <s v="US"/>
    <s v="USD"/>
    <n v="1363024946"/>
    <n v="1359140546"/>
    <b v="0"/>
    <n v="44"/>
    <b v="1"/>
    <s v="music/indie rock"/>
    <x v="4"/>
    <s v="indie rock"/>
    <x v="186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45"/>
    <n v="12000"/>
    <n v="17350.13"/>
    <x v="0"/>
    <n v="70.53"/>
    <s v="US"/>
    <s v="USD"/>
    <n v="1355597528"/>
    <n v="1353005528"/>
    <b v="0"/>
    <n v="246"/>
    <b v="1"/>
    <s v="music/indie rock"/>
    <x v="4"/>
    <s v="indie rock"/>
    <x v="187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6"/>
    <n v="10000"/>
    <n v="10555"/>
    <x v="0"/>
    <n v="87.96"/>
    <s v="US"/>
    <s v="USD"/>
    <n v="1279778400"/>
    <n v="1275851354"/>
    <b v="0"/>
    <n v="120"/>
    <b v="1"/>
    <s v="music/indie rock"/>
    <x v="4"/>
    <s v="indie rock"/>
    <x v="187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137"/>
    <n v="500"/>
    <n v="683"/>
    <x v="0"/>
    <n v="26.27"/>
    <s v="US"/>
    <s v="USD"/>
    <n v="1307459881"/>
    <n v="1304867881"/>
    <b v="0"/>
    <n v="26"/>
    <b v="1"/>
    <s v="music/indie rock"/>
    <x v="4"/>
    <s v="indie rock"/>
    <x v="187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104"/>
    <n v="2500"/>
    <n v="2600"/>
    <x v="0"/>
    <n v="57.78"/>
    <s v="US"/>
    <s v="USD"/>
    <n v="1302926340"/>
    <n v="1301524585"/>
    <b v="0"/>
    <n v="45"/>
    <b v="1"/>
    <s v="music/indie rock"/>
    <x v="4"/>
    <s v="indie rock"/>
    <x v="1873"/>
    <d v="2011-04-16T03:59:00"/>
    <x v="6"/>
    <n v="2011"/>
  </r>
  <r>
    <n v="1894"/>
    <s v="Help me release my first 3 song EP!!"/>
    <s v="Im trying to raise $1000 for a 3 song EP in a studio!"/>
    <n v="115"/>
    <n v="1000"/>
    <n v="1145"/>
    <x v="0"/>
    <n v="57.25"/>
    <s v="US"/>
    <s v="USD"/>
    <n v="1329082983"/>
    <n v="1326404583"/>
    <b v="0"/>
    <n v="20"/>
    <b v="1"/>
    <s v="music/indie rock"/>
    <x v="4"/>
    <s v="indie rock"/>
    <x v="187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102"/>
    <n v="9072"/>
    <n v="9228"/>
    <x v="0"/>
    <n v="196.34"/>
    <s v="US"/>
    <s v="USD"/>
    <n v="1445363722"/>
    <n v="1442771722"/>
    <b v="0"/>
    <n v="47"/>
    <b v="1"/>
    <s v="music/indie rock"/>
    <x v="4"/>
    <s v="indie rock"/>
    <x v="1875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124"/>
    <n v="451"/>
    <n v="559"/>
    <x v="0"/>
    <n v="43"/>
    <s v="US"/>
    <s v="USD"/>
    <n v="1334250165"/>
    <n v="1331658165"/>
    <b v="0"/>
    <n v="13"/>
    <b v="1"/>
    <s v="music/indie rock"/>
    <x v="4"/>
    <s v="indie rock"/>
    <x v="187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102"/>
    <n v="6350"/>
    <n v="6506"/>
    <x v="0"/>
    <n v="35.549999999999997"/>
    <s v="US"/>
    <s v="USD"/>
    <n v="1393966800"/>
    <n v="1392040806"/>
    <b v="0"/>
    <n v="183"/>
    <b v="1"/>
    <s v="music/indie rock"/>
    <x v="4"/>
    <s v="indie rock"/>
    <x v="187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45"/>
    <n v="1000"/>
    <n v="1445"/>
    <x v="0"/>
    <n v="68.81"/>
    <s v="US"/>
    <s v="USD"/>
    <n v="1454349600"/>
    <n v="1451277473"/>
    <b v="0"/>
    <n v="21"/>
    <b v="1"/>
    <s v="music/indie rock"/>
    <x v="4"/>
    <s v="indie rock"/>
    <x v="187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133"/>
    <n v="900"/>
    <n v="1200"/>
    <x v="0"/>
    <n v="28.57"/>
    <s v="US"/>
    <s v="USD"/>
    <n v="1427319366"/>
    <n v="1424730966"/>
    <b v="0"/>
    <n v="42"/>
    <b v="1"/>
    <s v="music/indie rock"/>
    <x v="4"/>
    <s v="indie rock"/>
    <x v="187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109"/>
    <n v="2500"/>
    <n v="2734.11"/>
    <x v="0"/>
    <n v="50.63"/>
    <s v="US"/>
    <s v="USD"/>
    <n v="1349517540"/>
    <n v="1347137731"/>
    <b v="0"/>
    <n v="54"/>
    <b v="1"/>
    <s v="music/indie rock"/>
    <x v="4"/>
    <s v="indie rock"/>
    <x v="188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3"/>
    <n v="99000"/>
    <n v="2670"/>
    <x v="2"/>
    <n v="106.8"/>
    <s v="GB"/>
    <s v="GBP"/>
    <n v="1432299600"/>
    <n v="1429707729"/>
    <b v="0"/>
    <n v="25"/>
    <b v="0"/>
    <s v="technology/gadgets"/>
    <x v="2"/>
    <s v="gadgets"/>
    <x v="188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"/>
    <n v="1000"/>
    <n v="12"/>
    <x v="2"/>
    <n v="4"/>
    <s v="NL"/>
    <s v="EUR"/>
    <n v="1425495447"/>
    <n v="1422903447"/>
    <b v="0"/>
    <n v="3"/>
    <b v="0"/>
    <s v="technology/gadgets"/>
    <x v="2"/>
    <s v="gadgets"/>
    <x v="1882"/>
    <d v="2015-03-04T18:57:27"/>
    <x v="0"/>
    <n v="2015"/>
  </r>
  <r>
    <n v="1903"/>
    <s v="MiPointer"/>
    <s v="A cool smart laser pointer for presenting professionals. Unique by design, widest functional coverage for both IOS and Android."/>
    <n v="47"/>
    <n v="3000"/>
    <n v="1398"/>
    <x v="2"/>
    <n v="34.1"/>
    <s v="US"/>
    <s v="USD"/>
    <n v="1485541791"/>
    <n v="1480357791"/>
    <b v="0"/>
    <n v="41"/>
    <b v="0"/>
    <s v="technology/gadgets"/>
    <x v="2"/>
    <s v="gadgets"/>
    <x v="188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0"/>
    <n v="50000"/>
    <n v="50"/>
    <x v="2"/>
    <n v="25"/>
    <s v="US"/>
    <s v="USD"/>
    <n v="1451752021"/>
    <n v="1447864021"/>
    <b v="0"/>
    <n v="2"/>
    <b v="0"/>
    <s v="technology/gadgets"/>
    <x v="2"/>
    <s v="gadgets"/>
    <x v="188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0"/>
    <n v="25000"/>
    <n v="42"/>
    <x v="2"/>
    <n v="10.5"/>
    <s v="US"/>
    <s v="USD"/>
    <n v="1410127994"/>
    <n v="1407535994"/>
    <b v="0"/>
    <n v="4"/>
    <b v="0"/>
    <s v="technology/gadgets"/>
    <x v="2"/>
    <s v="gadgets"/>
    <x v="188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43"/>
    <n v="50000"/>
    <n v="21380"/>
    <x v="2"/>
    <n v="215.96"/>
    <s v="US"/>
    <s v="USD"/>
    <n v="1466697983"/>
    <n v="1464105983"/>
    <b v="0"/>
    <n v="99"/>
    <b v="0"/>
    <s v="technology/gadgets"/>
    <x v="2"/>
    <s v="gadgets"/>
    <x v="1886"/>
    <d v="2016-06-23T16:06:23"/>
    <x v="2"/>
    <n v="2016"/>
  </r>
  <r>
    <n v="1907"/>
    <s v="Litter-Buddy"/>
    <s v="Litter-Buddy is great economical alternative to leading pet waste disposal systems with cartridge bag elements."/>
    <n v="0"/>
    <n v="30000"/>
    <n v="85"/>
    <x v="2"/>
    <n v="21.25"/>
    <s v="US"/>
    <s v="USD"/>
    <n v="1400853925"/>
    <n v="1399557925"/>
    <b v="0"/>
    <n v="4"/>
    <b v="0"/>
    <s v="technology/gadgets"/>
    <x v="2"/>
    <s v="gadgets"/>
    <x v="188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"/>
    <n v="25000"/>
    <n v="433"/>
    <x v="2"/>
    <n v="108.25"/>
    <s v="US"/>
    <s v="USD"/>
    <n v="1483048900"/>
    <n v="1480456900"/>
    <b v="0"/>
    <n v="4"/>
    <b v="0"/>
    <s v="technology/gadgets"/>
    <x v="2"/>
    <s v="gadgets"/>
    <x v="188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14"/>
    <n v="35000"/>
    <n v="4939"/>
    <x v="2"/>
    <n v="129.97"/>
    <s v="US"/>
    <s v="USD"/>
    <n v="1414059479"/>
    <n v="1411467479"/>
    <b v="0"/>
    <n v="38"/>
    <b v="0"/>
    <s v="technology/gadgets"/>
    <x v="2"/>
    <s v="gadgets"/>
    <x v="188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39"/>
    <n v="85000"/>
    <n v="33486"/>
    <x v="2"/>
    <n v="117.49"/>
    <s v="NL"/>
    <s v="EUR"/>
    <n v="1446331500"/>
    <n v="1442531217"/>
    <b v="0"/>
    <n v="285"/>
    <b v="0"/>
    <s v="technology/gadgets"/>
    <x v="2"/>
    <s v="gadgets"/>
    <x v="189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0"/>
    <n v="42500"/>
    <n v="10"/>
    <x v="2"/>
    <n v="10"/>
    <s v="NZ"/>
    <s v="NZD"/>
    <n v="1407545334"/>
    <n v="1404953334"/>
    <b v="0"/>
    <n v="1"/>
    <b v="0"/>
    <s v="technology/gadgets"/>
    <x v="2"/>
    <s v="gadgets"/>
    <x v="189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9"/>
    <n v="5000"/>
    <n v="2965"/>
    <x v="2"/>
    <n v="70.599999999999994"/>
    <s v="US"/>
    <s v="USD"/>
    <n v="1433395560"/>
    <n v="1430803560"/>
    <b v="0"/>
    <n v="42"/>
    <b v="0"/>
    <s v="technology/gadgets"/>
    <x v="2"/>
    <s v="gadgets"/>
    <x v="1892"/>
    <d v="2015-06-04T05:26:00"/>
    <x v="0"/>
    <n v="2015"/>
  </r>
  <r>
    <n v="1913"/>
    <s v="Tibio - Spreading warmth in everyones home"/>
    <s v="Tibio is a revolutionary new product designed to solve an age old problem."/>
    <n v="1"/>
    <n v="48000"/>
    <n v="637"/>
    <x v="2"/>
    <n v="24.5"/>
    <s v="GB"/>
    <s v="GBP"/>
    <n v="1412770578"/>
    <n v="1410178578"/>
    <b v="0"/>
    <n v="26"/>
    <b v="0"/>
    <s v="technology/gadgets"/>
    <x v="2"/>
    <s v="gadgets"/>
    <x v="189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9"/>
    <n v="666"/>
    <n v="60"/>
    <x v="2"/>
    <n v="30"/>
    <s v="US"/>
    <s v="USD"/>
    <n v="1414814340"/>
    <n v="1413519073"/>
    <b v="0"/>
    <n v="2"/>
    <b v="0"/>
    <s v="technology/gadgets"/>
    <x v="2"/>
    <s v="gadgets"/>
    <x v="189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2"/>
    <n v="500"/>
    <n v="8"/>
    <x v="2"/>
    <n v="2"/>
    <s v="US"/>
    <s v="USD"/>
    <n v="1409620222"/>
    <n v="1407892222"/>
    <b v="0"/>
    <n v="4"/>
    <b v="0"/>
    <s v="technology/gadgets"/>
    <x v="2"/>
    <s v="gadgets"/>
    <x v="1895"/>
    <d v="2014-09-02T01:10:22"/>
    <x v="3"/>
    <n v="2014"/>
  </r>
  <r>
    <n v="1916"/>
    <s v="The Paint Can Holder by U.S. Green Products"/>
    <s v="The Paint Can Holder Makes Painting Easier and Safer on Extension Ladders."/>
    <n v="1"/>
    <n v="20000"/>
    <n v="102"/>
    <x v="2"/>
    <n v="17"/>
    <s v="US"/>
    <s v="USD"/>
    <n v="1478542375"/>
    <n v="1476378775"/>
    <b v="0"/>
    <n v="6"/>
    <b v="0"/>
    <s v="technology/gadgets"/>
    <x v="2"/>
    <s v="gadgets"/>
    <x v="1896"/>
    <d v="2016-11-07T18:12:55"/>
    <x v="2"/>
    <n v="2016"/>
  </r>
  <r>
    <n v="1917"/>
    <s v="Chronovisor:The MOST innovative watch for night time reading"/>
    <s v="Let's build a legendary brand altogether"/>
    <n v="53"/>
    <n v="390000"/>
    <n v="205025"/>
    <x v="2"/>
    <n v="2928.93"/>
    <s v="HK"/>
    <s v="HKD"/>
    <n v="1486708133"/>
    <n v="1484116133"/>
    <b v="0"/>
    <n v="70"/>
    <b v="0"/>
    <s v="technology/gadgets"/>
    <x v="2"/>
    <s v="gadgets"/>
    <x v="189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1"/>
    <n v="25000"/>
    <n v="260"/>
    <x v="2"/>
    <n v="28.89"/>
    <s v="US"/>
    <s v="USD"/>
    <n v="1407869851"/>
    <n v="1404845851"/>
    <b v="0"/>
    <n v="9"/>
    <b v="0"/>
    <s v="technology/gadgets"/>
    <x v="2"/>
    <s v="gadgets"/>
    <x v="189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47"/>
    <n v="500"/>
    <n v="237"/>
    <x v="2"/>
    <n v="29.63"/>
    <s v="US"/>
    <s v="USD"/>
    <n v="1432069249"/>
    <n v="1429477249"/>
    <b v="0"/>
    <n v="8"/>
    <b v="0"/>
    <s v="technology/gadgets"/>
    <x v="2"/>
    <s v="gadgets"/>
    <x v="189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43"/>
    <n v="10000"/>
    <n v="4303"/>
    <x v="2"/>
    <n v="40.98"/>
    <s v="GB"/>
    <s v="GBP"/>
    <n v="1445468400"/>
    <n v="1443042061"/>
    <b v="0"/>
    <n v="105"/>
    <b v="0"/>
    <s v="technology/gadgets"/>
    <x v="2"/>
    <s v="gadgets"/>
    <x v="1900"/>
    <d v="2015-10-21T23:00:00"/>
    <x v="0"/>
    <n v="2015"/>
  </r>
  <r>
    <n v="1921"/>
    <s v="The Fine Spirits are making an album!"/>
    <s v="The Fine Spirits are making an album, but we need your help!"/>
    <n v="137"/>
    <n v="1500"/>
    <n v="2052"/>
    <x v="0"/>
    <n v="54"/>
    <s v="US"/>
    <s v="USD"/>
    <n v="1342243143"/>
    <n v="1339651143"/>
    <b v="0"/>
    <n v="38"/>
    <b v="1"/>
    <s v="music/indie rock"/>
    <x v="4"/>
    <s v="indie rock"/>
    <x v="1901"/>
    <d v="2012-07-14T05:19:03"/>
    <x v="5"/>
    <n v="2012"/>
  </r>
  <r>
    <n v="1922"/>
    <s v="Low Weather // Debut Album"/>
    <s v="Low Weather's debut album is halfway finished.  With your help and your help alone we can record the rest!"/>
    <n v="116"/>
    <n v="2000"/>
    <n v="2311"/>
    <x v="0"/>
    <n v="36.11"/>
    <s v="US"/>
    <s v="USD"/>
    <n v="1386828507"/>
    <n v="1384236507"/>
    <b v="0"/>
    <n v="64"/>
    <b v="1"/>
    <s v="music/indie rock"/>
    <x v="4"/>
    <s v="indie rock"/>
    <x v="190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241"/>
    <n v="125"/>
    <n v="301"/>
    <x v="0"/>
    <n v="23.15"/>
    <s v="US"/>
    <s v="USD"/>
    <n v="1317099540"/>
    <n v="1313612532"/>
    <b v="0"/>
    <n v="13"/>
    <b v="1"/>
    <s v="music/indie rock"/>
    <x v="4"/>
    <s v="indie rock"/>
    <x v="190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114"/>
    <n v="3000"/>
    <n v="3432"/>
    <x v="0"/>
    <n v="104"/>
    <s v="US"/>
    <s v="USD"/>
    <n v="1389814380"/>
    <n v="1387390555"/>
    <b v="0"/>
    <n v="33"/>
    <b v="1"/>
    <s v="music/indie rock"/>
    <x v="4"/>
    <s v="indie rock"/>
    <x v="1904"/>
    <d v="2014-01-15T19:33:00"/>
    <x v="4"/>
    <n v="2014"/>
  </r>
  <r>
    <n v="1925"/>
    <s v="The Freakniks Debut Album: Infinite Love"/>
    <s v="The Freakniks are making their psychedelic freak-folk debut studio album and they need your help."/>
    <n v="110"/>
    <n v="1500"/>
    <n v="1655"/>
    <x v="0"/>
    <n v="31.83"/>
    <s v="US"/>
    <s v="USD"/>
    <n v="1381449600"/>
    <n v="1379540288"/>
    <b v="0"/>
    <n v="52"/>
    <b v="1"/>
    <s v="music/indie rock"/>
    <x v="4"/>
    <s v="indie rock"/>
    <x v="190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95"/>
    <n v="1500"/>
    <n v="2930.69"/>
    <x v="0"/>
    <n v="27.39"/>
    <s v="US"/>
    <s v="USD"/>
    <n v="1288657560"/>
    <n v="1286319256"/>
    <b v="0"/>
    <n v="107"/>
    <b v="1"/>
    <s v="music/indie rock"/>
    <x v="4"/>
    <s v="indie rock"/>
    <x v="1906"/>
    <d v="2010-11-02T00:26:00"/>
    <x v="7"/>
    <n v="2010"/>
  </r>
  <r>
    <n v="1927"/>
    <s v="GBS Detroit Presents Hampshire"/>
    <s v="Hampshire is headed to GBS Detroit."/>
    <n v="103"/>
    <n v="600"/>
    <n v="620"/>
    <x v="0"/>
    <n v="56.36"/>
    <s v="US"/>
    <s v="USD"/>
    <n v="1331182740"/>
    <n v="1329856839"/>
    <b v="0"/>
    <n v="11"/>
    <b v="1"/>
    <s v="music/indie rock"/>
    <x v="4"/>
    <s v="indie rock"/>
    <x v="1907"/>
    <d v="2012-03-08T04:59:00"/>
    <x v="5"/>
    <n v="2012"/>
  </r>
  <r>
    <n v="1928"/>
    <s v="Jollyheads Circus Debut Album &quot;The Kaleidoscope Dawn&quot;"/>
    <s v="Help us master and release our debut album &quot;The Kaleidoscope Dawn&quot;"/>
    <n v="103"/>
    <n v="2550"/>
    <n v="2630"/>
    <x v="0"/>
    <n v="77.349999999999994"/>
    <s v="US"/>
    <s v="USD"/>
    <n v="1367940794"/>
    <n v="1365348794"/>
    <b v="0"/>
    <n v="34"/>
    <b v="1"/>
    <s v="music/indie rock"/>
    <x v="4"/>
    <s v="indie rock"/>
    <x v="190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100"/>
    <n v="3200"/>
    <n v="3210"/>
    <x v="0"/>
    <n v="42.8"/>
    <s v="US"/>
    <s v="USD"/>
    <n v="1309825866"/>
    <n v="1306197066"/>
    <b v="0"/>
    <n v="75"/>
    <b v="1"/>
    <s v="music/indie rock"/>
    <x v="4"/>
    <s v="indie rock"/>
    <x v="1909"/>
    <d v="2011-07-05T00:31:06"/>
    <x v="6"/>
    <n v="2011"/>
  </r>
  <r>
    <n v="1930"/>
    <s v="Magnetic Flowers Presents: Old, Cold. Losing It."/>
    <s v="We're nearly done recording, but we're out of money! Help us release the record!!!"/>
    <n v="127"/>
    <n v="1000"/>
    <n v="1270"/>
    <x v="0"/>
    <n v="48.85"/>
    <s v="US"/>
    <s v="USD"/>
    <n v="1373203482"/>
    <n v="1368019482"/>
    <b v="0"/>
    <n v="26"/>
    <b v="1"/>
    <s v="music/indie rock"/>
    <x v="4"/>
    <s v="indie rock"/>
    <x v="1910"/>
    <d v="2013-07-07T13:24:42"/>
    <x v="4"/>
    <n v="2013"/>
  </r>
  <r>
    <n v="1931"/>
    <s v="New Lions After Dark EP!"/>
    <s v="We're an indie rock band from Clearwater, FL headed back into the studio to finish our latest EP."/>
    <n v="121"/>
    <n v="2000"/>
    <n v="2412.02"/>
    <x v="0"/>
    <n v="48.24"/>
    <s v="US"/>
    <s v="USD"/>
    <n v="1337657400"/>
    <n v="1336512309"/>
    <b v="0"/>
    <n v="50"/>
    <b v="1"/>
    <s v="music/indie rock"/>
    <x v="4"/>
    <s v="indie rock"/>
    <x v="191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107"/>
    <n v="5250"/>
    <n v="5617"/>
    <x v="0"/>
    <n v="70.209999999999994"/>
    <s v="US"/>
    <s v="USD"/>
    <n v="1327433173"/>
    <n v="1325618773"/>
    <b v="0"/>
    <n v="80"/>
    <b v="1"/>
    <s v="music/indie rock"/>
    <x v="4"/>
    <s v="indie rock"/>
    <x v="191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172"/>
    <n v="6000"/>
    <n v="10346"/>
    <x v="0"/>
    <n v="94.05"/>
    <s v="US"/>
    <s v="USD"/>
    <n v="1411787307"/>
    <n v="1409195307"/>
    <b v="0"/>
    <n v="110"/>
    <b v="1"/>
    <s v="music/indie rock"/>
    <x v="4"/>
    <s v="indie rock"/>
    <x v="191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124"/>
    <n v="5000"/>
    <n v="6181"/>
    <x v="0"/>
    <n v="80.27"/>
    <s v="US"/>
    <s v="USD"/>
    <n v="1324789200"/>
    <n v="1321649321"/>
    <b v="0"/>
    <n v="77"/>
    <b v="1"/>
    <s v="music/indie rock"/>
    <x v="4"/>
    <s v="indie rock"/>
    <x v="191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108"/>
    <n v="2500"/>
    <n v="2710"/>
    <x v="0"/>
    <n v="54.2"/>
    <s v="US"/>
    <s v="USD"/>
    <n v="1403326740"/>
    <n v="1400106171"/>
    <b v="0"/>
    <n v="50"/>
    <b v="1"/>
    <s v="music/indie rock"/>
    <x v="4"/>
    <s v="indie rock"/>
    <x v="191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117"/>
    <n v="7500"/>
    <n v="8739.01"/>
    <x v="0"/>
    <n v="60.27"/>
    <s v="US"/>
    <s v="USD"/>
    <n v="1323151140"/>
    <n v="1320528070"/>
    <b v="0"/>
    <n v="145"/>
    <b v="1"/>
    <s v="music/indie rock"/>
    <x v="4"/>
    <s v="indie rock"/>
    <x v="191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187"/>
    <n v="600"/>
    <n v="1123.47"/>
    <x v="0"/>
    <n v="38.74"/>
    <s v="US"/>
    <s v="USD"/>
    <n v="1339732740"/>
    <n v="1338346281"/>
    <b v="0"/>
    <n v="29"/>
    <b v="1"/>
    <s v="music/indie rock"/>
    <x v="4"/>
    <s v="indie rock"/>
    <x v="191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16"/>
    <n v="15000"/>
    <n v="17390"/>
    <x v="0"/>
    <n v="152.54"/>
    <s v="US"/>
    <s v="USD"/>
    <n v="1372741200"/>
    <n v="1370067231"/>
    <b v="0"/>
    <n v="114"/>
    <b v="1"/>
    <s v="music/indie rock"/>
    <x v="4"/>
    <s v="indie rock"/>
    <x v="191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11"/>
    <n v="10000"/>
    <n v="11070"/>
    <x v="0"/>
    <n v="115.31"/>
    <s v="US"/>
    <s v="USD"/>
    <n v="1362955108"/>
    <n v="1360366708"/>
    <b v="0"/>
    <n v="96"/>
    <b v="1"/>
    <s v="music/indie rock"/>
    <x v="4"/>
    <s v="indie rock"/>
    <x v="191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171"/>
    <n v="650"/>
    <n v="1111"/>
    <x v="0"/>
    <n v="35.840000000000003"/>
    <s v="US"/>
    <s v="USD"/>
    <n v="1308110340"/>
    <n v="1304770233"/>
    <b v="0"/>
    <n v="31"/>
    <b v="1"/>
    <s v="music/indie rock"/>
    <x v="4"/>
    <s v="indie rock"/>
    <x v="192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126"/>
    <n v="250000"/>
    <n v="315295.89"/>
    <x v="0"/>
    <n v="64.569999999999993"/>
    <s v="US"/>
    <s v="USD"/>
    <n v="1400137131"/>
    <n v="1397545131"/>
    <b v="1"/>
    <n v="4883"/>
    <b v="1"/>
    <s v="technology/hardware"/>
    <x v="2"/>
    <s v="hardware"/>
    <x v="192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138"/>
    <n v="6000"/>
    <n v="8306.42"/>
    <x v="0"/>
    <n v="87.44"/>
    <s v="US"/>
    <s v="USD"/>
    <n v="1309809140"/>
    <n v="1302033140"/>
    <b v="1"/>
    <n v="95"/>
    <b v="1"/>
    <s v="technology/hardware"/>
    <x v="2"/>
    <s v="hardware"/>
    <x v="192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705"/>
    <n v="10000"/>
    <n v="170525"/>
    <x v="0"/>
    <n v="68.819999999999993"/>
    <s v="US"/>
    <s v="USD"/>
    <n v="1470896916"/>
    <n v="1467008916"/>
    <b v="1"/>
    <n v="2478"/>
    <b v="1"/>
    <s v="technology/hardware"/>
    <x v="2"/>
    <s v="hardware"/>
    <x v="192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788"/>
    <n v="40000"/>
    <n v="315222.2"/>
    <x v="0"/>
    <n v="176.2"/>
    <s v="US"/>
    <s v="USD"/>
    <n v="1398952890"/>
    <n v="1396360890"/>
    <b v="1"/>
    <n v="1789"/>
    <b v="1"/>
    <s v="technology/hardware"/>
    <x v="2"/>
    <s v="hardware"/>
    <x v="192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348"/>
    <n v="100000"/>
    <n v="348018"/>
    <x v="0"/>
    <n v="511.79"/>
    <s v="ES"/>
    <s v="EUR"/>
    <n v="1436680958"/>
    <n v="1433224958"/>
    <b v="1"/>
    <n v="680"/>
    <b v="1"/>
    <s v="technology/hardware"/>
    <x v="2"/>
    <s v="hardware"/>
    <x v="192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150"/>
    <n v="7500"/>
    <n v="11231"/>
    <x v="0"/>
    <n v="160.44"/>
    <s v="US"/>
    <s v="USD"/>
    <n v="1397961361"/>
    <n v="1392780961"/>
    <b v="1"/>
    <n v="70"/>
    <b v="1"/>
    <s v="technology/hardware"/>
    <x v="2"/>
    <s v="hardware"/>
    <x v="192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101"/>
    <n v="800"/>
    <n v="805.07"/>
    <x v="0"/>
    <n v="35"/>
    <s v="US"/>
    <s v="USD"/>
    <n v="1258955940"/>
    <n v="1255730520"/>
    <b v="1"/>
    <n v="23"/>
    <b v="1"/>
    <s v="technology/hardware"/>
    <x v="2"/>
    <s v="hardware"/>
    <x v="1927"/>
    <d v="2009-11-23T05:59:00"/>
    <x v="8"/>
    <n v="2009"/>
  </r>
  <r>
    <n v="1948"/>
    <s v="UDOO X86: The Most Powerful Maker Board Ever"/>
    <s v="10 times more powerful than Raspberry Pi 3, x86 64-bit architecture"/>
    <n v="800"/>
    <n v="100000"/>
    <n v="800211"/>
    <x v="0"/>
    <n v="188.51"/>
    <s v="US"/>
    <s v="USD"/>
    <n v="1465232520"/>
    <n v="1460557809"/>
    <b v="1"/>
    <n v="4245"/>
    <b v="1"/>
    <s v="technology/hardware"/>
    <x v="2"/>
    <s v="hardware"/>
    <x v="1928"/>
    <d v="2016-06-06T17:02:00"/>
    <x v="2"/>
    <n v="2016"/>
  </r>
  <r>
    <n v="1949"/>
    <s v="Shake Your Power"/>
    <s v="#ShakeYourPower brings clean energy to places in the world without electricity through the power of music."/>
    <n v="106"/>
    <n v="50000"/>
    <n v="53001.3"/>
    <x v="0"/>
    <n v="56.2"/>
    <s v="GB"/>
    <s v="GBP"/>
    <n v="1404986951"/>
    <n v="1402394951"/>
    <b v="1"/>
    <n v="943"/>
    <b v="1"/>
    <s v="technology/hardware"/>
    <x v="2"/>
    <s v="hardware"/>
    <x v="192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201"/>
    <n v="48000"/>
    <n v="96248.960000000006"/>
    <x v="0"/>
    <n v="51.31"/>
    <s v="US"/>
    <s v="USD"/>
    <n v="1303446073"/>
    <n v="1300767673"/>
    <b v="1"/>
    <n v="1876"/>
    <b v="1"/>
    <s v="technology/hardware"/>
    <x v="2"/>
    <s v="hardware"/>
    <x v="193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212"/>
    <n v="50000"/>
    <n v="106222"/>
    <x v="0"/>
    <n v="127.36"/>
    <s v="US"/>
    <s v="USD"/>
    <n v="1478516737"/>
    <n v="1475921137"/>
    <b v="1"/>
    <n v="834"/>
    <b v="1"/>
    <s v="technology/hardware"/>
    <x v="2"/>
    <s v="hardware"/>
    <x v="193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198"/>
    <n v="35000"/>
    <n v="69465.33"/>
    <x v="0"/>
    <n v="101.86"/>
    <s v="CA"/>
    <s v="CAD"/>
    <n v="1381934015"/>
    <n v="1378737215"/>
    <b v="1"/>
    <n v="682"/>
    <b v="1"/>
    <s v="technology/hardware"/>
    <x v="2"/>
    <s v="hardware"/>
    <x v="1932"/>
    <d v="2013-10-16T14:33:35"/>
    <x v="4"/>
    <n v="2013"/>
  </r>
  <r>
    <n v="1953"/>
    <s v="NTH Music Synthesizer"/>
    <s v="The NTH is an open source music synthesizer featuring instant fun, awesome sound, and a hackable design."/>
    <n v="226"/>
    <n v="15000"/>
    <n v="33892"/>
    <x v="0"/>
    <n v="230.56"/>
    <s v="US"/>
    <s v="USD"/>
    <n v="1330657200"/>
    <n v="1328158065"/>
    <b v="1"/>
    <n v="147"/>
    <b v="1"/>
    <s v="technology/hardware"/>
    <x v="2"/>
    <s v="hardware"/>
    <x v="1933"/>
    <d v="2012-03-02T03:00:00"/>
    <x v="5"/>
    <n v="2012"/>
  </r>
  <r>
    <n v="1954"/>
    <s v="Orison â€“ Rethink the Power of Energy"/>
    <s v="The First Home Battery System You Simply Plug in to Install"/>
    <n v="699"/>
    <n v="50000"/>
    <n v="349474"/>
    <x v="0"/>
    <n v="842.11"/>
    <s v="US"/>
    <s v="USD"/>
    <n v="1457758800"/>
    <n v="1453730176"/>
    <b v="1"/>
    <n v="415"/>
    <b v="1"/>
    <s v="technology/hardware"/>
    <x v="2"/>
    <s v="hardware"/>
    <x v="193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399"/>
    <n v="42000"/>
    <n v="167410.01999999999"/>
    <x v="0"/>
    <n v="577.28"/>
    <s v="US"/>
    <s v="USD"/>
    <n v="1337799600"/>
    <n v="1334989881"/>
    <b v="1"/>
    <n v="290"/>
    <b v="1"/>
    <s v="technology/hardware"/>
    <x v="2"/>
    <s v="hardware"/>
    <x v="193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294"/>
    <n v="60000"/>
    <n v="176420"/>
    <x v="0"/>
    <n v="483.34"/>
    <s v="US"/>
    <s v="USD"/>
    <n v="1429391405"/>
    <n v="1425507005"/>
    <b v="1"/>
    <n v="365"/>
    <b v="1"/>
    <s v="technology/hardware"/>
    <x v="2"/>
    <s v="hardware"/>
    <x v="1936"/>
    <d v="2015-04-18T21:10:05"/>
    <x v="0"/>
    <n v="2015"/>
  </r>
  <r>
    <n v="1957"/>
    <s v="freeSoC and freeSoC Mini"/>
    <s v="An open hardware platform for the best microcontroller in the world."/>
    <n v="168"/>
    <n v="30000"/>
    <n v="50251.41"/>
    <x v="0"/>
    <n v="76.14"/>
    <s v="US"/>
    <s v="USD"/>
    <n v="1351304513"/>
    <n v="1348712513"/>
    <b v="1"/>
    <n v="660"/>
    <b v="1"/>
    <s v="technology/hardware"/>
    <x v="2"/>
    <s v="hardware"/>
    <x v="193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1436"/>
    <n v="7000"/>
    <n v="100490.02"/>
    <x v="0"/>
    <n v="74.11"/>
    <s v="US"/>
    <s v="USD"/>
    <n v="1364078561"/>
    <n v="1361490161"/>
    <b v="1"/>
    <n v="1356"/>
    <b v="1"/>
    <s v="technology/hardware"/>
    <x v="2"/>
    <s v="hardware"/>
    <x v="193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57"/>
    <n v="10000"/>
    <n v="15673.44"/>
    <x v="0"/>
    <n v="36.97"/>
    <s v="US"/>
    <s v="USD"/>
    <n v="1412121600"/>
    <n v="1408565860"/>
    <b v="1"/>
    <n v="424"/>
    <b v="1"/>
    <s v="technology/hardware"/>
    <x v="2"/>
    <s v="hardware"/>
    <x v="1939"/>
    <d v="2014-10-01T00:00:00"/>
    <x v="3"/>
    <n v="2014"/>
  </r>
  <r>
    <n v="1960"/>
    <s v="TREKKAYAK"/>
    <s v="Trekkayak is an ultralight, durable and inflatable boat to be carried in your backpack to cross a lake or paddle down a river."/>
    <n v="118"/>
    <n v="70000"/>
    <n v="82532"/>
    <x v="0"/>
    <n v="2500.9699999999998"/>
    <s v="SE"/>
    <s v="SEK"/>
    <n v="1419151341"/>
    <n v="1416559341"/>
    <b v="1"/>
    <n v="33"/>
    <b v="1"/>
    <s v="technology/hardware"/>
    <x v="2"/>
    <s v="hardware"/>
    <x v="194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105"/>
    <n v="10000"/>
    <n v="110538.12"/>
    <x v="0"/>
    <n v="67.69"/>
    <s v="US"/>
    <s v="USD"/>
    <n v="1349495940"/>
    <n v="1346042417"/>
    <b v="1"/>
    <n v="1633"/>
    <b v="1"/>
    <s v="technology/hardware"/>
    <x v="2"/>
    <s v="hardware"/>
    <x v="194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93"/>
    <n v="10000"/>
    <n v="19292.5"/>
    <x v="0"/>
    <n v="63.05"/>
    <s v="US"/>
    <s v="USD"/>
    <n v="1400006636"/>
    <n v="1397414636"/>
    <b v="1"/>
    <n v="306"/>
    <b v="1"/>
    <s v="technology/hardware"/>
    <x v="2"/>
    <s v="hardware"/>
    <x v="194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27"/>
    <n v="19000"/>
    <n v="24108"/>
    <x v="0"/>
    <n v="117.6"/>
    <s v="GB"/>
    <s v="GBP"/>
    <n v="1410862734"/>
    <n v="1407838734"/>
    <b v="1"/>
    <n v="205"/>
    <b v="1"/>
    <s v="technology/hardware"/>
    <x v="2"/>
    <s v="hardware"/>
    <x v="194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260"/>
    <n v="89200"/>
    <n v="231543.12"/>
    <x v="0"/>
    <n v="180.75"/>
    <s v="IT"/>
    <s v="EUR"/>
    <n v="1461306772"/>
    <n v="1458714772"/>
    <b v="1"/>
    <n v="1281"/>
    <b v="1"/>
    <s v="technology/hardware"/>
    <x v="2"/>
    <s v="hardware"/>
    <x v="194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262"/>
    <n v="5000"/>
    <n v="13114"/>
    <x v="0"/>
    <n v="127.32"/>
    <s v="US"/>
    <s v="USD"/>
    <n v="1326330000"/>
    <n v="1324433310"/>
    <b v="1"/>
    <n v="103"/>
    <b v="1"/>
    <s v="technology/hardware"/>
    <x v="2"/>
    <s v="hardware"/>
    <x v="194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207"/>
    <n v="100000"/>
    <n v="206743.09"/>
    <x v="0"/>
    <n v="136.63999999999999"/>
    <s v="US"/>
    <s v="USD"/>
    <n v="1408021098"/>
    <n v="1405429098"/>
    <b v="1"/>
    <n v="1513"/>
    <b v="1"/>
    <s v="technology/hardware"/>
    <x v="2"/>
    <s v="hardware"/>
    <x v="194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370"/>
    <n v="20000"/>
    <n v="74026"/>
    <x v="0"/>
    <n v="182.78"/>
    <s v="US"/>
    <s v="USD"/>
    <n v="1398959729"/>
    <n v="1396367729"/>
    <b v="1"/>
    <n v="405"/>
    <b v="1"/>
    <s v="technology/hardware"/>
    <x v="2"/>
    <s v="hardware"/>
    <x v="1947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285"/>
    <n v="50000"/>
    <n v="142483"/>
    <x v="0"/>
    <n v="279.38"/>
    <s v="US"/>
    <s v="USD"/>
    <n v="1480777515"/>
    <n v="1478095515"/>
    <b v="1"/>
    <n v="510"/>
    <b v="1"/>
    <s v="technology/hardware"/>
    <x v="2"/>
    <s v="hardware"/>
    <x v="194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579"/>
    <n v="20000"/>
    <n v="115816"/>
    <x v="0"/>
    <n v="61.38"/>
    <s v="GB"/>
    <s v="GBP"/>
    <n v="1470423668"/>
    <n v="1467831668"/>
    <b v="1"/>
    <n v="1887"/>
    <b v="1"/>
    <s v="technology/hardware"/>
    <x v="2"/>
    <s v="hardware"/>
    <x v="1949"/>
    <d v="2016-08-05T19:01:08"/>
    <x v="2"/>
    <n v="2016"/>
  </r>
  <r>
    <n v="1970"/>
    <s v="APOC: Mini Radiation Detector"/>
    <s v="The APOC is a gamma particle detector that will help you learn about radiation and find radioactive things!"/>
    <n v="1132"/>
    <n v="5000"/>
    <n v="56590"/>
    <x v="0"/>
    <n v="80.73"/>
    <s v="US"/>
    <s v="USD"/>
    <n v="1366429101"/>
    <n v="1361248701"/>
    <b v="1"/>
    <n v="701"/>
    <b v="1"/>
    <s v="technology/hardware"/>
    <x v="2"/>
    <s v="hardware"/>
    <x v="195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263"/>
    <n v="400000"/>
    <n v="1052110.8700000001"/>
    <x v="0"/>
    <n v="272.36"/>
    <s v="US"/>
    <s v="USD"/>
    <n v="1384488000"/>
    <n v="1381752061"/>
    <b v="1"/>
    <n v="3863"/>
    <b v="1"/>
    <s v="technology/hardware"/>
    <x v="2"/>
    <s v="hardware"/>
    <x v="195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674"/>
    <n v="2500"/>
    <n v="16862"/>
    <x v="0"/>
    <n v="70.849999999999994"/>
    <s v="US"/>
    <s v="USD"/>
    <n v="1353201444"/>
    <n v="1350605844"/>
    <b v="1"/>
    <n v="238"/>
    <b v="1"/>
    <s v="technology/hardware"/>
    <x v="2"/>
    <s v="hardware"/>
    <x v="195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257"/>
    <n v="198000"/>
    <n v="508525.01"/>
    <x v="0"/>
    <n v="247.94"/>
    <s v="US"/>
    <s v="USD"/>
    <n v="1470466800"/>
    <n v="1467134464"/>
    <b v="1"/>
    <n v="2051"/>
    <b v="1"/>
    <s v="technology/hardware"/>
    <x v="2"/>
    <s v="hardware"/>
    <x v="195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375"/>
    <n v="20000"/>
    <n v="75099.199999999997"/>
    <x v="0"/>
    <n v="186.81"/>
    <s v="GB"/>
    <s v="GBP"/>
    <n v="1376899269"/>
    <n v="1371715269"/>
    <b v="1"/>
    <n v="402"/>
    <b v="1"/>
    <s v="technology/hardware"/>
    <x v="2"/>
    <s v="hardware"/>
    <x v="1954"/>
    <d v="2013-08-19T08:01:09"/>
    <x v="4"/>
    <n v="2013"/>
  </r>
  <r>
    <n v="1975"/>
    <s v="Bugle2: A DIY Phono Preamp"/>
    <s v="The Bugle2 is a second generation DIY kit phono preamplifier for vinyl playback."/>
    <n v="209"/>
    <n v="16000"/>
    <n v="33393.339999999997"/>
    <x v="0"/>
    <n v="131.99"/>
    <s v="US"/>
    <s v="USD"/>
    <n v="1362938851"/>
    <n v="1360346851"/>
    <b v="1"/>
    <n v="253"/>
    <b v="1"/>
    <s v="technology/hardware"/>
    <x v="2"/>
    <s v="hardware"/>
    <x v="1955"/>
    <d v="2013-03-10T18:07:31"/>
    <x v="4"/>
    <n v="2013"/>
  </r>
  <r>
    <n v="1976"/>
    <s v="Pi Lite white - Bright white LED display for Raspberry Pi"/>
    <s v="Can you help us make an ultra bright white one a reality?"/>
    <n v="347"/>
    <n v="4000"/>
    <n v="13864"/>
    <x v="0"/>
    <n v="29.31"/>
    <s v="GB"/>
    <s v="GBP"/>
    <n v="1373751325"/>
    <n v="1371159325"/>
    <b v="1"/>
    <n v="473"/>
    <b v="1"/>
    <s v="technology/hardware"/>
    <x v="2"/>
    <s v="hardware"/>
    <x v="1956"/>
    <d v="2013-07-13T21:35:25"/>
    <x v="4"/>
    <n v="2013"/>
  </r>
  <r>
    <n v="1977"/>
    <s v="Ario: Smart Lighting. Better Health."/>
    <s v="Ario learns about you, syncs your body clock, and keeps you healthy through natural lighting patterns."/>
    <n v="402"/>
    <n v="50000"/>
    <n v="201165"/>
    <x v="0"/>
    <n v="245.02"/>
    <s v="US"/>
    <s v="USD"/>
    <n v="1450511940"/>
    <n v="1446527540"/>
    <b v="1"/>
    <n v="821"/>
    <b v="1"/>
    <s v="technology/hardware"/>
    <x v="2"/>
    <s v="hardware"/>
    <x v="195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1027"/>
    <n v="50000"/>
    <n v="513422.57"/>
    <x v="0"/>
    <n v="1323.25"/>
    <s v="US"/>
    <s v="USD"/>
    <n v="1339484400"/>
    <n v="1336627492"/>
    <b v="1"/>
    <n v="388"/>
    <b v="1"/>
    <s v="technology/hardware"/>
    <x v="2"/>
    <s v="hardware"/>
    <x v="195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115"/>
    <n v="200000"/>
    <n v="229802.31"/>
    <x v="0"/>
    <n v="282.66000000000003"/>
    <s v="US"/>
    <s v="USD"/>
    <n v="1447909140"/>
    <n v="1444734146"/>
    <b v="1"/>
    <n v="813"/>
    <b v="1"/>
    <s v="technology/hardware"/>
    <x v="2"/>
    <s v="hardware"/>
    <x v="1959"/>
    <d v="2015-11-19T04:59:00"/>
    <x v="0"/>
    <n v="2015"/>
  </r>
  <r>
    <n v="1980"/>
    <s v="YOUMO - Your Smart Modular Power Strip"/>
    <s v="Multi-power charging that is smarter, stylish and designed for you."/>
    <n v="355"/>
    <n v="50000"/>
    <n v="177412.01"/>
    <x v="0"/>
    <n v="91.21"/>
    <s v="DE"/>
    <s v="EUR"/>
    <n v="1459684862"/>
    <n v="1456232462"/>
    <b v="1"/>
    <n v="1945"/>
    <b v="1"/>
    <s v="technology/hardware"/>
    <x v="2"/>
    <s v="hardware"/>
    <x v="196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5"/>
    <n v="7500"/>
    <n v="381"/>
    <x v="2"/>
    <n v="31.75"/>
    <s v="CA"/>
    <s v="CAD"/>
    <n v="1404926665"/>
    <n v="1402334665"/>
    <b v="0"/>
    <n v="12"/>
    <b v="0"/>
    <s v="photography/people"/>
    <x v="8"/>
    <s v="people"/>
    <x v="196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0"/>
    <n v="180000"/>
    <n v="0"/>
    <x v="2"/>
    <n v="0"/>
    <s v="HK"/>
    <s v="HKD"/>
    <n v="1480863887"/>
    <n v="1478268287"/>
    <b v="0"/>
    <n v="0"/>
    <b v="0"/>
    <s v="photography/people"/>
    <x v="8"/>
    <s v="people"/>
    <x v="196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4"/>
    <n v="33000"/>
    <n v="1419"/>
    <x v="2"/>
    <n v="88.69"/>
    <s v="US"/>
    <s v="USD"/>
    <n v="1472799600"/>
    <n v="1470874618"/>
    <b v="0"/>
    <n v="16"/>
    <b v="0"/>
    <s v="photography/people"/>
    <x v="8"/>
    <s v="people"/>
    <x v="196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21"/>
    <n v="15000"/>
    <n v="3172"/>
    <x v="2"/>
    <n v="453.14"/>
    <s v="US"/>
    <s v="USD"/>
    <n v="1417377481"/>
    <n v="1412189881"/>
    <b v="0"/>
    <n v="7"/>
    <b v="0"/>
    <s v="photography/people"/>
    <x v="8"/>
    <s v="people"/>
    <x v="196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3"/>
    <n v="1600"/>
    <n v="51"/>
    <x v="2"/>
    <n v="12.75"/>
    <s v="GB"/>
    <s v="GBP"/>
    <n v="1470178800"/>
    <n v="1467650771"/>
    <b v="0"/>
    <n v="4"/>
    <b v="0"/>
    <s v="photography/people"/>
    <x v="8"/>
    <s v="people"/>
    <x v="196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0"/>
    <n v="2000"/>
    <n v="1"/>
    <x v="2"/>
    <n v="1"/>
    <s v="GB"/>
    <s v="GBP"/>
    <n v="1457947483"/>
    <n v="1455359083"/>
    <b v="0"/>
    <n v="1"/>
    <b v="0"/>
    <s v="photography/people"/>
    <x v="8"/>
    <s v="people"/>
    <x v="1966"/>
    <d v="2016-03-14T09:24:43"/>
    <x v="2"/>
    <n v="2016"/>
  </r>
  <r>
    <n v="1987"/>
    <s v="Ethiopia: Beheld"/>
    <s v="A collection of images that depicts the beauty and diversity within Ethiopia"/>
    <n v="42"/>
    <n v="5500"/>
    <n v="2336"/>
    <x v="2"/>
    <n v="83.43"/>
    <s v="GB"/>
    <s v="GBP"/>
    <n v="1425223276"/>
    <n v="1422631276"/>
    <b v="0"/>
    <n v="28"/>
    <b v="0"/>
    <s v="photography/people"/>
    <x v="8"/>
    <s v="people"/>
    <x v="1967"/>
    <d v="2015-03-01T15:21:16"/>
    <x v="0"/>
    <n v="2015"/>
  </r>
  <r>
    <n v="1988"/>
    <s v="Phillip Michael Photography"/>
    <s v="Expressing art in an image!"/>
    <n v="0"/>
    <n v="6000"/>
    <n v="25"/>
    <x v="2"/>
    <n v="25"/>
    <s v="US"/>
    <s v="USD"/>
    <n v="1440094742"/>
    <n v="1437502742"/>
    <b v="0"/>
    <n v="1"/>
    <b v="0"/>
    <s v="photography/people"/>
    <x v="8"/>
    <s v="people"/>
    <x v="196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1"/>
    <n v="5000"/>
    <n v="50"/>
    <x v="2"/>
    <n v="50"/>
    <s v="US"/>
    <s v="USD"/>
    <n v="1481473208"/>
    <n v="1478881208"/>
    <b v="0"/>
    <n v="1"/>
    <b v="0"/>
    <s v="photography/people"/>
    <x v="8"/>
    <s v="people"/>
    <x v="1969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17"/>
    <n v="3000"/>
    <n v="509"/>
    <x v="2"/>
    <n v="101.8"/>
    <s v="US"/>
    <s v="USD"/>
    <n v="1455338532"/>
    <n v="1454042532"/>
    <b v="0"/>
    <n v="5"/>
    <b v="0"/>
    <s v="photography/people"/>
    <x v="8"/>
    <s v="people"/>
    <x v="1970"/>
    <d v="2016-02-13T04:42:12"/>
    <x v="2"/>
    <n v="2016"/>
  </r>
  <r>
    <n v="1991"/>
    <s v="Portraits of Resilience"/>
    <s v="Taking (and giving) professional portraits of survivors of human trafficking in Myanmar."/>
    <n v="7"/>
    <n v="2000"/>
    <n v="140"/>
    <x v="2"/>
    <n v="46.67"/>
    <s v="US"/>
    <s v="USD"/>
    <n v="1435958786"/>
    <n v="1434144386"/>
    <b v="0"/>
    <n v="3"/>
    <b v="0"/>
    <s v="photography/people"/>
    <x v="8"/>
    <s v="people"/>
    <x v="1971"/>
    <d v="2015-07-03T21:26:26"/>
    <x v="0"/>
    <n v="2015"/>
  </r>
  <r>
    <n v="1992"/>
    <s v="The Wonderful World of Princes &amp; Princesses"/>
    <s v="A complete revamp of all the Disney Princes &amp; Princesses!"/>
    <n v="0"/>
    <n v="1500"/>
    <n v="2"/>
    <x v="2"/>
    <n v="1"/>
    <s v="US"/>
    <s v="USD"/>
    <n v="1424229991"/>
    <n v="1421637991"/>
    <b v="0"/>
    <n v="2"/>
    <b v="0"/>
    <s v="photography/people"/>
    <x v="8"/>
    <s v="people"/>
    <x v="197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0"/>
    <n v="2000"/>
    <n v="0"/>
    <x v="2"/>
    <n v="0"/>
    <s v="GB"/>
    <s v="GBP"/>
    <n v="1450706837"/>
    <n v="1448114837"/>
    <b v="0"/>
    <n v="0"/>
    <b v="0"/>
    <s v="photography/people"/>
    <x v="8"/>
    <s v="people"/>
    <x v="197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0"/>
    <n v="3200"/>
    <n v="0"/>
    <x v="2"/>
    <n v="0"/>
    <s v="US"/>
    <s v="USD"/>
    <n v="1481072942"/>
    <n v="1475885342"/>
    <b v="0"/>
    <n v="0"/>
    <b v="0"/>
    <s v="photography/people"/>
    <x v="8"/>
    <s v="people"/>
    <x v="197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8"/>
    <n v="1000"/>
    <n v="78"/>
    <x v="2"/>
    <n v="26"/>
    <s v="CA"/>
    <s v="CAD"/>
    <n v="1437082736"/>
    <n v="1435354736"/>
    <b v="0"/>
    <n v="3"/>
    <b v="0"/>
    <s v="photography/people"/>
    <x v="8"/>
    <s v="people"/>
    <x v="197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0"/>
    <n v="133800"/>
    <n v="0"/>
    <x v="2"/>
    <n v="0"/>
    <s v="US"/>
    <s v="USD"/>
    <n v="1405021211"/>
    <n v="1402429211"/>
    <b v="0"/>
    <n v="0"/>
    <b v="0"/>
    <s v="photography/people"/>
    <x v="8"/>
    <s v="people"/>
    <x v="197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0"/>
    <n v="6500"/>
    <n v="0"/>
    <x v="2"/>
    <n v="0"/>
    <s v="US"/>
    <s v="USD"/>
    <n v="1409091612"/>
    <n v="1406499612"/>
    <b v="0"/>
    <n v="0"/>
    <b v="0"/>
    <s v="photography/people"/>
    <x v="8"/>
    <s v="people"/>
    <x v="197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6"/>
    <n v="2500"/>
    <n v="655"/>
    <x v="2"/>
    <n v="218.33"/>
    <s v="US"/>
    <s v="USD"/>
    <n v="1406861438"/>
    <n v="1402973438"/>
    <b v="0"/>
    <n v="3"/>
    <b v="0"/>
    <s v="photography/people"/>
    <x v="8"/>
    <s v="people"/>
    <x v="1978"/>
    <d v="2014-08-01T02:50:38"/>
    <x v="3"/>
    <n v="2014"/>
  </r>
  <r>
    <n v="1999"/>
    <s v="Planet Venus"/>
    <s v="This is a portrait photo project aiming to inspire women to explore themselves and live their passion"/>
    <n v="1"/>
    <n v="31000"/>
    <n v="236"/>
    <x v="2"/>
    <n v="33.71"/>
    <s v="GB"/>
    <s v="GBP"/>
    <n v="1415882108"/>
    <n v="1413286508"/>
    <b v="0"/>
    <n v="7"/>
    <b v="0"/>
    <s v="photography/people"/>
    <x v="8"/>
    <s v="people"/>
    <x v="197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13"/>
    <n v="5000"/>
    <n v="625"/>
    <x v="2"/>
    <n v="25"/>
    <s v="CA"/>
    <s v="CAD"/>
    <n v="1452120613"/>
    <n v="1449528613"/>
    <b v="0"/>
    <n v="25"/>
    <b v="0"/>
    <s v="photography/people"/>
    <x v="8"/>
    <s v="people"/>
    <x v="1980"/>
    <d v="2016-01-06T22:50:13"/>
    <x v="0"/>
    <n v="2016"/>
  </r>
  <r>
    <n v="2001"/>
    <s v="Nuimo: Seamless Smart Home Interface"/>
    <s v="Nuimo is a universal controller for the internet of things. Control your music, lights, locks and more."/>
    <n v="382"/>
    <n v="55000"/>
    <n v="210171"/>
    <x v="0"/>
    <n v="128.38999999999999"/>
    <s v="DE"/>
    <s v="EUR"/>
    <n v="1434139200"/>
    <n v="1431406916"/>
    <b v="1"/>
    <n v="1637"/>
    <b v="1"/>
    <s v="technology/hardware"/>
    <x v="2"/>
    <s v="hardware"/>
    <x v="198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217"/>
    <n v="50000"/>
    <n v="108397.11"/>
    <x v="0"/>
    <n v="78.83"/>
    <s v="US"/>
    <s v="USD"/>
    <n v="1485191143"/>
    <n v="1482599143"/>
    <b v="1"/>
    <n v="1375"/>
    <b v="1"/>
    <s v="technology/hardware"/>
    <x v="2"/>
    <s v="hardware"/>
    <x v="198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312"/>
    <n v="500"/>
    <n v="1560"/>
    <x v="0"/>
    <n v="91.76"/>
    <s v="US"/>
    <s v="USD"/>
    <n v="1278111600"/>
    <n v="1276830052"/>
    <b v="1"/>
    <n v="17"/>
    <b v="1"/>
    <s v="technology/hardware"/>
    <x v="2"/>
    <s v="hardware"/>
    <x v="198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234"/>
    <n v="50000"/>
    <n v="117210.24000000001"/>
    <x v="0"/>
    <n v="331.1"/>
    <s v="US"/>
    <s v="USD"/>
    <n v="1405002663"/>
    <n v="1402410663"/>
    <b v="1"/>
    <n v="354"/>
    <b v="1"/>
    <s v="technology/hardware"/>
    <x v="2"/>
    <s v="hardware"/>
    <x v="1984"/>
    <d v="2014-07-10T14:31:03"/>
    <x v="3"/>
    <n v="2014"/>
  </r>
  <r>
    <n v="2005"/>
    <s v="bassAware Holster"/>
    <s v="The bassAware Holster is a new type of wearable audio technology that uses vibration to create a massive bass experience."/>
    <n v="124"/>
    <n v="30000"/>
    <n v="37104.03"/>
    <x v="0"/>
    <n v="194.26"/>
    <s v="US"/>
    <s v="USD"/>
    <n v="1381895940"/>
    <n v="1379532618"/>
    <b v="1"/>
    <n v="191"/>
    <b v="1"/>
    <s v="technology/hardware"/>
    <x v="2"/>
    <s v="hardware"/>
    <x v="198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248"/>
    <n v="50000"/>
    <n v="123920"/>
    <x v="0"/>
    <n v="408.98"/>
    <s v="US"/>
    <s v="USD"/>
    <n v="1417611645"/>
    <n v="1414584045"/>
    <b v="1"/>
    <n v="303"/>
    <b v="1"/>
    <s v="technology/hardware"/>
    <x v="2"/>
    <s v="hardware"/>
    <x v="198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16"/>
    <n v="10000"/>
    <n v="11570.92"/>
    <x v="0"/>
    <n v="84.46"/>
    <s v="US"/>
    <s v="USD"/>
    <n v="1282622400"/>
    <n v="1276891586"/>
    <b v="1"/>
    <n v="137"/>
    <b v="1"/>
    <s v="technology/hardware"/>
    <x v="2"/>
    <s v="hardware"/>
    <x v="198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17"/>
    <n v="1570.79"/>
    <n v="1839"/>
    <x v="0"/>
    <n v="44.85"/>
    <s v="US"/>
    <s v="USD"/>
    <n v="1316442622"/>
    <n v="1312641022"/>
    <b v="1"/>
    <n v="41"/>
    <b v="1"/>
    <s v="technology/hardware"/>
    <x v="2"/>
    <s v="hardware"/>
    <x v="198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305"/>
    <n v="50000"/>
    <n v="152579"/>
    <x v="0"/>
    <n v="383.36"/>
    <s v="DE"/>
    <s v="EUR"/>
    <n v="1479890743"/>
    <n v="1476776743"/>
    <b v="1"/>
    <n v="398"/>
    <b v="1"/>
    <s v="technology/hardware"/>
    <x v="2"/>
    <s v="hardware"/>
    <x v="1989"/>
    <d v="2016-11-23T08:45:43"/>
    <x v="2"/>
    <n v="2016"/>
  </r>
  <r>
    <n v="2010"/>
    <s v="Weighitz: Weigh Smarter"/>
    <s v="Weighitz are miniature smart scales designed to weigh anything in the home."/>
    <n v="320"/>
    <n v="30000"/>
    <n v="96015.9"/>
    <x v="0"/>
    <n v="55.28"/>
    <s v="US"/>
    <s v="USD"/>
    <n v="1471564491"/>
    <n v="1468972491"/>
    <b v="1"/>
    <n v="1737"/>
    <b v="1"/>
    <s v="technology/hardware"/>
    <x v="2"/>
    <s v="hardware"/>
    <x v="199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820"/>
    <n v="50000"/>
    <n v="409782"/>
    <x v="0"/>
    <n v="422.02"/>
    <s v="AT"/>
    <s v="EUR"/>
    <n v="1452553200"/>
    <n v="1449650173"/>
    <b v="1"/>
    <n v="971"/>
    <b v="1"/>
    <s v="technology/hardware"/>
    <x v="2"/>
    <s v="hardware"/>
    <x v="199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235"/>
    <n v="5000"/>
    <n v="11745"/>
    <x v="0"/>
    <n v="64.180000000000007"/>
    <s v="US"/>
    <s v="USD"/>
    <n v="1423165441"/>
    <n v="1420573441"/>
    <b v="1"/>
    <n v="183"/>
    <b v="1"/>
    <s v="technology/hardware"/>
    <x v="2"/>
    <s v="hardware"/>
    <x v="199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495"/>
    <n v="160000"/>
    <n v="791862"/>
    <x v="0"/>
    <n v="173.58"/>
    <s v="US"/>
    <s v="USD"/>
    <n v="1468019014"/>
    <n v="1462835014"/>
    <b v="1"/>
    <n v="4562"/>
    <b v="1"/>
    <s v="technology/hardware"/>
    <x v="2"/>
    <s v="hardware"/>
    <x v="199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7814"/>
    <n v="30000"/>
    <n v="2344134.67"/>
    <x v="0"/>
    <n v="88.6"/>
    <s v="US"/>
    <s v="USD"/>
    <n v="1364184539"/>
    <n v="1361250539"/>
    <b v="1"/>
    <n v="26457"/>
    <b v="1"/>
    <s v="technology/hardware"/>
    <x v="2"/>
    <s v="hardware"/>
    <x v="199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113"/>
    <n v="7200"/>
    <n v="8136.01"/>
    <x v="0"/>
    <n v="50.22"/>
    <s v="US"/>
    <s v="USD"/>
    <n v="1315602163"/>
    <n v="1313010163"/>
    <b v="1"/>
    <n v="162"/>
    <b v="1"/>
    <s v="technology/hardware"/>
    <x v="2"/>
    <s v="hardware"/>
    <x v="1995"/>
    <d v="2011-09-09T21:02:43"/>
    <x v="6"/>
    <n v="2011"/>
  </r>
  <r>
    <n v="2016"/>
    <s v="Hydra: a triple-output power supply for electronics projects"/>
    <s v="A smart, compact power supply designed to power anything, anywhere"/>
    <n v="922"/>
    <n v="10000"/>
    <n v="92154.22"/>
    <x v="0"/>
    <n v="192.39"/>
    <s v="US"/>
    <s v="USD"/>
    <n v="1362863299"/>
    <n v="1360271299"/>
    <b v="1"/>
    <n v="479"/>
    <b v="1"/>
    <s v="technology/hardware"/>
    <x v="2"/>
    <s v="hardware"/>
    <x v="199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125"/>
    <n v="25000"/>
    <n v="31275.599999999999"/>
    <x v="0"/>
    <n v="73.42"/>
    <s v="US"/>
    <s v="USD"/>
    <n v="1332561600"/>
    <n v="1329873755"/>
    <b v="1"/>
    <n v="426"/>
    <b v="1"/>
    <s v="technology/hardware"/>
    <x v="2"/>
    <s v="hardware"/>
    <x v="199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102"/>
    <n v="65000"/>
    <n v="66458.23"/>
    <x v="0"/>
    <n v="147.68"/>
    <s v="IE"/>
    <s v="EUR"/>
    <n v="1439455609"/>
    <n v="1436863609"/>
    <b v="1"/>
    <n v="450"/>
    <b v="1"/>
    <s v="technology/hardware"/>
    <x v="2"/>
    <s v="hardware"/>
    <x v="199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85"/>
    <n v="40000"/>
    <n v="193963.9"/>
    <x v="0"/>
    <n v="108.97"/>
    <s v="US"/>
    <s v="USD"/>
    <n v="1474563621"/>
    <n v="1471971621"/>
    <b v="1"/>
    <n v="1780"/>
    <b v="1"/>
    <s v="technology/hardware"/>
    <x v="2"/>
    <s v="hardware"/>
    <x v="199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92"/>
    <n v="1500"/>
    <n v="2885"/>
    <x v="0"/>
    <n v="23.65"/>
    <s v="US"/>
    <s v="USD"/>
    <n v="1400108640"/>
    <n v="1396923624"/>
    <b v="1"/>
    <n v="122"/>
    <b v="1"/>
    <s v="technology/hardware"/>
    <x v="2"/>
    <s v="hardware"/>
    <x v="200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281"/>
    <n v="5000"/>
    <n v="14055"/>
    <x v="0"/>
    <n v="147.94999999999999"/>
    <s v="US"/>
    <s v="USD"/>
    <n v="1411522897"/>
    <n v="1407634897"/>
    <b v="1"/>
    <n v="95"/>
    <b v="1"/>
    <s v="technology/hardware"/>
    <x v="2"/>
    <s v="hardware"/>
    <x v="200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25"/>
    <n v="100000"/>
    <n v="125137"/>
    <x v="0"/>
    <n v="385.04"/>
    <s v="US"/>
    <s v="USD"/>
    <n v="1465652372"/>
    <n v="1463060372"/>
    <b v="1"/>
    <n v="325"/>
    <b v="1"/>
    <s v="technology/hardware"/>
    <x v="2"/>
    <s v="hardware"/>
    <x v="200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61"/>
    <n v="100000"/>
    <n v="161459"/>
    <x v="0"/>
    <n v="457.39"/>
    <s v="US"/>
    <s v="USD"/>
    <n v="1434017153"/>
    <n v="1431425153"/>
    <b v="1"/>
    <n v="353"/>
    <b v="1"/>
    <s v="technology/hardware"/>
    <x v="2"/>
    <s v="hardware"/>
    <x v="200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585"/>
    <n v="4000"/>
    <n v="23414"/>
    <x v="0"/>
    <n v="222.99"/>
    <s v="US"/>
    <s v="USD"/>
    <n v="1344826800"/>
    <n v="1341875544"/>
    <b v="1"/>
    <n v="105"/>
    <b v="1"/>
    <s v="technology/hardware"/>
    <x v="2"/>
    <s v="hardware"/>
    <x v="200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201"/>
    <n v="80000"/>
    <n v="160920"/>
    <x v="0"/>
    <n v="220.74"/>
    <s v="DE"/>
    <s v="EUR"/>
    <n v="1433996746"/>
    <n v="1431404746"/>
    <b v="1"/>
    <n v="729"/>
    <b v="1"/>
    <s v="technology/hardware"/>
    <x v="2"/>
    <s v="hardware"/>
    <x v="2005"/>
    <d v="2015-06-11T04:25:46"/>
    <x v="0"/>
    <n v="2015"/>
  </r>
  <r>
    <n v="2026"/>
    <s v="MIDI Sprout - Biodata Sonification Device"/>
    <s v="MIDI Sprout enables plants to play synthesizers in real time."/>
    <n v="133"/>
    <n v="25000"/>
    <n v="33370.769999999997"/>
    <x v="0"/>
    <n v="73.5"/>
    <s v="US"/>
    <s v="USD"/>
    <n v="1398052740"/>
    <n v="1394127585"/>
    <b v="1"/>
    <n v="454"/>
    <b v="1"/>
    <s v="technology/hardware"/>
    <x v="2"/>
    <s v="hardware"/>
    <x v="200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20"/>
    <n v="100000"/>
    <n v="120249"/>
    <x v="0"/>
    <n v="223.1"/>
    <s v="US"/>
    <s v="USD"/>
    <n v="1427740319"/>
    <n v="1423855919"/>
    <b v="1"/>
    <n v="539"/>
    <b v="1"/>
    <s v="technology/hardware"/>
    <x v="2"/>
    <s v="hardware"/>
    <x v="2007"/>
    <d v="2015-03-30T18:31:59"/>
    <x v="0"/>
    <n v="2015"/>
  </r>
  <r>
    <n v="2028"/>
    <s v="Building the Open Source Bussard Fusion Reactor "/>
    <s v="Building an open source Bussard fusion reactor, aka the Polywell."/>
    <n v="126"/>
    <n v="3000"/>
    <n v="3785"/>
    <x v="0"/>
    <n v="47.91"/>
    <s v="US"/>
    <s v="USD"/>
    <n v="1268690100"/>
    <n v="1265493806"/>
    <b v="1"/>
    <n v="79"/>
    <b v="1"/>
    <s v="technology/hardware"/>
    <x v="2"/>
    <s v="hardware"/>
    <x v="2008"/>
    <d v="2010-03-15T21:55:00"/>
    <x v="7"/>
    <n v="2010"/>
  </r>
  <r>
    <n v="2029"/>
    <s v="Lumin8 Pro"/>
    <s v="Lumin8 Pro is a fun and easy to use light controller that makes light dance to your favorite music."/>
    <n v="361"/>
    <n v="2500"/>
    <n v="9030"/>
    <x v="0"/>
    <n v="96.06"/>
    <s v="US"/>
    <s v="USD"/>
    <n v="1409099481"/>
    <n v="1406507481"/>
    <b v="1"/>
    <n v="94"/>
    <b v="1"/>
    <s v="technology/hardware"/>
    <x v="2"/>
    <s v="hardware"/>
    <x v="200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226"/>
    <n v="32768"/>
    <n v="74134"/>
    <x v="0"/>
    <n v="118.61"/>
    <s v="GB"/>
    <s v="GBP"/>
    <n v="1354233296"/>
    <n v="1351641296"/>
    <b v="1"/>
    <n v="625"/>
    <b v="1"/>
    <s v="technology/hardware"/>
    <x v="2"/>
    <s v="hardware"/>
    <x v="2010"/>
    <d v="2012-11-29T23:54:56"/>
    <x v="5"/>
    <n v="2012"/>
  </r>
  <r>
    <n v="2031"/>
    <s v="Linkio: the $100 Smart Home Devices Solution"/>
    <s v="With Linkio you can use your smartphone to control every electronic you own- for only $100!"/>
    <n v="120"/>
    <n v="50000"/>
    <n v="60175"/>
    <x v="0"/>
    <n v="118.45"/>
    <s v="NL"/>
    <s v="EUR"/>
    <n v="1420765200"/>
    <n v="1417506853"/>
    <b v="1"/>
    <n v="508"/>
    <b v="1"/>
    <s v="technology/hardware"/>
    <x v="2"/>
    <s v="hardware"/>
    <x v="201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304"/>
    <n v="25000"/>
    <n v="76047"/>
    <x v="0"/>
    <n v="143.21"/>
    <s v="US"/>
    <s v="USD"/>
    <n v="1481778000"/>
    <n v="1479216874"/>
    <b v="1"/>
    <n v="531"/>
    <b v="1"/>
    <s v="technology/hardware"/>
    <x v="2"/>
    <s v="hardware"/>
    <x v="201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179"/>
    <n v="25000"/>
    <n v="44669"/>
    <x v="0"/>
    <n v="282.72000000000003"/>
    <s v="US"/>
    <s v="USD"/>
    <n v="1398477518"/>
    <n v="1395885518"/>
    <b v="1"/>
    <n v="158"/>
    <b v="1"/>
    <s v="technology/hardware"/>
    <x v="2"/>
    <s v="hardware"/>
    <x v="201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387"/>
    <n v="78000"/>
    <n v="301719.59000000003"/>
    <x v="0"/>
    <n v="593.94000000000005"/>
    <s v="US"/>
    <s v="USD"/>
    <n v="1430981880"/>
    <n v="1426216033"/>
    <b v="1"/>
    <n v="508"/>
    <b v="1"/>
    <s v="technology/hardware"/>
    <x v="2"/>
    <s v="hardware"/>
    <x v="201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211"/>
    <n v="80000"/>
    <n v="168829.14"/>
    <x v="0"/>
    <n v="262.16000000000003"/>
    <s v="US"/>
    <s v="USD"/>
    <n v="1450486800"/>
    <n v="1446562807"/>
    <b v="1"/>
    <n v="644"/>
    <b v="1"/>
    <s v="technology/hardware"/>
    <x v="2"/>
    <s v="hardware"/>
    <x v="201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132"/>
    <n v="30000"/>
    <n v="39500.5"/>
    <x v="0"/>
    <n v="46.58"/>
    <s v="US"/>
    <s v="USD"/>
    <n v="1399668319"/>
    <n v="1397076319"/>
    <b v="1"/>
    <n v="848"/>
    <b v="1"/>
    <s v="technology/hardware"/>
    <x v="2"/>
    <s v="hardware"/>
    <x v="201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300"/>
    <n v="10000"/>
    <n v="30047.64"/>
    <x v="0"/>
    <n v="70.040000000000006"/>
    <s v="US"/>
    <s v="USD"/>
    <n v="1388383353"/>
    <n v="1383195753"/>
    <b v="1"/>
    <n v="429"/>
    <b v="1"/>
    <s v="technology/hardware"/>
    <x v="2"/>
    <s v="hardware"/>
    <x v="201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421"/>
    <n v="8000"/>
    <n v="33641"/>
    <x v="0"/>
    <n v="164.91"/>
    <s v="GB"/>
    <s v="GBP"/>
    <n v="1372701600"/>
    <n v="1369895421"/>
    <b v="1"/>
    <n v="204"/>
    <b v="1"/>
    <s v="technology/hardware"/>
    <x v="2"/>
    <s v="hardware"/>
    <x v="201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36"/>
    <n v="125000"/>
    <n v="170271"/>
    <x v="0"/>
    <n v="449.26"/>
    <s v="US"/>
    <s v="USD"/>
    <n v="1480568340"/>
    <n v="1477996325"/>
    <b v="1"/>
    <n v="379"/>
    <b v="1"/>
    <s v="technology/hardware"/>
    <x v="2"/>
    <s v="hardware"/>
    <x v="2019"/>
    <d v="2016-12-01T04:59:00"/>
    <x v="2"/>
    <n v="2016"/>
  </r>
  <r>
    <n v="2040"/>
    <s v="Programmable Capacitor"/>
    <s v="4.29 Billion+ Capacitor Combinations._x000a_No Coding Required."/>
    <n v="248"/>
    <n v="3000"/>
    <n v="7445.14"/>
    <x v="0"/>
    <n v="27.47"/>
    <s v="US"/>
    <s v="USD"/>
    <n v="1384557303"/>
    <n v="1383257703"/>
    <b v="1"/>
    <n v="271"/>
    <b v="1"/>
    <s v="technology/hardware"/>
    <x v="2"/>
    <s v="hardware"/>
    <x v="202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182"/>
    <n v="9500"/>
    <n v="17277"/>
    <x v="0"/>
    <n v="143.97999999999999"/>
    <s v="US"/>
    <s v="USD"/>
    <n v="1478785027"/>
    <n v="1476189427"/>
    <b v="0"/>
    <n v="120"/>
    <b v="1"/>
    <s v="technology/hardware"/>
    <x v="2"/>
    <s v="hardware"/>
    <x v="202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24"/>
    <n v="10000"/>
    <n v="12353"/>
    <x v="0"/>
    <n v="88.24"/>
    <s v="US"/>
    <s v="USD"/>
    <n v="1453481974"/>
    <n v="1448297974"/>
    <b v="0"/>
    <n v="140"/>
    <b v="1"/>
    <s v="technology/hardware"/>
    <x v="2"/>
    <s v="hardware"/>
    <x v="202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506"/>
    <n v="1385"/>
    <n v="7011"/>
    <x v="0"/>
    <n v="36.33"/>
    <s v="US"/>
    <s v="USD"/>
    <n v="1481432340"/>
    <n v="1476764077"/>
    <b v="0"/>
    <n v="193"/>
    <b v="1"/>
    <s v="technology/hardware"/>
    <x v="2"/>
    <s v="hardware"/>
    <x v="202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08"/>
    <n v="15000"/>
    <n v="16232"/>
    <x v="0"/>
    <n v="90.18"/>
    <s v="US"/>
    <s v="USD"/>
    <n v="1434212714"/>
    <n v="1431620714"/>
    <b v="0"/>
    <n v="180"/>
    <b v="1"/>
    <s v="technology/hardware"/>
    <x v="2"/>
    <s v="hardware"/>
    <x v="202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819"/>
    <n v="4900"/>
    <n v="40140.01"/>
    <x v="0"/>
    <n v="152.62"/>
    <s v="US"/>
    <s v="USD"/>
    <n v="1341799647"/>
    <n v="1339207647"/>
    <b v="0"/>
    <n v="263"/>
    <b v="1"/>
    <s v="technology/hardware"/>
    <x v="2"/>
    <s v="hardware"/>
    <x v="202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21"/>
    <n v="10000"/>
    <n v="12110"/>
    <x v="0"/>
    <n v="55.81"/>
    <s v="US"/>
    <s v="USD"/>
    <n v="1369282044"/>
    <n v="1366690044"/>
    <b v="0"/>
    <n v="217"/>
    <b v="1"/>
    <s v="technology/hardware"/>
    <x v="2"/>
    <s v="hardware"/>
    <x v="202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103"/>
    <n v="98000"/>
    <n v="100939"/>
    <x v="0"/>
    <n v="227.85"/>
    <s v="AU"/>
    <s v="AUD"/>
    <n v="1429228800"/>
    <n v="1426714870"/>
    <b v="0"/>
    <n v="443"/>
    <b v="1"/>
    <s v="technology/hardware"/>
    <x v="2"/>
    <s v="hardware"/>
    <x v="202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148"/>
    <n v="85000"/>
    <n v="126082.45"/>
    <x v="0"/>
    <n v="91.83"/>
    <s v="US"/>
    <s v="USD"/>
    <n v="1369323491"/>
    <n v="1366731491"/>
    <b v="0"/>
    <n v="1373"/>
    <b v="1"/>
    <s v="technology/hardware"/>
    <x v="2"/>
    <s v="hardware"/>
    <x v="2028"/>
    <d v="2013-05-23T15:38:11"/>
    <x v="4"/>
    <n v="2013"/>
  </r>
  <r>
    <n v="2049"/>
    <s v="LOCK8 - the World's First Smart Bike Lock"/>
    <s v="Keyless. Alarm secured. GPS tracking."/>
    <n v="120"/>
    <n v="50000"/>
    <n v="60095.35"/>
    <x v="0"/>
    <n v="80.989999999999995"/>
    <s v="GB"/>
    <s v="GBP"/>
    <n v="1386025140"/>
    <n v="1382963963"/>
    <b v="0"/>
    <n v="742"/>
    <b v="1"/>
    <s v="technology/hardware"/>
    <x v="2"/>
    <s v="hardware"/>
    <x v="202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473"/>
    <n v="10000"/>
    <n v="47327"/>
    <x v="0"/>
    <n v="278.39"/>
    <s v="US"/>
    <s v="USD"/>
    <n v="1433036578"/>
    <n v="1429580578"/>
    <b v="0"/>
    <n v="170"/>
    <b v="1"/>
    <s v="technology/hardware"/>
    <x v="2"/>
    <s v="hardware"/>
    <x v="203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130"/>
    <n v="8000"/>
    <n v="10429"/>
    <x v="0"/>
    <n v="43.1"/>
    <s v="US"/>
    <s v="USD"/>
    <n v="1388017937"/>
    <n v="1385425937"/>
    <b v="0"/>
    <n v="242"/>
    <b v="1"/>
    <s v="technology/hardware"/>
    <x v="2"/>
    <s v="hardware"/>
    <x v="203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353"/>
    <n v="50000"/>
    <n v="176524"/>
    <x v="0"/>
    <n v="326.29000000000002"/>
    <s v="US"/>
    <s v="USD"/>
    <n v="1455933653"/>
    <n v="1452045653"/>
    <b v="0"/>
    <n v="541"/>
    <b v="1"/>
    <s v="technology/hardware"/>
    <x v="2"/>
    <s v="hardware"/>
    <x v="203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101"/>
    <n v="5000"/>
    <n v="5051"/>
    <x v="0"/>
    <n v="41.74"/>
    <s v="US"/>
    <s v="USD"/>
    <n v="1448466551"/>
    <n v="1445870951"/>
    <b v="0"/>
    <n v="121"/>
    <b v="1"/>
    <s v="technology/hardware"/>
    <x v="2"/>
    <s v="hardware"/>
    <x v="203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114"/>
    <n v="35000"/>
    <n v="39757"/>
    <x v="0"/>
    <n v="64.02"/>
    <s v="GB"/>
    <s v="GBP"/>
    <n v="1399033810"/>
    <n v="1396441810"/>
    <b v="0"/>
    <n v="621"/>
    <b v="1"/>
    <s v="technology/hardware"/>
    <x v="2"/>
    <s v="hardware"/>
    <x v="203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167"/>
    <n v="6000"/>
    <n v="10045"/>
    <x v="0"/>
    <n v="99.46"/>
    <s v="US"/>
    <s v="USD"/>
    <n v="1417579200"/>
    <n v="1415031043"/>
    <b v="0"/>
    <n v="101"/>
    <b v="1"/>
    <s v="technology/hardware"/>
    <x v="2"/>
    <s v="hardware"/>
    <x v="203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153"/>
    <n v="50000"/>
    <n v="76726"/>
    <x v="0"/>
    <n v="138.49"/>
    <s v="US"/>
    <s v="USD"/>
    <n v="1366222542"/>
    <n v="1363630542"/>
    <b v="0"/>
    <n v="554"/>
    <b v="1"/>
    <s v="technology/hardware"/>
    <x v="2"/>
    <s v="hardware"/>
    <x v="203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202"/>
    <n v="15000"/>
    <n v="30334.83"/>
    <x v="0"/>
    <n v="45.55"/>
    <s v="GB"/>
    <s v="GBP"/>
    <n v="1456487532"/>
    <n v="1453895532"/>
    <b v="0"/>
    <n v="666"/>
    <b v="1"/>
    <s v="technology/hardware"/>
    <x v="2"/>
    <s v="hardware"/>
    <x v="2037"/>
    <d v="2016-02-26T11:52:12"/>
    <x v="2"/>
    <n v="2016"/>
  </r>
  <r>
    <n v="2058"/>
    <s v="Raspberry Pi Debug Clip"/>
    <s v="Making using the serial terminal on the Raspberry Pi as easy as Pi!"/>
    <n v="168"/>
    <n v="2560"/>
    <n v="4308"/>
    <x v="0"/>
    <n v="10.51"/>
    <s v="GB"/>
    <s v="GBP"/>
    <n v="1425326400"/>
    <n v="1421916830"/>
    <b v="0"/>
    <n v="410"/>
    <b v="1"/>
    <s v="technology/hardware"/>
    <x v="2"/>
    <s v="hardware"/>
    <x v="203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143"/>
    <n v="30000"/>
    <n v="43037"/>
    <x v="0"/>
    <n v="114.77"/>
    <s v="US"/>
    <s v="USD"/>
    <n v="1454277540"/>
    <n v="1450880854"/>
    <b v="0"/>
    <n v="375"/>
    <b v="1"/>
    <s v="technology/hardware"/>
    <x v="2"/>
    <s v="hardware"/>
    <x v="203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196"/>
    <n v="25000"/>
    <n v="49100"/>
    <x v="0"/>
    <n v="36"/>
    <s v="US"/>
    <s v="USD"/>
    <n v="1406129150"/>
    <n v="1400945150"/>
    <b v="0"/>
    <n v="1364"/>
    <b v="1"/>
    <s v="technology/hardware"/>
    <x v="2"/>
    <s v="hardware"/>
    <x v="204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108"/>
    <n v="5000"/>
    <n v="5396"/>
    <x v="0"/>
    <n v="154.16999999999999"/>
    <s v="US"/>
    <s v="USD"/>
    <n v="1483208454"/>
    <n v="1480616454"/>
    <b v="0"/>
    <n v="35"/>
    <b v="1"/>
    <s v="technology/hardware"/>
    <x v="2"/>
    <s v="hardware"/>
    <x v="2041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15"/>
    <n v="100000"/>
    <n v="114977"/>
    <x v="0"/>
    <n v="566.39"/>
    <s v="DK"/>
    <s v="DKK"/>
    <n v="1458807098"/>
    <n v="1456218698"/>
    <b v="0"/>
    <n v="203"/>
    <b v="1"/>
    <s v="technology/hardware"/>
    <x v="2"/>
    <s v="hardware"/>
    <x v="2042"/>
    <d v="2016-03-24T08:11:38"/>
    <x v="2"/>
    <n v="2016"/>
  </r>
  <r>
    <n v="2063"/>
    <s v="Up to 4 axis Beaglebone black based CNC control"/>
    <s v="Build a professional grade Linux CNC control with Beaglebone black and our CNC cape."/>
    <n v="148"/>
    <n v="4000"/>
    <n v="5922"/>
    <x v="0"/>
    <n v="120.86"/>
    <s v="DE"/>
    <s v="EUR"/>
    <n v="1463333701"/>
    <n v="1460482501"/>
    <b v="0"/>
    <n v="49"/>
    <b v="1"/>
    <s v="technology/hardware"/>
    <x v="2"/>
    <s v="hardware"/>
    <x v="204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191"/>
    <n v="261962"/>
    <n v="500784.27"/>
    <x v="0"/>
    <n v="86.16"/>
    <s v="US"/>
    <s v="USD"/>
    <n v="1370001600"/>
    <n v="1366879523"/>
    <b v="0"/>
    <n v="5812"/>
    <b v="1"/>
    <s v="technology/hardware"/>
    <x v="2"/>
    <s v="hardware"/>
    <x v="204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199"/>
    <n v="40000"/>
    <n v="79686.05"/>
    <x v="0"/>
    <n v="51.21"/>
    <s v="GB"/>
    <s v="GBP"/>
    <n v="1387958429"/>
    <n v="1385366429"/>
    <b v="0"/>
    <n v="1556"/>
    <b v="1"/>
    <s v="technology/hardware"/>
    <x v="2"/>
    <s v="hardware"/>
    <x v="204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19"/>
    <n v="2000"/>
    <n v="4372"/>
    <x v="0"/>
    <n v="67.260000000000005"/>
    <s v="US"/>
    <s v="USD"/>
    <n v="1408818683"/>
    <n v="1406226683"/>
    <b v="0"/>
    <n v="65"/>
    <b v="1"/>
    <s v="technology/hardware"/>
    <x v="2"/>
    <s v="hardware"/>
    <x v="2046"/>
    <d v="2014-08-23T18:31:23"/>
    <x v="3"/>
    <n v="2014"/>
  </r>
  <r>
    <n v="2067"/>
    <s v="Luminite (LED lighting)"/>
    <s v="The next generation of premium quality LED lighting. Extreme power efficiency in a small package."/>
    <n v="127"/>
    <n v="495"/>
    <n v="628"/>
    <x v="0"/>
    <n v="62.8"/>
    <s v="GB"/>
    <s v="GBP"/>
    <n v="1432499376"/>
    <n v="1429648176"/>
    <b v="0"/>
    <n v="10"/>
    <b v="1"/>
    <s v="technology/hardware"/>
    <x v="2"/>
    <s v="hardware"/>
    <x v="204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105"/>
    <n v="25000"/>
    <n v="26305.97"/>
    <x v="0"/>
    <n v="346.13"/>
    <s v="US"/>
    <s v="USD"/>
    <n v="1476994315"/>
    <n v="1474402315"/>
    <b v="0"/>
    <n v="76"/>
    <b v="1"/>
    <s v="technology/hardware"/>
    <x v="2"/>
    <s v="hardware"/>
    <x v="204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128"/>
    <n v="50000"/>
    <n v="64203.33"/>
    <x v="0"/>
    <n v="244.12"/>
    <s v="US"/>
    <s v="USD"/>
    <n v="1451776791"/>
    <n v="1449098391"/>
    <b v="0"/>
    <n v="263"/>
    <b v="1"/>
    <s v="technology/hardware"/>
    <x v="2"/>
    <s v="hardware"/>
    <x v="204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317"/>
    <n v="125000"/>
    <n v="396659"/>
    <x v="0"/>
    <n v="259.25"/>
    <s v="DE"/>
    <s v="EUR"/>
    <n v="1467128723"/>
    <n v="1464536723"/>
    <b v="0"/>
    <n v="1530"/>
    <b v="1"/>
    <s v="technology/hardware"/>
    <x v="2"/>
    <s v="hardware"/>
    <x v="205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81"/>
    <n v="20000"/>
    <n v="56146"/>
    <x v="0"/>
    <n v="201.96"/>
    <s v="US"/>
    <s v="USD"/>
    <n v="1475390484"/>
    <n v="1471502484"/>
    <b v="0"/>
    <n v="278"/>
    <b v="1"/>
    <s v="technology/hardware"/>
    <x v="2"/>
    <s v="hardware"/>
    <x v="205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111"/>
    <n v="71500"/>
    <n v="79173"/>
    <x v="0"/>
    <n v="226.21"/>
    <s v="US"/>
    <s v="USD"/>
    <n v="1462629432"/>
    <n v="1460037432"/>
    <b v="0"/>
    <n v="350"/>
    <b v="1"/>
    <s v="technology/hardware"/>
    <x v="2"/>
    <s v="hardware"/>
    <x v="205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53"/>
    <n v="100000"/>
    <n v="152604.29999999999"/>
    <x v="0"/>
    <n v="324.69"/>
    <s v="US"/>
    <s v="USD"/>
    <n v="1431100918"/>
    <n v="1427212918"/>
    <b v="0"/>
    <n v="470"/>
    <b v="1"/>
    <s v="technology/hardware"/>
    <x v="2"/>
    <s v="hardware"/>
    <x v="2053"/>
    <d v="2015-05-08T16:01:58"/>
    <x v="0"/>
    <n v="2015"/>
  </r>
  <r>
    <n v="2074"/>
    <s v="Advanced Simulation Products - PC Gaming Controllers"/>
    <s v="Creating PC gaming controllers to bring your gaming experience to a new level."/>
    <n v="103"/>
    <n v="600"/>
    <n v="615"/>
    <x v="0"/>
    <n v="205"/>
    <s v="US"/>
    <s v="USD"/>
    <n v="1462564182"/>
    <n v="1459972182"/>
    <b v="0"/>
    <n v="3"/>
    <b v="1"/>
    <s v="technology/hardware"/>
    <x v="2"/>
    <s v="hardware"/>
    <x v="2054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1678"/>
    <n v="9999"/>
    <n v="167820.6"/>
    <x v="0"/>
    <n v="20.47"/>
    <s v="US"/>
    <s v="USD"/>
    <n v="1374769288"/>
    <n v="1372177288"/>
    <b v="0"/>
    <n v="8200"/>
    <b v="1"/>
    <s v="technology/hardware"/>
    <x v="2"/>
    <s v="hardware"/>
    <x v="2055"/>
    <d v="2013-07-25T16:21:28"/>
    <x v="4"/>
    <n v="2013"/>
  </r>
  <r>
    <n v="2076"/>
    <s v="Earin - The Worlds Smallest Wireless Earbuds"/>
    <s v="Wireless earbuds filled with sound, yet so small they are almost invisible!"/>
    <n v="543"/>
    <n v="179000"/>
    <n v="972594.99"/>
    <x v="0"/>
    <n v="116.35"/>
    <s v="GB"/>
    <s v="GBP"/>
    <n v="1406149689"/>
    <n v="1402693689"/>
    <b v="0"/>
    <n v="8359"/>
    <b v="1"/>
    <s v="technology/hardware"/>
    <x v="2"/>
    <s v="hardware"/>
    <x v="205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116"/>
    <n v="50000"/>
    <n v="57754"/>
    <x v="0"/>
    <n v="307.2"/>
    <s v="US"/>
    <s v="USD"/>
    <n v="1433538000"/>
    <n v="1428541276"/>
    <b v="0"/>
    <n v="188"/>
    <b v="1"/>
    <s v="technology/hardware"/>
    <x v="2"/>
    <s v="hardware"/>
    <x v="205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131"/>
    <n v="20000"/>
    <n v="26241"/>
    <x v="0"/>
    <n v="546.69000000000005"/>
    <s v="ES"/>
    <s v="EUR"/>
    <n v="1482085857"/>
    <n v="1479493857"/>
    <b v="0"/>
    <n v="48"/>
    <b v="1"/>
    <s v="technology/hardware"/>
    <x v="2"/>
    <s v="hardware"/>
    <x v="205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288"/>
    <n v="10000"/>
    <n v="28817"/>
    <x v="0"/>
    <n v="47.47"/>
    <s v="GB"/>
    <s v="GBP"/>
    <n v="1435258800"/>
    <n v="1432659793"/>
    <b v="0"/>
    <n v="607"/>
    <b v="1"/>
    <s v="technology/hardware"/>
    <x v="2"/>
    <s v="hardware"/>
    <x v="205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508"/>
    <n v="1000"/>
    <n v="5078"/>
    <x v="0"/>
    <n v="101.56"/>
    <s v="US"/>
    <s v="USD"/>
    <n v="1447286300"/>
    <n v="1444690700"/>
    <b v="0"/>
    <n v="50"/>
    <b v="1"/>
    <s v="technology/hardware"/>
    <x v="2"/>
    <s v="hardware"/>
    <x v="206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115"/>
    <n v="3500"/>
    <n v="4010"/>
    <x v="0"/>
    <n v="72.91"/>
    <s v="US"/>
    <s v="USD"/>
    <n v="1337144340"/>
    <n v="1333597555"/>
    <b v="0"/>
    <n v="55"/>
    <b v="1"/>
    <s v="music/indie rock"/>
    <x v="4"/>
    <s v="indie rock"/>
    <x v="206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11"/>
    <n v="1500"/>
    <n v="1661"/>
    <x v="0"/>
    <n v="43.71"/>
    <s v="US"/>
    <s v="USD"/>
    <n v="1322106796"/>
    <n v="1316919196"/>
    <b v="0"/>
    <n v="38"/>
    <b v="1"/>
    <s v="music/indie rock"/>
    <x v="4"/>
    <s v="indie rock"/>
    <x v="206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113"/>
    <n v="750"/>
    <n v="850"/>
    <x v="0"/>
    <n v="34"/>
    <s v="US"/>
    <s v="USD"/>
    <n v="1338830395"/>
    <n v="1336238395"/>
    <b v="0"/>
    <n v="25"/>
    <b v="1"/>
    <s v="music/indie rock"/>
    <x v="4"/>
    <s v="indie rock"/>
    <x v="206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108"/>
    <n v="3000"/>
    <n v="3250"/>
    <x v="0"/>
    <n v="70.650000000000006"/>
    <s v="US"/>
    <s v="USD"/>
    <n v="1399186740"/>
    <n v="1396468782"/>
    <b v="0"/>
    <n v="46"/>
    <b v="1"/>
    <s v="music/indie rock"/>
    <x v="4"/>
    <s v="indie rock"/>
    <x v="206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124"/>
    <n v="6000"/>
    <n v="7412"/>
    <x v="0"/>
    <n v="89.3"/>
    <s v="US"/>
    <s v="USD"/>
    <n v="1342382587"/>
    <n v="1339790587"/>
    <b v="0"/>
    <n v="83"/>
    <b v="1"/>
    <s v="music/indie rock"/>
    <x v="4"/>
    <s v="indie rock"/>
    <x v="206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101"/>
    <n v="4000"/>
    <n v="4028"/>
    <x v="0"/>
    <n v="115.09"/>
    <s v="US"/>
    <s v="USD"/>
    <n v="1323838740"/>
    <n v="1321200332"/>
    <b v="0"/>
    <n v="35"/>
    <b v="1"/>
    <s v="music/indie rock"/>
    <x v="4"/>
    <s v="indie rock"/>
    <x v="206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04"/>
    <n v="1500"/>
    <n v="1553"/>
    <x v="0"/>
    <n v="62.12"/>
    <s v="US"/>
    <s v="USD"/>
    <n v="1315457658"/>
    <n v="1312865658"/>
    <b v="0"/>
    <n v="25"/>
    <b v="1"/>
    <s v="music/indie rock"/>
    <x v="4"/>
    <s v="indie rock"/>
    <x v="206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116"/>
    <n v="3000"/>
    <n v="3465.32"/>
    <x v="0"/>
    <n v="46.2"/>
    <s v="US"/>
    <s v="USD"/>
    <n v="1284177540"/>
    <n v="1281028152"/>
    <b v="0"/>
    <n v="75"/>
    <b v="1"/>
    <s v="music/indie rock"/>
    <x v="4"/>
    <s v="indie rock"/>
    <x v="2068"/>
    <d v="2010-09-11T03:59:00"/>
    <x v="7"/>
    <n v="2010"/>
  </r>
  <r>
    <n v="2089"/>
    <s v="Little Moses EP"/>
    <s v="Little Moses is trying to record their first EP, and we can't do it without your help!"/>
    <n v="120"/>
    <n v="2500"/>
    <n v="3010.01"/>
    <x v="0"/>
    <n v="48.55"/>
    <s v="US"/>
    <s v="USD"/>
    <n v="1375408194"/>
    <n v="1372384194"/>
    <b v="0"/>
    <n v="62"/>
    <b v="1"/>
    <s v="music/indie rock"/>
    <x v="4"/>
    <s v="indie rock"/>
    <x v="206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115"/>
    <n v="8000"/>
    <n v="9203.23"/>
    <x v="0"/>
    <n v="57.52"/>
    <s v="US"/>
    <s v="USD"/>
    <n v="1361696955"/>
    <n v="1359104955"/>
    <b v="0"/>
    <n v="160"/>
    <b v="1"/>
    <s v="music/indie rock"/>
    <x v="4"/>
    <s v="indie rock"/>
    <x v="207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20"/>
    <n v="18000"/>
    <n v="21684.2"/>
    <x v="0"/>
    <n v="88.15"/>
    <s v="US"/>
    <s v="USD"/>
    <n v="1299009600"/>
    <n v="1294818278"/>
    <b v="0"/>
    <n v="246"/>
    <b v="1"/>
    <s v="music/indie rock"/>
    <x v="4"/>
    <s v="indie rock"/>
    <x v="207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101"/>
    <n v="6000"/>
    <n v="6077"/>
    <x v="0"/>
    <n v="110.49"/>
    <s v="US"/>
    <s v="USD"/>
    <n v="1318006732"/>
    <n v="1312822732"/>
    <b v="0"/>
    <n v="55"/>
    <b v="1"/>
    <s v="music/indie rock"/>
    <x v="4"/>
    <s v="indie rock"/>
    <x v="207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02"/>
    <n v="1500"/>
    <n v="1537"/>
    <x v="0"/>
    <n v="66.83"/>
    <s v="US"/>
    <s v="USD"/>
    <n v="1356211832"/>
    <n v="1351024232"/>
    <b v="0"/>
    <n v="23"/>
    <b v="1"/>
    <s v="music/indie rock"/>
    <x v="4"/>
    <s v="indie rock"/>
    <x v="207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121"/>
    <n v="3500"/>
    <n v="4219"/>
    <x v="0"/>
    <n v="58.6"/>
    <s v="US"/>
    <s v="USD"/>
    <n v="1330916400"/>
    <n v="1327969730"/>
    <b v="0"/>
    <n v="72"/>
    <b v="1"/>
    <s v="music/indie rock"/>
    <x v="4"/>
    <s v="indie rock"/>
    <x v="207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100"/>
    <n v="2500"/>
    <n v="2500"/>
    <x v="0"/>
    <n v="113.64"/>
    <s v="US"/>
    <s v="USD"/>
    <n v="1317576973"/>
    <n v="1312392973"/>
    <b v="0"/>
    <n v="22"/>
    <b v="1"/>
    <s v="music/indie rock"/>
    <x v="4"/>
    <s v="indie rock"/>
    <x v="207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102"/>
    <n v="600"/>
    <n v="610"/>
    <x v="0"/>
    <n v="43.57"/>
    <s v="US"/>
    <s v="USD"/>
    <n v="1351223940"/>
    <n v="1349892735"/>
    <b v="0"/>
    <n v="14"/>
    <b v="1"/>
    <s v="music/indie rock"/>
    <x v="4"/>
    <s v="indie rock"/>
    <x v="207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100"/>
    <n v="3000"/>
    <n v="3000"/>
    <x v="0"/>
    <n v="78.95"/>
    <s v="US"/>
    <s v="USD"/>
    <n v="1322751735"/>
    <n v="1317564135"/>
    <b v="0"/>
    <n v="38"/>
    <b v="1"/>
    <s v="music/indie rock"/>
    <x v="4"/>
    <s v="indie rock"/>
    <x v="207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100"/>
    <n v="6000"/>
    <n v="6020"/>
    <x v="0"/>
    <n v="188.13"/>
    <s v="US"/>
    <s v="USD"/>
    <n v="1331174635"/>
    <n v="1328582635"/>
    <b v="0"/>
    <n v="32"/>
    <b v="1"/>
    <s v="music/indie rock"/>
    <x v="4"/>
    <s v="indie rock"/>
    <x v="2078"/>
    <d v="2012-03-08T02:43:55"/>
    <x v="5"/>
    <n v="2012"/>
  </r>
  <r>
    <n v="2099"/>
    <s v="Roosevelt Died."/>
    <s v="Our tour van died, we need help!"/>
    <n v="132"/>
    <n v="3000"/>
    <n v="3971"/>
    <x v="0"/>
    <n v="63.03"/>
    <s v="US"/>
    <s v="USD"/>
    <n v="1435808400"/>
    <n v="1434650084"/>
    <b v="0"/>
    <n v="63"/>
    <b v="1"/>
    <s v="music/indie rock"/>
    <x v="4"/>
    <s v="indie rock"/>
    <x v="207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137"/>
    <n v="600"/>
    <n v="820"/>
    <x v="0"/>
    <n v="30.37"/>
    <s v="US"/>
    <s v="USD"/>
    <n v="1341028740"/>
    <n v="1339704141"/>
    <b v="0"/>
    <n v="27"/>
    <b v="1"/>
    <s v="music/indie rock"/>
    <x v="4"/>
    <s v="indie rock"/>
    <x v="208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113"/>
    <n v="2000"/>
    <n v="2265"/>
    <x v="0"/>
    <n v="51.48"/>
    <s v="US"/>
    <s v="USD"/>
    <n v="1329104114"/>
    <n v="1323920114"/>
    <b v="0"/>
    <n v="44"/>
    <b v="1"/>
    <s v="music/indie rock"/>
    <x v="4"/>
    <s v="indie rock"/>
    <x v="208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36"/>
    <n v="1000"/>
    <n v="1360"/>
    <x v="0"/>
    <n v="35.79"/>
    <s v="US"/>
    <s v="USD"/>
    <n v="1304628648"/>
    <n v="1302036648"/>
    <b v="0"/>
    <n v="38"/>
    <b v="1"/>
    <s v="music/indie rock"/>
    <x v="4"/>
    <s v="indie rock"/>
    <x v="2082"/>
    <d v="2011-05-05T20:50:48"/>
    <x v="6"/>
    <n v="2011"/>
  </r>
  <r>
    <n v="2103"/>
    <s v="Matthew Moon's New Album"/>
    <s v="Indie rocker, Matthew Moon, has something to share with you..."/>
    <n v="146"/>
    <n v="7777"/>
    <n v="11364"/>
    <x v="0"/>
    <n v="98.82"/>
    <s v="US"/>
    <s v="USD"/>
    <n v="1352488027"/>
    <n v="1349892427"/>
    <b v="0"/>
    <n v="115"/>
    <b v="1"/>
    <s v="music/indie rock"/>
    <x v="4"/>
    <s v="indie rock"/>
    <x v="208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130"/>
    <n v="800"/>
    <n v="1036"/>
    <x v="0"/>
    <n v="28"/>
    <s v="US"/>
    <s v="USD"/>
    <n v="1369958400"/>
    <n v="1367286434"/>
    <b v="0"/>
    <n v="37"/>
    <b v="1"/>
    <s v="music/indie rock"/>
    <x v="4"/>
    <s v="indie rock"/>
    <x v="208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54"/>
    <n v="2000"/>
    <n v="5080"/>
    <x v="0"/>
    <n v="51.31"/>
    <s v="US"/>
    <s v="USD"/>
    <n v="1416542400"/>
    <n v="1415472953"/>
    <b v="0"/>
    <n v="99"/>
    <b v="1"/>
    <s v="music/indie rock"/>
    <x v="4"/>
    <s v="indie rock"/>
    <x v="208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107"/>
    <n v="2200"/>
    <n v="2355"/>
    <x v="0"/>
    <n v="53.52"/>
    <s v="US"/>
    <s v="USD"/>
    <n v="1359176974"/>
    <n v="1356584974"/>
    <b v="0"/>
    <n v="44"/>
    <b v="1"/>
    <s v="music/indie rock"/>
    <x v="4"/>
    <s v="indie rock"/>
    <x v="208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108"/>
    <n v="2000"/>
    <n v="2154.66"/>
    <x v="0"/>
    <n v="37.15"/>
    <s v="US"/>
    <s v="USD"/>
    <n v="1415815393"/>
    <n v="1413997393"/>
    <b v="0"/>
    <n v="58"/>
    <b v="1"/>
    <s v="music/indie rock"/>
    <x v="4"/>
    <s v="indie rock"/>
    <x v="208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07"/>
    <n v="16000"/>
    <n v="17170"/>
    <x v="0"/>
    <n v="89.9"/>
    <s v="US"/>
    <s v="USD"/>
    <n v="1347249300"/>
    <n v="1344917580"/>
    <b v="0"/>
    <n v="191"/>
    <b v="1"/>
    <s v="music/indie rock"/>
    <x v="4"/>
    <s v="indie rock"/>
    <x v="2088"/>
    <d v="2012-09-10T03:55:00"/>
    <x v="5"/>
    <n v="2012"/>
  </r>
  <r>
    <n v="2109"/>
    <s v="Skyline Sounds - First Studio Album (and Merch!)"/>
    <s v="We are ready to make our first full-length album, and with your help, we can make it happen!"/>
    <n v="107"/>
    <n v="4000"/>
    <n v="4261"/>
    <x v="0"/>
    <n v="106.53"/>
    <s v="US"/>
    <s v="USD"/>
    <n v="1436115617"/>
    <n v="1433523617"/>
    <b v="0"/>
    <n v="40"/>
    <b v="1"/>
    <s v="music/indie rock"/>
    <x v="4"/>
    <s v="indie rock"/>
    <x v="2089"/>
    <d v="2015-07-05T17:00:17"/>
    <x v="0"/>
    <n v="2015"/>
  </r>
  <r>
    <n v="2110"/>
    <s v="&quot;Vision&quot; - New Album - Brent Brown"/>
    <s v="Brent Brown's breakout new album! Requires help from the record label... You!"/>
    <n v="100"/>
    <n v="2000"/>
    <n v="2007"/>
    <x v="0"/>
    <n v="52.82"/>
    <s v="US"/>
    <s v="USD"/>
    <n v="1401253140"/>
    <n v="1398873969"/>
    <b v="0"/>
    <n v="38"/>
    <b v="1"/>
    <s v="music/indie rock"/>
    <x v="4"/>
    <s v="indie rock"/>
    <x v="209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107"/>
    <n v="2000"/>
    <n v="2130"/>
    <x v="0"/>
    <n v="54.62"/>
    <s v="US"/>
    <s v="USD"/>
    <n v="1313370000"/>
    <n v="1307594625"/>
    <b v="0"/>
    <n v="39"/>
    <b v="1"/>
    <s v="music/indie rock"/>
    <x v="4"/>
    <s v="indie rock"/>
    <x v="2091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100"/>
    <n v="300"/>
    <n v="300"/>
    <x v="0"/>
    <n v="27.27"/>
    <s v="US"/>
    <s v="USD"/>
    <n v="1366064193"/>
    <n v="1364854593"/>
    <b v="0"/>
    <n v="11"/>
    <b v="1"/>
    <s v="music/indie rock"/>
    <x v="4"/>
    <s v="indie rock"/>
    <x v="2092"/>
    <d v="2013-04-15T22:16:33"/>
    <x v="4"/>
    <n v="2013"/>
  </r>
  <r>
    <n v="2113"/>
    <s v="Summer Underground // Honeycomb LP"/>
    <s v="Help us fund our second full-length album Honeycomb!"/>
    <n v="105"/>
    <n v="7000"/>
    <n v="7340"/>
    <x v="0"/>
    <n v="68.599999999999994"/>
    <s v="US"/>
    <s v="USD"/>
    <n v="1411505176"/>
    <n v="1408481176"/>
    <b v="0"/>
    <n v="107"/>
    <b v="1"/>
    <s v="music/indie rock"/>
    <x v="4"/>
    <s v="indie rock"/>
    <x v="209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105"/>
    <n v="5000"/>
    <n v="5235"/>
    <x v="0"/>
    <n v="35.61"/>
    <s v="US"/>
    <s v="USD"/>
    <n v="1291870740"/>
    <n v="1286480070"/>
    <b v="0"/>
    <n v="147"/>
    <b v="1"/>
    <s v="music/indie rock"/>
    <x v="4"/>
    <s v="indie rock"/>
    <x v="209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226"/>
    <n v="1500"/>
    <n v="3385"/>
    <x v="0"/>
    <n v="94.03"/>
    <s v="US"/>
    <s v="USD"/>
    <n v="1298167001"/>
    <n v="1295575001"/>
    <b v="0"/>
    <n v="36"/>
    <b v="1"/>
    <s v="music/indie rock"/>
    <x v="4"/>
    <s v="indie rock"/>
    <x v="209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101"/>
    <n v="48000"/>
    <n v="48434"/>
    <x v="0"/>
    <n v="526.46"/>
    <s v="US"/>
    <s v="USD"/>
    <n v="1349203203"/>
    <n v="1345056003"/>
    <b v="0"/>
    <n v="92"/>
    <b v="1"/>
    <s v="music/indie rock"/>
    <x v="4"/>
    <s v="indie rock"/>
    <x v="209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48"/>
    <n v="1200"/>
    <n v="1773"/>
    <x v="0"/>
    <n v="50.66"/>
    <s v="US"/>
    <s v="USD"/>
    <n v="1445921940"/>
    <n v="1444699549"/>
    <b v="0"/>
    <n v="35"/>
    <b v="1"/>
    <s v="music/indie rock"/>
    <x v="4"/>
    <s v="indie rock"/>
    <x v="2097"/>
    <d v="2015-10-27T04:59:00"/>
    <x v="0"/>
    <n v="2015"/>
  </r>
  <r>
    <n v="2118"/>
    <s v="PORCHES. vs. THE U.S.A."/>
    <s v="PORCHES.  and Documentarians tour from New York to San Francisco and back."/>
    <n v="135"/>
    <n v="1000"/>
    <n v="1346.11"/>
    <x v="0"/>
    <n v="79.180000000000007"/>
    <s v="US"/>
    <s v="USD"/>
    <n v="1311538136"/>
    <n v="1308946136"/>
    <b v="0"/>
    <n v="17"/>
    <b v="1"/>
    <s v="music/indie rock"/>
    <x v="4"/>
    <s v="indie rock"/>
    <x v="2098"/>
    <d v="2011-07-24T20:08:56"/>
    <x v="6"/>
    <n v="2011"/>
  </r>
  <r>
    <n v="2119"/>
    <s v="Big Long Now's Debut Album"/>
    <s v="big long now is recording our debut album and we are looking for help mastering and pressing it to vinyl"/>
    <n v="101"/>
    <n v="2000"/>
    <n v="2015"/>
    <x v="0"/>
    <n v="91.59"/>
    <s v="US"/>
    <s v="USD"/>
    <n v="1345086445"/>
    <n v="1342494445"/>
    <b v="0"/>
    <n v="22"/>
    <b v="1"/>
    <s v="music/indie rock"/>
    <x v="4"/>
    <s v="indie rock"/>
    <x v="2099"/>
    <d v="2012-08-16T03:07:25"/>
    <x v="5"/>
    <n v="2012"/>
  </r>
  <r>
    <n v="2120"/>
    <s v="Hearty Har Full Length Album"/>
    <s v="&lt;3_x000a_Coming in from outer space. Help Hearty Har record their 1st album!!"/>
    <n v="101"/>
    <n v="8000"/>
    <n v="8070.43"/>
    <x v="0"/>
    <n v="116.96"/>
    <s v="US"/>
    <s v="USD"/>
    <n v="1388617736"/>
    <n v="1384384136"/>
    <b v="0"/>
    <n v="69"/>
    <b v="1"/>
    <s v="music/indie rock"/>
    <x v="4"/>
    <s v="indie rock"/>
    <x v="2100"/>
    <d v="2014-01-01T23:08:56"/>
    <x v="4"/>
    <n v="2014"/>
  </r>
  <r>
    <n v="2121"/>
    <s v="Legend of Decay"/>
    <s v="Join us on an epic journey to discover a millennia old secret which will change the world forever."/>
    <n v="1"/>
    <n v="50000"/>
    <n v="284"/>
    <x v="2"/>
    <n v="28.4"/>
    <s v="CH"/>
    <s v="CHF"/>
    <n v="1484156948"/>
    <n v="1481564948"/>
    <b v="0"/>
    <n v="10"/>
    <b v="0"/>
    <s v="games/video games"/>
    <x v="6"/>
    <s v="video games"/>
    <x v="210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0"/>
    <n v="80000"/>
    <n v="310"/>
    <x v="2"/>
    <n v="103.33"/>
    <s v="MX"/>
    <s v="MXN"/>
    <n v="1483773169"/>
    <n v="1481181169"/>
    <b v="0"/>
    <n v="3"/>
    <b v="0"/>
    <s v="games/video games"/>
    <x v="6"/>
    <s v="video games"/>
    <x v="210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0"/>
    <n v="500"/>
    <n v="50"/>
    <x v="2"/>
    <n v="10"/>
    <s v="US"/>
    <s v="USD"/>
    <n v="1268636340"/>
    <n v="1263982307"/>
    <b v="0"/>
    <n v="5"/>
    <b v="0"/>
    <s v="games/video games"/>
    <x v="6"/>
    <s v="video games"/>
    <x v="2103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0"/>
    <n v="1100"/>
    <n v="115"/>
    <x v="2"/>
    <n v="23"/>
    <s v="US"/>
    <s v="USD"/>
    <n v="1291093200"/>
    <n v="1286930435"/>
    <b v="0"/>
    <n v="5"/>
    <b v="0"/>
    <s v="games/video games"/>
    <x v="6"/>
    <s v="video games"/>
    <x v="210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1"/>
    <n v="60000"/>
    <n v="852"/>
    <x v="2"/>
    <n v="31.56"/>
    <s v="US"/>
    <s v="USD"/>
    <n v="1438734833"/>
    <n v="1436142833"/>
    <b v="0"/>
    <n v="27"/>
    <b v="0"/>
    <s v="games/video games"/>
    <x v="6"/>
    <s v="video games"/>
    <x v="2105"/>
    <d v="2015-08-05T00:33:53"/>
    <x v="0"/>
    <n v="2015"/>
  </r>
  <r>
    <n v="2126"/>
    <s v="DodgeBall Blitz"/>
    <s v="Lead your team to victory in this fast-paced, action, sports game! Use Power-ups and avoid attacks as you fight for victory!"/>
    <n v="0"/>
    <n v="20000"/>
    <n v="10"/>
    <x v="2"/>
    <n v="5"/>
    <s v="US"/>
    <s v="USD"/>
    <n v="1418080887"/>
    <n v="1415488887"/>
    <b v="0"/>
    <n v="2"/>
    <b v="0"/>
    <s v="games/video games"/>
    <x v="6"/>
    <s v="video games"/>
    <x v="2106"/>
    <d v="2014-12-08T23:21:27"/>
    <x v="3"/>
    <n v="2014"/>
  </r>
  <r>
    <n v="2127"/>
    <s v="Three Monkeys - Part 1: Into the Abyss"/>
    <s v="Three Monkeys is an audio adventure game for PC."/>
    <n v="29"/>
    <n v="28000"/>
    <n v="8076"/>
    <x v="2"/>
    <n v="34.22"/>
    <s v="GB"/>
    <s v="GBP"/>
    <n v="1426158463"/>
    <n v="1423570063"/>
    <b v="0"/>
    <n v="236"/>
    <b v="0"/>
    <s v="games/video games"/>
    <x v="6"/>
    <s v="video games"/>
    <x v="210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0"/>
    <n v="15000"/>
    <n v="25"/>
    <x v="2"/>
    <n v="25"/>
    <s v="CA"/>
    <s v="CAD"/>
    <n v="1411324369"/>
    <n v="1406140369"/>
    <b v="0"/>
    <n v="1"/>
    <b v="0"/>
    <s v="games/video games"/>
    <x v="6"/>
    <s v="video games"/>
    <x v="210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12"/>
    <n v="2000"/>
    <n v="236"/>
    <x v="2"/>
    <n v="19.670000000000002"/>
    <s v="US"/>
    <s v="USD"/>
    <n v="1457570100"/>
    <n v="1454978100"/>
    <b v="0"/>
    <n v="12"/>
    <b v="0"/>
    <s v="games/video games"/>
    <x v="6"/>
    <s v="video games"/>
    <x v="2109"/>
    <d v="2016-03-10T00:35:00"/>
    <x v="2"/>
    <n v="2016"/>
  </r>
  <r>
    <n v="2130"/>
    <s v="Wondrous Adventures: A Kid's Game"/>
    <s v="You are the hero tasked to save your home from the villainous Sanword."/>
    <n v="0"/>
    <n v="42000"/>
    <n v="85"/>
    <x v="2"/>
    <n v="21.25"/>
    <s v="US"/>
    <s v="USD"/>
    <n v="1408154663"/>
    <n v="1405130663"/>
    <b v="0"/>
    <n v="4"/>
    <b v="0"/>
    <s v="games/video games"/>
    <x v="6"/>
    <s v="video games"/>
    <x v="2110"/>
    <d v="2014-08-16T02:04:23"/>
    <x v="3"/>
    <n v="2014"/>
  </r>
  <r>
    <n v="2131"/>
    <s v="Scout's Honor"/>
    <s v="From frightened girl to empowered woman, Scout's Honor is a tale about facing your fears and overcoming odds."/>
    <n v="5"/>
    <n v="500"/>
    <n v="25"/>
    <x v="2"/>
    <n v="8.33"/>
    <s v="US"/>
    <s v="USD"/>
    <n v="1436677091"/>
    <n v="1434085091"/>
    <b v="0"/>
    <n v="3"/>
    <b v="0"/>
    <s v="games/video games"/>
    <x v="6"/>
    <s v="video games"/>
    <x v="211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2"/>
    <n v="100000"/>
    <n v="2112.9899999999998"/>
    <x v="2"/>
    <n v="21.34"/>
    <s v="US"/>
    <s v="USD"/>
    <n v="1391427692"/>
    <n v="1388835692"/>
    <b v="0"/>
    <n v="99"/>
    <b v="0"/>
    <s v="games/video games"/>
    <x v="6"/>
    <s v="video games"/>
    <x v="211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2"/>
    <n v="1000"/>
    <n v="16"/>
    <x v="2"/>
    <n v="5.33"/>
    <s v="US"/>
    <s v="USD"/>
    <n v="1303628340"/>
    <n v="1300328399"/>
    <b v="0"/>
    <n v="3"/>
    <b v="0"/>
    <s v="games/video games"/>
    <x v="6"/>
    <s v="video games"/>
    <x v="2113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2"/>
    <n v="6000"/>
    <n v="104"/>
    <x v="2"/>
    <n v="34.67"/>
    <s v="US"/>
    <s v="USD"/>
    <n v="1367097391"/>
    <n v="1364505391"/>
    <b v="0"/>
    <n v="3"/>
    <b v="0"/>
    <s v="games/video games"/>
    <x v="6"/>
    <s v="video games"/>
    <x v="211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10"/>
    <n v="5000"/>
    <n v="478"/>
    <x v="2"/>
    <n v="21.73"/>
    <s v="US"/>
    <s v="USD"/>
    <n v="1349392033"/>
    <n v="1346800033"/>
    <b v="0"/>
    <n v="22"/>
    <b v="0"/>
    <s v="games/video games"/>
    <x v="6"/>
    <s v="video games"/>
    <x v="2115"/>
    <d v="2012-10-04T23:07:13"/>
    <x v="5"/>
    <n v="2012"/>
  </r>
  <r>
    <n v="2136"/>
    <s v="Dark Paradise"/>
    <s v="A dark and twisted game with physiological madness and corruption as a man becomes the ultimate bio weapon."/>
    <n v="0"/>
    <n v="80000"/>
    <n v="47.69"/>
    <x v="2"/>
    <n v="11.92"/>
    <s v="US"/>
    <s v="USD"/>
    <n v="1382184786"/>
    <n v="1379592786"/>
    <b v="0"/>
    <n v="4"/>
    <b v="0"/>
    <s v="games/video games"/>
    <x v="6"/>
    <s v="video games"/>
    <x v="211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28"/>
    <n v="50000"/>
    <n v="14203"/>
    <x v="2"/>
    <n v="26.6"/>
    <s v="CA"/>
    <s v="CAD"/>
    <n v="1417804229"/>
    <n v="1415212229"/>
    <b v="0"/>
    <n v="534"/>
    <b v="0"/>
    <s v="games/video games"/>
    <x v="6"/>
    <s v="video games"/>
    <x v="2117"/>
    <d v="2014-12-05T18:30:29"/>
    <x v="3"/>
    <n v="2014"/>
  </r>
  <r>
    <n v="2138"/>
    <s v="Tales Of Tameria - Dawning Light"/>
    <s v="A game with a mixture of a few genres from RPG, Simulation and to adventure elements."/>
    <n v="13"/>
    <n v="1000"/>
    <n v="128"/>
    <x v="2"/>
    <n v="10.67"/>
    <s v="GB"/>
    <s v="GBP"/>
    <n v="1383959939"/>
    <n v="1381364339"/>
    <b v="0"/>
    <n v="12"/>
    <b v="0"/>
    <s v="games/video games"/>
    <x v="6"/>
    <s v="video games"/>
    <x v="2118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5"/>
    <n v="30000"/>
    <n v="1626"/>
    <x v="2"/>
    <n v="29.04"/>
    <s v="US"/>
    <s v="USD"/>
    <n v="1478196008"/>
    <n v="1475604008"/>
    <b v="0"/>
    <n v="56"/>
    <b v="0"/>
    <s v="games/video games"/>
    <x v="6"/>
    <s v="video games"/>
    <x v="211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0"/>
    <n v="500000"/>
    <n v="560"/>
    <x v="2"/>
    <n v="50.91"/>
    <s v="US"/>
    <s v="USD"/>
    <n v="1357934424"/>
    <n v="1355342424"/>
    <b v="0"/>
    <n v="11"/>
    <b v="0"/>
    <s v="games/video games"/>
    <x v="6"/>
    <s v="video games"/>
    <x v="212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0"/>
    <n v="15000"/>
    <n v="0"/>
    <x v="2"/>
    <n v="0"/>
    <s v="US"/>
    <s v="USD"/>
    <n v="1415947159"/>
    <n v="1413351559"/>
    <b v="0"/>
    <n v="0"/>
    <b v="0"/>
    <s v="games/video games"/>
    <x v="6"/>
    <s v="video games"/>
    <x v="212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6"/>
    <n v="10500"/>
    <n v="601"/>
    <x v="2"/>
    <n v="50.08"/>
    <s v="DE"/>
    <s v="EUR"/>
    <n v="1451494210"/>
    <n v="1449075010"/>
    <b v="0"/>
    <n v="12"/>
    <b v="0"/>
    <s v="games/video games"/>
    <x v="6"/>
    <s v="video games"/>
    <x v="212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11"/>
    <n v="2000"/>
    <n v="225"/>
    <x v="2"/>
    <n v="45"/>
    <s v="US"/>
    <s v="USD"/>
    <n v="1279738800"/>
    <n v="1275599812"/>
    <b v="0"/>
    <n v="5"/>
    <b v="0"/>
    <s v="games/video games"/>
    <x v="6"/>
    <s v="video games"/>
    <x v="2123"/>
    <d v="2010-07-21T19:00:00"/>
    <x v="7"/>
    <n v="2010"/>
  </r>
  <r>
    <n v="2144"/>
    <s v="Project Starborn"/>
    <s v="A thousand community-built sandbox games (and more!) with a fully-customizable game engine."/>
    <n v="2"/>
    <n v="35500"/>
    <n v="607"/>
    <x v="2"/>
    <n v="25.29"/>
    <s v="US"/>
    <s v="USD"/>
    <n v="1379164040"/>
    <n v="1376399240"/>
    <b v="0"/>
    <n v="24"/>
    <b v="0"/>
    <s v="games/video games"/>
    <x v="6"/>
    <s v="video games"/>
    <x v="212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30"/>
    <n v="15000"/>
    <n v="4565"/>
    <x v="2"/>
    <n v="51.29"/>
    <s v="US"/>
    <s v="USD"/>
    <n v="1385534514"/>
    <n v="1382938914"/>
    <b v="0"/>
    <n v="89"/>
    <b v="0"/>
    <s v="games/video games"/>
    <x v="6"/>
    <s v="video games"/>
    <x v="212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0"/>
    <n v="5000"/>
    <n v="1"/>
    <x v="2"/>
    <n v="1"/>
    <s v="US"/>
    <s v="USD"/>
    <n v="1455207510"/>
    <n v="1453997910"/>
    <b v="0"/>
    <n v="1"/>
    <b v="0"/>
    <s v="games/video games"/>
    <x v="6"/>
    <s v="video games"/>
    <x v="2126"/>
    <d v="2016-02-11T16:18:30"/>
    <x v="2"/>
    <n v="2016"/>
  </r>
  <r>
    <n v="2147"/>
    <s v="Johnny Rocketfingers 3"/>
    <s v="A Point and Click Adventure on Steroids."/>
    <n v="1"/>
    <n v="390000"/>
    <n v="2716"/>
    <x v="2"/>
    <n v="49.38"/>
    <s v="US"/>
    <s v="USD"/>
    <n v="1416125148"/>
    <n v="1413356748"/>
    <b v="0"/>
    <n v="55"/>
    <b v="0"/>
    <s v="games/video games"/>
    <x v="6"/>
    <s v="video games"/>
    <x v="2127"/>
    <d v="2014-11-16T08:05:48"/>
    <x v="3"/>
    <n v="2014"/>
  </r>
  <r>
    <n v="2148"/>
    <s v="ZomBlock's"/>
    <s v="zomblock's is a online zombie survival game where you can craft new weapons,find food and water to keep yourself alive."/>
    <n v="2"/>
    <n v="100"/>
    <n v="2"/>
    <x v="2"/>
    <n v="1"/>
    <s v="GB"/>
    <s v="GBP"/>
    <n v="1427992582"/>
    <n v="1425404182"/>
    <b v="0"/>
    <n v="2"/>
    <b v="0"/>
    <s v="games/video games"/>
    <x v="6"/>
    <s v="video games"/>
    <x v="212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0"/>
    <n v="2000"/>
    <n v="0"/>
    <x v="2"/>
    <n v="0"/>
    <s v="US"/>
    <s v="USD"/>
    <n v="1280534400"/>
    <n v="1277512556"/>
    <b v="0"/>
    <n v="0"/>
    <b v="0"/>
    <s v="games/video games"/>
    <x v="6"/>
    <s v="video games"/>
    <x v="2129"/>
    <d v="2010-07-31T00:00:00"/>
    <x v="7"/>
    <n v="2010"/>
  </r>
  <r>
    <n v="2150"/>
    <s v="The Unknown Door"/>
    <s v="A pixel styled open world detective game."/>
    <n v="1"/>
    <n v="50000"/>
    <n v="405"/>
    <x v="2"/>
    <n v="101.25"/>
    <s v="NO"/>
    <s v="NOK"/>
    <n v="1468392599"/>
    <n v="1465800599"/>
    <b v="0"/>
    <n v="4"/>
    <b v="0"/>
    <s v="games/video games"/>
    <x v="6"/>
    <s v="video games"/>
    <x v="213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0"/>
    <n v="45000"/>
    <n v="118"/>
    <x v="2"/>
    <n v="19.670000000000002"/>
    <s v="US"/>
    <s v="USD"/>
    <n v="1467231614"/>
    <n v="1464639614"/>
    <b v="0"/>
    <n v="6"/>
    <b v="0"/>
    <s v="games/video games"/>
    <x v="6"/>
    <s v="video games"/>
    <x v="2131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0"/>
    <n v="30000"/>
    <n v="50"/>
    <x v="2"/>
    <n v="12.5"/>
    <s v="US"/>
    <s v="USD"/>
    <n v="1394909909"/>
    <n v="1392321509"/>
    <b v="0"/>
    <n v="4"/>
    <b v="0"/>
    <s v="games/video games"/>
    <x v="6"/>
    <s v="video games"/>
    <x v="2132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0"/>
    <n v="372625"/>
    <n v="34"/>
    <x v="2"/>
    <n v="8.5"/>
    <s v="US"/>
    <s v="USD"/>
    <n v="1420876740"/>
    <n v="1417470718"/>
    <b v="0"/>
    <n v="4"/>
    <b v="0"/>
    <s v="games/video games"/>
    <x v="6"/>
    <s v="video games"/>
    <x v="2133"/>
    <d v="2015-01-10T07:59:00"/>
    <x v="3"/>
    <n v="2015"/>
  </r>
  <r>
    <n v="2154"/>
    <s v="Demigods - Rise of the Children - Part 1 (Design)"/>
    <s v="A Real Time Strategy game based on Greek mythology in a fictional world."/>
    <n v="1"/>
    <n v="250"/>
    <n v="2"/>
    <x v="2"/>
    <n v="1"/>
    <s v="US"/>
    <s v="USD"/>
    <n v="1390921827"/>
    <n v="1389193827"/>
    <b v="0"/>
    <n v="2"/>
    <b v="0"/>
    <s v="games/video games"/>
    <x v="6"/>
    <s v="video games"/>
    <x v="2134"/>
    <d v="2014-01-28T15:10:27"/>
    <x v="3"/>
    <n v="2014"/>
  </r>
  <r>
    <n v="2155"/>
    <s v="VoxelMaze"/>
    <s v="A Level Editor, Turned up to eleven. Infinite creativity in one package, solo or with up to 16 of your friends."/>
    <n v="2"/>
    <n v="5000"/>
    <n v="115"/>
    <x v="2"/>
    <n v="23"/>
    <s v="GB"/>
    <s v="GBP"/>
    <n v="1459443385"/>
    <n v="1456854985"/>
    <b v="0"/>
    <n v="5"/>
    <b v="0"/>
    <s v="games/video games"/>
    <x v="6"/>
    <s v="video games"/>
    <x v="2135"/>
    <d v="2016-03-31T16:56:25"/>
    <x v="2"/>
    <n v="2016"/>
  </r>
  <r>
    <n v="2156"/>
    <s v="Beyond Black Space"/>
    <s v="Captain and manage your ship along with your crew in this deep space adventure! (PC/Linux/Mac)"/>
    <n v="3"/>
    <n v="56000"/>
    <n v="1493"/>
    <x v="2"/>
    <n v="17.989999999999998"/>
    <s v="US"/>
    <s v="USD"/>
    <n v="1379363406"/>
    <n v="1375475406"/>
    <b v="0"/>
    <n v="83"/>
    <b v="0"/>
    <s v="games/video games"/>
    <x v="6"/>
    <s v="video games"/>
    <x v="2136"/>
    <d v="2013-09-16T20:30:06"/>
    <x v="4"/>
    <n v="2013"/>
  </r>
  <r>
    <n v="2157"/>
    <s v="Nin"/>
    <s v="Gamers and 90's fans unite in this small tale of epic proportions!"/>
    <n v="28"/>
    <n v="75000"/>
    <n v="21144"/>
    <x v="2"/>
    <n v="370.95"/>
    <s v="US"/>
    <s v="USD"/>
    <n v="1482479940"/>
    <n v="1479684783"/>
    <b v="0"/>
    <n v="57"/>
    <b v="0"/>
    <s v="games/video games"/>
    <x v="6"/>
    <s v="video games"/>
    <x v="2137"/>
    <d v="2016-12-23T07:59:00"/>
    <x v="2"/>
    <n v="2016"/>
  </r>
  <r>
    <n v="2158"/>
    <s v="PerfectGolf"/>
    <s v="A next generation golf game with a course designer and a massively multiplayer online tour. Join the fun and help us create it"/>
    <n v="7"/>
    <n v="300000"/>
    <n v="19770.11"/>
    <x v="2"/>
    <n v="63.57"/>
    <s v="US"/>
    <s v="USD"/>
    <n v="1360009774"/>
    <n v="1356121774"/>
    <b v="0"/>
    <n v="311"/>
    <b v="0"/>
    <s v="games/video games"/>
    <x v="6"/>
    <s v="video games"/>
    <x v="213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1"/>
    <n v="3600"/>
    <n v="26"/>
    <x v="2"/>
    <n v="13"/>
    <s v="US"/>
    <s v="USD"/>
    <n v="1310837574"/>
    <n v="1308245574"/>
    <b v="0"/>
    <n v="2"/>
    <b v="0"/>
    <s v="games/video games"/>
    <x v="6"/>
    <s v="video games"/>
    <x v="213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"/>
    <n v="10000"/>
    <n v="85"/>
    <x v="2"/>
    <n v="5.31"/>
    <s v="US"/>
    <s v="USD"/>
    <n v="1337447105"/>
    <n v="1334855105"/>
    <b v="0"/>
    <n v="16"/>
    <b v="0"/>
    <s v="games/video games"/>
    <x v="6"/>
    <s v="video games"/>
    <x v="2140"/>
    <d v="2012-05-19T17:05:05"/>
    <x v="5"/>
    <n v="2012"/>
  </r>
  <r>
    <n v="2161"/>
    <s v="CallMeGhost DEBUT ALBUM preorder!"/>
    <s v="We're trying to fund hard copies of our debut album!"/>
    <n v="116"/>
    <n v="400"/>
    <n v="463"/>
    <x v="0"/>
    <n v="35.619999999999997"/>
    <s v="US"/>
    <s v="USD"/>
    <n v="1443040059"/>
    <n v="1440448059"/>
    <b v="0"/>
    <n v="13"/>
    <b v="1"/>
    <s v="music/rock"/>
    <x v="4"/>
    <s v="rock"/>
    <x v="214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112"/>
    <n v="4500"/>
    <n v="5052"/>
    <x v="0"/>
    <n v="87.1"/>
    <s v="US"/>
    <s v="USD"/>
    <n v="1406226191"/>
    <n v="1403547791"/>
    <b v="0"/>
    <n v="58"/>
    <b v="1"/>
    <s v="music/rock"/>
    <x v="4"/>
    <s v="rock"/>
    <x v="214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132"/>
    <n v="2500"/>
    <n v="3305"/>
    <x v="0"/>
    <n v="75.11"/>
    <s v="US"/>
    <s v="USD"/>
    <n v="1433735400"/>
    <n v="1429306520"/>
    <b v="0"/>
    <n v="44"/>
    <b v="1"/>
    <s v="music/rock"/>
    <x v="4"/>
    <s v="rock"/>
    <x v="2143"/>
    <d v="2015-06-08T03:50:00"/>
    <x v="0"/>
    <n v="2015"/>
  </r>
  <r>
    <n v="2164"/>
    <s v="Rosaline debut record"/>
    <s v="South Florida roots country/rock outfit's long awaited debut record"/>
    <n v="103"/>
    <n v="5500"/>
    <n v="5645"/>
    <x v="0"/>
    <n v="68.010000000000005"/>
    <s v="US"/>
    <s v="USD"/>
    <n v="1466827140"/>
    <n v="1464196414"/>
    <b v="0"/>
    <n v="83"/>
    <b v="1"/>
    <s v="music/rock"/>
    <x v="4"/>
    <s v="rock"/>
    <x v="214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139"/>
    <n v="2500"/>
    <n v="3466"/>
    <x v="0"/>
    <n v="29.62"/>
    <s v="FR"/>
    <s v="EUR"/>
    <n v="1460127635"/>
    <n v="1457539235"/>
    <b v="0"/>
    <n v="117"/>
    <b v="1"/>
    <s v="music/rock"/>
    <x v="4"/>
    <s v="rock"/>
    <x v="214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147"/>
    <n v="2000"/>
    <n v="2932"/>
    <x v="0"/>
    <n v="91.63"/>
    <s v="US"/>
    <s v="USD"/>
    <n v="1417813618"/>
    <n v="1413922018"/>
    <b v="0"/>
    <n v="32"/>
    <b v="1"/>
    <s v="music/rock"/>
    <x v="4"/>
    <s v="rock"/>
    <x v="2146"/>
    <d v="2014-12-05T21:06:58"/>
    <x v="3"/>
    <n v="2014"/>
  </r>
  <r>
    <n v="2167"/>
    <s v="Planes and Planets needs to get their EP finished!!"/>
    <s v="We need YOUR HELP to take one more step to this make release sound amazing!"/>
    <n v="120"/>
    <n v="150"/>
    <n v="180"/>
    <x v="0"/>
    <n v="22.5"/>
    <s v="US"/>
    <s v="USD"/>
    <n v="1347672937"/>
    <n v="1346463337"/>
    <b v="0"/>
    <n v="8"/>
    <b v="1"/>
    <s v="music/rock"/>
    <x v="4"/>
    <s v="rock"/>
    <x v="214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22"/>
    <n v="18000"/>
    <n v="21884.69"/>
    <x v="0"/>
    <n v="64.37"/>
    <s v="US"/>
    <s v="USD"/>
    <n v="1486702800"/>
    <n v="1484058261"/>
    <b v="0"/>
    <n v="340"/>
    <b v="1"/>
    <s v="music/rock"/>
    <x v="4"/>
    <s v="rock"/>
    <x v="214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00"/>
    <n v="153"/>
    <n v="153"/>
    <x v="0"/>
    <n v="21.86"/>
    <s v="US"/>
    <s v="USD"/>
    <n v="1488473351"/>
    <n v="1488214151"/>
    <b v="0"/>
    <n v="7"/>
    <b v="1"/>
    <s v="music/rock"/>
    <x v="4"/>
    <s v="rock"/>
    <x v="2149"/>
    <d v="2017-03-02T16:49:11"/>
    <x v="1"/>
    <n v="2017"/>
  </r>
  <r>
    <n v="2170"/>
    <s v="STETSON'S NEW EP"/>
    <s v="We are a hard rock band from Northern California trying to raise $350 for our next EP. Be a part of our journey!"/>
    <n v="181"/>
    <n v="350"/>
    <n v="633"/>
    <x v="0"/>
    <n v="33.32"/>
    <s v="US"/>
    <s v="USD"/>
    <n v="1440266422"/>
    <n v="1436810422"/>
    <b v="0"/>
    <n v="19"/>
    <b v="1"/>
    <s v="music/rock"/>
    <x v="4"/>
    <s v="rock"/>
    <x v="2150"/>
    <d v="2015-08-22T18:00:22"/>
    <x v="0"/>
    <n v="2015"/>
  </r>
  <r>
    <n v="2171"/>
    <s v="Brainspoonâ€™s New Record"/>
    <s v="Like records? We do, too! Help this Los Angeles based rock 'n' roll band get their new album out on vinyl!"/>
    <n v="106"/>
    <n v="4000"/>
    <n v="4243"/>
    <x v="0"/>
    <n v="90.28"/>
    <s v="US"/>
    <s v="USD"/>
    <n v="1434949200"/>
    <n v="1431903495"/>
    <b v="0"/>
    <n v="47"/>
    <b v="1"/>
    <s v="music/rock"/>
    <x v="4"/>
    <s v="rock"/>
    <x v="215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"/>
    <n v="1000"/>
    <n v="1000"/>
    <x v="0"/>
    <n v="76.92"/>
    <s v="US"/>
    <s v="USD"/>
    <n v="1429365320"/>
    <n v="1426773320"/>
    <b v="0"/>
    <n v="13"/>
    <b v="1"/>
    <s v="music/rock"/>
    <x v="4"/>
    <s v="rock"/>
    <x v="215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127"/>
    <n v="4200"/>
    <n v="5331"/>
    <x v="0"/>
    <n v="59.23"/>
    <s v="US"/>
    <s v="USD"/>
    <n v="1378785540"/>
    <n v="1376066243"/>
    <b v="0"/>
    <n v="90"/>
    <b v="1"/>
    <s v="music/rock"/>
    <x v="4"/>
    <s v="rock"/>
    <x v="215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103"/>
    <n v="4000"/>
    <n v="4119"/>
    <x v="0"/>
    <n v="65.38"/>
    <s v="GB"/>
    <s v="GBP"/>
    <n v="1462453307"/>
    <n v="1459861307"/>
    <b v="0"/>
    <n v="63"/>
    <b v="1"/>
    <s v="music/rock"/>
    <x v="4"/>
    <s v="rock"/>
    <x v="215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250"/>
    <n v="700"/>
    <n v="1750"/>
    <x v="0"/>
    <n v="67.31"/>
    <s v="US"/>
    <s v="USD"/>
    <n v="1469059986"/>
    <n v="1468455186"/>
    <b v="0"/>
    <n v="26"/>
    <b v="1"/>
    <s v="music/rock"/>
    <x v="4"/>
    <s v="rock"/>
    <x v="2155"/>
    <d v="2016-07-21T00:13:06"/>
    <x v="2"/>
    <n v="2016"/>
  </r>
  <r>
    <n v="2176"/>
    <s v="Mike Farley Band - New Album!"/>
    <s v="The Mike Farley Band has re-assembled its original line up and needs your help to make a new full-length album!"/>
    <n v="126"/>
    <n v="5000"/>
    <n v="6301"/>
    <x v="0"/>
    <n v="88.75"/>
    <s v="US"/>
    <s v="USD"/>
    <n v="1430579509"/>
    <n v="1427987509"/>
    <b v="0"/>
    <n v="71"/>
    <b v="1"/>
    <s v="music/rock"/>
    <x v="4"/>
    <s v="rock"/>
    <x v="215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100"/>
    <n v="2500"/>
    <n v="2503"/>
    <x v="0"/>
    <n v="65.87"/>
    <s v="US"/>
    <s v="USD"/>
    <n v="1465192867"/>
    <n v="1463032867"/>
    <b v="0"/>
    <n v="38"/>
    <b v="1"/>
    <s v="music/rock"/>
    <x v="4"/>
    <s v="rock"/>
    <x v="215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139"/>
    <n v="25000"/>
    <n v="34660"/>
    <x v="0"/>
    <n v="40.35"/>
    <s v="US"/>
    <s v="USD"/>
    <n v="1484752597"/>
    <n v="1482160597"/>
    <b v="0"/>
    <n v="859"/>
    <b v="1"/>
    <s v="music/rock"/>
    <x v="4"/>
    <s v="rock"/>
    <x v="2158"/>
    <d v="2017-01-18T15:16:37"/>
    <x v="2"/>
    <n v="2017"/>
  </r>
  <r>
    <n v="2179"/>
    <s v="Woodhouse EP"/>
    <s v="Woodhouse is making an EP!  If you are a fan of whiskey and loud guitars, contribute to the cause!"/>
    <n v="161"/>
    <n v="1000"/>
    <n v="1614"/>
    <x v="0"/>
    <n v="76.86"/>
    <s v="US"/>
    <s v="USD"/>
    <n v="1428725192"/>
    <n v="1426133192"/>
    <b v="0"/>
    <n v="21"/>
    <b v="1"/>
    <s v="music/rock"/>
    <x v="4"/>
    <s v="rock"/>
    <x v="2159"/>
    <d v="2015-04-11T04:06:32"/>
    <x v="0"/>
    <n v="2015"/>
  </r>
  <r>
    <n v="2180"/>
    <s v="FOUR STAR MARY &quot;PIECES&quot;"/>
    <s v="Help fund the new record by independent alternative rockers FOUR STAR MARY &quot;PIECES&quot;"/>
    <n v="107"/>
    <n v="5000"/>
    <n v="5359.21"/>
    <x v="0"/>
    <n v="68.709999999999994"/>
    <s v="US"/>
    <s v="USD"/>
    <n v="1447434268"/>
    <n v="1443801868"/>
    <b v="0"/>
    <n v="78"/>
    <b v="1"/>
    <s v="music/rock"/>
    <x v="4"/>
    <s v="rock"/>
    <x v="216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153"/>
    <n v="2000"/>
    <n v="3062"/>
    <x v="0"/>
    <n v="57.77"/>
    <s v="US"/>
    <s v="USD"/>
    <n v="1487635653"/>
    <n v="1486426053"/>
    <b v="0"/>
    <n v="53"/>
    <b v="1"/>
    <s v="games/tabletop games"/>
    <x v="6"/>
    <s v="tabletop games"/>
    <x v="2161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524"/>
    <n v="3000"/>
    <n v="15725"/>
    <x v="0"/>
    <n v="44.17"/>
    <s v="CA"/>
    <s v="CAD"/>
    <n v="1412285825"/>
    <n v="1409261825"/>
    <b v="0"/>
    <n v="356"/>
    <b v="1"/>
    <s v="games/tabletop games"/>
    <x v="6"/>
    <s v="tabletop games"/>
    <x v="216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489"/>
    <n v="1800"/>
    <n v="8807"/>
    <x v="0"/>
    <n v="31.57"/>
    <s v="US"/>
    <s v="USD"/>
    <n v="1486616400"/>
    <n v="1484037977"/>
    <b v="0"/>
    <n v="279"/>
    <b v="1"/>
    <s v="games/tabletop games"/>
    <x v="6"/>
    <s v="tabletop games"/>
    <x v="2163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285"/>
    <n v="10000"/>
    <n v="28474"/>
    <x v="0"/>
    <n v="107.05"/>
    <s v="US"/>
    <s v="USD"/>
    <n v="1453737600"/>
    <n v="1452530041"/>
    <b v="1"/>
    <n v="266"/>
    <b v="1"/>
    <s v="games/tabletop games"/>
    <x v="6"/>
    <s v="tabletop games"/>
    <x v="216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1857"/>
    <n v="5000"/>
    <n v="92848.5"/>
    <x v="0"/>
    <n v="149.03"/>
    <s v="GB"/>
    <s v="GBP"/>
    <n v="1364286239"/>
    <n v="1360830239"/>
    <b v="0"/>
    <n v="623"/>
    <b v="1"/>
    <s v="games/tabletop games"/>
    <x v="6"/>
    <s v="tabletop games"/>
    <x v="2165"/>
    <d v="2013-03-26T08:23:59"/>
    <x v="4"/>
    <n v="2013"/>
  </r>
  <r>
    <n v="2186"/>
    <s v="Latitude 90Â° : The Origin"/>
    <s v="The real-time digital social deduction game where there's no moderator, no sleeping, and no dying."/>
    <n v="110"/>
    <n v="20000"/>
    <n v="21935"/>
    <x v="0"/>
    <n v="55.96"/>
    <s v="US"/>
    <s v="USD"/>
    <n v="1473213600"/>
    <n v="1470062743"/>
    <b v="0"/>
    <n v="392"/>
    <b v="1"/>
    <s v="games/tabletop games"/>
    <x v="6"/>
    <s v="tabletop games"/>
    <x v="216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1015"/>
    <n v="20000"/>
    <n v="202928.5"/>
    <x v="0"/>
    <n v="56.97"/>
    <s v="US"/>
    <s v="USD"/>
    <n v="1428033540"/>
    <n v="1425531666"/>
    <b v="1"/>
    <n v="3562"/>
    <b v="1"/>
    <s v="games/tabletop games"/>
    <x v="6"/>
    <s v="tabletop games"/>
    <x v="216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412"/>
    <n v="5494"/>
    <n v="22645"/>
    <x v="0"/>
    <n v="44.06"/>
    <s v="AU"/>
    <s v="AUD"/>
    <n v="1477414800"/>
    <n v="1474380241"/>
    <b v="0"/>
    <n v="514"/>
    <b v="1"/>
    <s v="games/tabletop games"/>
    <x v="6"/>
    <s v="tabletop games"/>
    <x v="216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503"/>
    <n v="1200"/>
    <n v="6039"/>
    <x v="0"/>
    <n v="68.63"/>
    <s v="GB"/>
    <s v="GBP"/>
    <n v="1461276000"/>
    <n v="1460055300"/>
    <b v="0"/>
    <n v="88"/>
    <b v="1"/>
    <s v="games/tabletop games"/>
    <x v="6"/>
    <s v="tabletop games"/>
    <x v="216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85"/>
    <n v="19000"/>
    <n v="35076"/>
    <x v="0"/>
    <n v="65.319999999999993"/>
    <s v="US"/>
    <s v="USD"/>
    <n v="1458716340"/>
    <n v="1455721204"/>
    <b v="0"/>
    <n v="537"/>
    <b v="1"/>
    <s v="games/tabletop games"/>
    <x v="6"/>
    <s v="tabletop games"/>
    <x v="217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120"/>
    <n v="750"/>
    <n v="898"/>
    <x v="0"/>
    <n v="35.92"/>
    <s v="GB"/>
    <s v="GBP"/>
    <n v="1487102427"/>
    <n v="1486065627"/>
    <b v="0"/>
    <n v="25"/>
    <b v="1"/>
    <s v="games/tabletop games"/>
    <x v="6"/>
    <s v="tabletop games"/>
    <x v="217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081"/>
    <n v="12000"/>
    <n v="129748.82"/>
    <x v="0"/>
    <n v="40.07"/>
    <s v="GB"/>
    <s v="GBP"/>
    <n v="1481842800"/>
    <n v="1479414344"/>
    <b v="0"/>
    <n v="3238"/>
    <b v="1"/>
    <s v="games/tabletop games"/>
    <x v="6"/>
    <s v="tabletop games"/>
    <x v="217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452"/>
    <n v="15000"/>
    <n v="67856"/>
    <x v="0"/>
    <n v="75.650000000000006"/>
    <s v="US"/>
    <s v="USD"/>
    <n v="1479704340"/>
    <n v="1477043072"/>
    <b v="0"/>
    <n v="897"/>
    <b v="1"/>
    <s v="games/tabletop games"/>
    <x v="6"/>
    <s v="tabletop games"/>
    <x v="217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537"/>
    <n v="10000"/>
    <n v="53737"/>
    <x v="0"/>
    <n v="61.2"/>
    <s v="US"/>
    <s v="USD"/>
    <n v="1459012290"/>
    <n v="1456423890"/>
    <b v="0"/>
    <n v="878"/>
    <b v="1"/>
    <s v="games/tabletop games"/>
    <x v="6"/>
    <s v="tabletop games"/>
    <x v="2174"/>
    <d v="2016-03-26T17:11:30"/>
    <x v="2"/>
    <n v="2016"/>
  </r>
  <r>
    <n v="2195"/>
    <s v="Purgatoria: City of Angels"/>
    <s v="A gritty, noir tabletop RPG with a fast-paced combo-based battle system."/>
    <n v="120"/>
    <n v="4600"/>
    <n v="5535"/>
    <x v="0"/>
    <n v="48.13"/>
    <s v="US"/>
    <s v="USD"/>
    <n v="1439317900"/>
    <n v="1436725900"/>
    <b v="0"/>
    <n v="115"/>
    <b v="1"/>
    <s v="games/tabletop games"/>
    <x v="6"/>
    <s v="tabletop games"/>
    <x v="2175"/>
    <d v="2015-08-11T18:31:40"/>
    <x v="0"/>
    <n v="2015"/>
  </r>
  <r>
    <n v="2196"/>
    <s v="LACORSA Grand Prix Game (relaunch)"/>
    <s v="Race your friends in style with this classic Grand Prix game."/>
    <n v="114"/>
    <n v="14000"/>
    <n v="15937"/>
    <x v="0"/>
    <n v="68.11"/>
    <s v="US"/>
    <s v="USD"/>
    <n v="1480662000"/>
    <n v="1478000502"/>
    <b v="0"/>
    <n v="234"/>
    <b v="1"/>
    <s v="games/tabletop games"/>
    <x v="6"/>
    <s v="tabletop games"/>
    <x v="217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951"/>
    <n v="30000"/>
    <n v="285309.33"/>
    <x v="0"/>
    <n v="65.89"/>
    <s v="US"/>
    <s v="USD"/>
    <n v="1425132059"/>
    <n v="1422540059"/>
    <b v="0"/>
    <n v="4330"/>
    <b v="1"/>
    <s v="games/tabletop games"/>
    <x v="6"/>
    <s v="tabletop games"/>
    <x v="217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133"/>
    <n v="40000"/>
    <n v="53157"/>
    <x v="0"/>
    <n v="81.650000000000006"/>
    <s v="US"/>
    <s v="USD"/>
    <n v="1447507200"/>
    <n v="1444911600"/>
    <b v="0"/>
    <n v="651"/>
    <b v="1"/>
    <s v="games/tabletop games"/>
    <x v="6"/>
    <s v="tabletop games"/>
    <x v="2178"/>
    <d v="2015-11-14T13:20:00"/>
    <x v="0"/>
    <n v="2015"/>
  </r>
  <r>
    <n v="2199"/>
    <s v="Decadolo. Flip it!"/>
    <s v="A new strategic board game designed to flip out your opponent."/>
    <n v="147"/>
    <n v="9000"/>
    <n v="13228"/>
    <x v="0"/>
    <n v="52.7"/>
    <s v="IE"/>
    <s v="EUR"/>
    <n v="1444903198"/>
    <n v="1442311198"/>
    <b v="1"/>
    <n v="251"/>
    <b v="1"/>
    <s v="games/tabletop games"/>
    <x v="6"/>
    <s v="tabletop games"/>
    <x v="217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542"/>
    <n v="2000"/>
    <n v="10843"/>
    <x v="0"/>
    <n v="41.23"/>
    <s v="GB"/>
    <s v="GBP"/>
    <n v="1436151600"/>
    <n v="1433775668"/>
    <b v="0"/>
    <n v="263"/>
    <b v="1"/>
    <s v="games/tabletop games"/>
    <x v="6"/>
    <s v="tabletop games"/>
    <x v="218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383"/>
    <n v="110"/>
    <n v="420.99"/>
    <x v="0"/>
    <n v="15.04"/>
    <s v="GB"/>
    <s v="GBP"/>
    <n v="1358367565"/>
    <n v="1357157965"/>
    <b v="0"/>
    <n v="28"/>
    <b v="1"/>
    <s v="music/electronic music"/>
    <x v="4"/>
    <s v="electronic music"/>
    <x v="218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704"/>
    <n v="4000"/>
    <n v="28167.25"/>
    <x v="0"/>
    <n v="39.07"/>
    <s v="US"/>
    <s v="USD"/>
    <n v="1351801368"/>
    <n v="1349209368"/>
    <b v="0"/>
    <n v="721"/>
    <b v="1"/>
    <s v="music/electronic music"/>
    <x v="4"/>
    <s v="electronic music"/>
    <x v="218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110"/>
    <n v="2000"/>
    <n v="2191"/>
    <x v="0"/>
    <n v="43.82"/>
    <s v="CA"/>
    <s v="CAD"/>
    <n v="1443127082"/>
    <n v="1440535082"/>
    <b v="0"/>
    <n v="50"/>
    <b v="1"/>
    <s v="music/electronic music"/>
    <x v="4"/>
    <s v="electronic music"/>
    <x v="218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33"/>
    <n v="1500"/>
    <n v="1993"/>
    <x v="0"/>
    <n v="27.3"/>
    <s v="US"/>
    <s v="USD"/>
    <n v="1362814119"/>
    <n v="1360222119"/>
    <b v="0"/>
    <n v="73"/>
    <b v="1"/>
    <s v="music/electronic music"/>
    <x v="4"/>
    <s v="electronic music"/>
    <x v="218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152"/>
    <n v="750"/>
    <n v="1140"/>
    <x v="0"/>
    <n v="42.22"/>
    <s v="US"/>
    <s v="USD"/>
    <n v="1338579789"/>
    <n v="1335987789"/>
    <b v="0"/>
    <n v="27"/>
    <b v="1"/>
    <s v="music/electronic music"/>
    <x v="4"/>
    <s v="electronic music"/>
    <x v="218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03"/>
    <n v="1100"/>
    <n v="1130"/>
    <x v="0"/>
    <n v="33.24"/>
    <s v="US"/>
    <s v="USD"/>
    <n v="1334556624"/>
    <n v="1333001424"/>
    <b v="0"/>
    <n v="34"/>
    <b v="1"/>
    <s v="music/electronic music"/>
    <x v="4"/>
    <s v="electronic music"/>
    <x v="2186"/>
    <d v="2012-04-16T06:10:24"/>
    <x v="5"/>
    <n v="2012"/>
  </r>
  <r>
    <n v="2207"/>
    <s v="Piece of Happy"/>
    <s v="Each piece has a story behind it. Not of some life drama but of an experience you live whilst listening; Happiness evoking"/>
    <n v="100"/>
    <n v="2000"/>
    <n v="2000"/>
    <x v="0"/>
    <n v="285.70999999999998"/>
    <s v="US"/>
    <s v="USD"/>
    <n v="1384580373"/>
    <n v="1381984773"/>
    <b v="0"/>
    <n v="7"/>
    <b v="1"/>
    <s v="music/electronic music"/>
    <x v="4"/>
    <s v="electronic music"/>
    <x v="218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2"/>
    <n v="1000"/>
    <n v="1016"/>
    <x v="0"/>
    <n v="42.33"/>
    <s v="US"/>
    <s v="USD"/>
    <n v="1333771200"/>
    <n v="1328649026"/>
    <b v="0"/>
    <n v="24"/>
    <b v="1"/>
    <s v="music/electronic music"/>
    <x v="4"/>
    <s v="electronic music"/>
    <x v="218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151"/>
    <n v="500"/>
    <n v="754"/>
    <x v="0"/>
    <n v="50.27"/>
    <s v="GB"/>
    <s v="GBP"/>
    <n v="1397516400"/>
    <n v="1396524644"/>
    <b v="0"/>
    <n v="15"/>
    <b v="1"/>
    <s v="music/electronic music"/>
    <x v="4"/>
    <s v="electronic music"/>
    <x v="218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111"/>
    <n v="4000"/>
    <n v="4457"/>
    <x v="0"/>
    <n v="61.9"/>
    <s v="US"/>
    <s v="USD"/>
    <n v="1334424960"/>
    <n v="1329442510"/>
    <b v="0"/>
    <n v="72"/>
    <b v="1"/>
    <s v="music/electronic music"/>
    <x v="4"/>
    <s v="electronic music"/>
    <x v="219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196"/>
    <n v="2500"/>
    <n v="4890"/>
    <x v="0"/>
    <n v="40.75"/>
    <s v="US"/>
    <s v="USD"/>
    <n v="1397113140"/>
    <n v="1395168625"/>
    <b v="0"/>
    <n v="120"/>
    <b v="1"/>
    <s v="music/electronic music"/>
    <x v="4"/>
    <s v="electronic music"/>
    <x v="219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114"/>
    <n v="6000"/>
    <n v="6863"/>
    <x v="0"/>
    <n v="55.8"/>
    <s v="US"/>
    <s v="USD"/>
    <n v="1383526800"/>
    <n v="1380650177"/>
    <b v="0"/>
    <n v="123"/>
    <b v="1"/>
    <s v="music/electronic music"/>
    <x v="4"/>
    <s v="electronic music"/>
    <x v="219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200"/>
    <n v="5"/>
    <n v="10"/>
    <x v="0"/>
    <n v="10"/>
    <s v="US"/>
    <s v="USD"/>
    <n v="1431719379"/>
    <n v="1429127379"/>
    <b v="0"/>
    <n v="1"/>
    <b v="1"/>
    <s v="music/electronic music"/>
    <x v="4"/>
    <s v="electronic music"/>
    <x v="219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293"/>
    <n v="600"/>
    <n v="1755.01"/>
    <x v="0"/>
    <n v="73.13"/>
    <s v="US"/>
    <s v="USD"/>
    <n v="1391713248"/>
    <n v="1389121248"/>
    <b v="0"/>
    <n v="24"/>
    <b v="1"/>
    <s v="music/electronic music"/>
    <x v="4"/>
    <s v="electronic music"/>
    <x v="2194"/>
    <d v="2014-02-06T19:00:48"/>
    <x v="3"/>
    <n v="2014"/>
  </r>
  <r>
    <n v="2215"/>
    <s v="&quot;Something to See, Not to Say&quot; - Anemometer's First EP Album"/>
    <s v="Ambient Electro Grind-fest!"/>
    <n v="156"/>
    <n v="550"/>
    <n v="860"/>
    <x v="0"/>
    <n v="26.06"/>
    <s v="US"/>
    <s v="USD"/>
    <n v="1331621940"/>
    <n v="1329671572"/>
    <b v="0"/>
    <n v="33"/>
    <b v="1"/>
    <s v="music/electronic music"/>
    <x v="4"/>
    <s v="electronic music"/>
    <x v="219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106"/>
    <n v="300"/>
    <n v="317"/>
    <x v="0"/>
    <n v="22.64"/>
    <s v="US"/>
    <s v="USD"/>
    <n v="1437674545"/>
    <n v="1436464945"/>
    <b v="0"/>
    <n v="14"/>
    <b v="1"/>
    <s v="music/electronic music"/>
    <x v="4"/>
    <s v="electronic music"/>
    <x v="219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101"/>
    <n v="420"/>
    <n v="425"/>
    <x v="0"/>
    <n v="47.22"/>
    <s v="US"/>
    <s v="USD"/>
    <n v="1446451200"/>
    <n v="1445539113"/>
    <b v="0"/>
    <n v="9"/>
    <b v="1"/>
    <s v="music/electronic music"/>
    <x v="4"/>
    <s v="electronic music"/>
    <x v="219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123"/>
    <n v="2000"/>
    <n v="2456.66"/>
    <x v="0"/>
    <n v="32.32"/>
    <s v="US"/>
    <s v="USD"/>
    <n v="1346198400"/>
    <n v="1344281383"/>
    <b v="0"/>
    <n v="76"/>
    <b v="1"/>
    <s v="music/electronic music"/>
    <x v="4"/>
    <s v="electronic music"/>
    <x v="2198"/>
    <d v="2012-08-29T00:00:00"/>
    <x v="5"/>
    <n v="2012"/>
  </r>
  <r>
    <n v="2219"/>
    <s v="Moments by eBurner"/>
    <s v="An album that illustrates events in our lives, whether trivial or significant, through the tones of electronic music."/>
    <n v="102"/>
    <n v="1000"/>
    <n v="1015"/>
    <x v="0"/>
    <n v="53.42"/>
    <s v="US"/>
    <s v="USD"/>
    <n v="1440004512"/>
    <n v="1437412512"/>
    <b v="0"/>
    <n v="19"/>
    <b v="1"/>
    <s v="music/electronic music"/>
    <x v="4"/>
    <s v="electronic music"/>
    <x v="2199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101"/>
    <n v="3500"/>
    <n v="3540"/>
    <x v="0"/>
    <n v="51.3"/>
    <s v="US"/>
    <s v="USD"/>
    <n v="1374888436"/>
    <n v="1372296436"/>
    <b v="0"/>
    <n v="69"/>
    <b v="1"/>
    <s v="music/electronic music"/>
    <x v="4"/>
    <s v="electronic music"/>
    <x v="220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108"/>
    <n v="7500"/>
    <n v="8109"/>
    <x v="0"/>
    <n v="37.200000000000003"/>
    <s v="US"/>
    <s v="USD"/>
    <n v="1461369600"/>
    <n v="1458748809"/>
    <b v="0"/>
    <n v="218"/>
    <b v="1"/>
    <s v="games/tabletop games"/>
    <x v="6"/>
    <s v="tabletop games"/>
    <x v="220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163"/>
    <n v="500"/>
    <n v="813"/>
    <x v="0"/>
    <n v="27.1"/>
    <s v="US"/>
    <s v="USD"/>
    <n v="1327776847"/>
    <n v="1325184847"/>
    <b v="0"/>
    <n v="30"/>
    <b v="1"/>
    <s v="games/tabletop games"/>
    <x v="6"/>
    <s v="tabletop games"/>
    <x v="220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06"/>
    <n v="19500"/>
    <n v="20631"/>
    <x v="0"/>
    <n v="206.31"/>
    <s v="CA"/>
    <s v="CAD"/>
    <n v="1435418568"/>
    <n v="1432826568"/>
    <b v="0"/>
    <n v="100"/>
    <b v="1"/>
    <s v="games/tabletop games"/>
    <x v="6"/>
    <s v="tabletop games"/>
    <x v="220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243"/>
    <n v="10000"/>
    <n v="24315"/>
    <x v="0"/>
    <n v="82.15"/>
    <s v="US"/>
    <s v="USD"/>
    <n v="1477767600"/>
    <n v="1475337675"/>
    <b v="0"/>
    <n v="296"/>
    <b v="1"/>
    <s v="games/tabletop games"/>
    <x v="6"/>
    <s v="tabletop games"/>
    <x v="220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945"/>
    <n v="21000"/>
    <n v="198415.01"/>
    <x v="0"/>
    <n v="164.8"/>
    <s v="GB"/>
    <s v="GBP"/>
    <n v="1411326015"/>
    <n v="1408734015"/>
    <b v="0"/>
    <n v="1204"/>
    <b v="1"/>
    <s v="games/tabletop games"/>
    <x v="6"/>
    <s v="tabletop games"/>
    <x v="220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08"/>
    <n v="18000"/>
    <n v="19523.310000000001"/>
    <x v="0"/>
    <n v="60.82"/>
    <s v="US"/>
    <s v="USD"/>
    <n v="1455253140"/>
    <n v="1452625822"/>
    <b v="0"/>
    <n v="321"/>
    <b v="1"/>
    <s v="games/tabletop games"/>
    <x v="6"/>
    <s v="tabletop games"/>
    <x v="220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57"/>
    <n v="13000"/>
    <n v="20459"/>
    <x v="0"/>
    <n v="67.97"/>
    <s v="GB"/>
    <s v="GBP"/>
    <n v="1384374155"/>
    <n v="1381778555"/>
    <b v="0"/>
    <n v="301"/>
    <b v="1"/>
    <s v="games/tabletop games"/>
    <x v="6"/>
    <s v="tabletop games"/>
    <x v="220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174"/>
    <n v="1000"/>
    <n v="11744.9"/>
    <x v="0"/>
    <n v="81.56"/>
    <s v="DE"/>
    <s v="EUR"/>
    <n v="1439707236"/>
    <n v="1437115236"/>
    <b v="0"/>
    <n v="144"/>
    <b v="1"/>
    <s v="games/tabletop games"/>
    <x v="6"/>
    <s v="tabletop games"/>
    <x v="220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171"/>
    <n v="8012"/>
    <n v="13704.33"/>
    <x v="0"/>
    <n v="25.43"/>
    <s v="US"/>
    <s v="USD"/>
    <n v="1378180800"/>
    <n v="1375113391"/>
    <b v="0"/>
    <n v="539"/>
    <b v="1"/>
    <s v="games/tabletop games"/>
    <x v="6"/>
    <s v="tabletop games"/>
    <x v="220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126"/>
    <n v="8500"/>
    <n v="10706"/>
    <x v="0"/>
    <n v="21.5"/>
    <s v="US"/>
    <s v="USD"/>
    <n v="1398460127"/>
    <n v="1395868127"/>
    <b v="0"/>
    <n v="498"/>
    <b v="1"/>
    <s v="games/tabletop games"/>
    <x v="6"/>
    <s v="tabletop games"/>
    <x v="2210"/>
    <d v="2014-04-25T21:08:47"/>
    <x v="3"/>
    <n v="2014"/>
  </r>
  <r>
    <n v="2231"/>
    <s v="Kingdom"/>
    <s v="A game about communities by Ben Robbins, creator of Microscope. Do you change the Kingdom or does the Kingdom change you?"/>
    <n v="1212"/>
    <n v="2500"/>
    <n v="30303.24"/>
    <x v="0"/>
    <n v="27.23"/>
    <s v="US"/>
    <s v="USD"/>
    <n v="1372136400"/>
    <n v="1369864301"/>
    <b v="0"/>
    <n v="1113"/>
    <b v="1"/>
    <s v="games/tabletop games"/>
    <x v="6"/>
    <s v="tabletop games"/>
    <x v="2211"/>
    <d v="2013-06-25T05:00:00"/>
    <x v="4"/>
    <n v="2013"/>
  </r>
  <r>
    <n v="2232"/>
    <s v="Backstory Cards"/>
    <s v="Backstory Cards help you and your friends create vibrant backstories for roleplaying games, no matter the system or genre."/>
    <n v="496"/>
    <n v="5000"/>
    <n v="24790"/>
    <x v="0"/>
    <n v="25.09"/>
    <s v="US"/>
    <s v="USD"/>
    <n v="1405738800"/>
    <n v="1402945408"/>
    <b v="0"/>
    <n v="988"/>
    <b v="1"/>
    <s v="games/tabletop games"/>
    <x v="6"/>
    <s v="tabletop games"/>
    <x v="221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332"/>
    <n v="2500"/>
    <n v="8301"/>
    <x v="0"/>
    <n v="21.23"/>
    <s v="GB"/>
    <s v="GBP"/>
    <n v="1450051200"/>
    <n v="1448269539"/>
    <b v="0"/>
    <n v="391"/>
    <b v="1"/>
    <s v="games/tabletop games"/>
    <x v="6"/>
    <s v="tabletop games"/>
    <x v="221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165"/>
    <n v="100"/>
    <n v="1165"/>
    <x v="0"/>
    <n v="41.61"/>
    <s v="US"/>
    <s v="USD"/>
    <n v="1483645647"/>
    <n v="1481053647"/>
    <b v="0"/>
    <n v="28"/>
    <b v="1"/>
    <s v="games/tabletop games"/>
    <x v="6"/>
    <s v="tabletop games"/>
    <x v="2214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53"/>
    <n v="13000"/>
    <n v="19931"/>
    <x v="0"/>
    <n v="135.59"/>
    <s v="CA"/>
    <s v="CAD"/>
    <n v="1427585511"/>
    <n v="1424997111"/>
    <b v="0"/>
    <n v="147"/>
    <b v="1"/>
    <s v="games/tabletop games"/>
    <x v="6"/>
    <s v="tabletop games"/>
    <x v="221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537"/>
    <n v="2800"/>
    <n v="15039"/>
    <x v="0"/>
    <n v="22.12"/>
    <s v="US"/>
    <s v="USD"/>
    <n v="1454338123"/>
    <n v="1451746123"/>
    <b v="0"/>
    <n v="680"/>
    <b v="1"/>
    <s v="games/tabletop games"/>
    <x v="6"/>
    <s v="tabletop games"/>
    <x v="2216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353"/>
    <n v="18000"/>
    <n v="63527"/>
    <x v="0"/>
    <n v="64.63"/>
    <s v="US"/>
    <s v="USD"/>
    <n v="1415779140"/>
    <n v="1412294683"/>
    <b v="0"/>
    <n v="983"/>
    <b v="1"/>
    <s v="games/tabletop games"/>
    <x v="6"/>
    <s v="tabletop games"/>
    <x v="2217"/>
    <d v="2014-11-12T07:59:00"/>
    <x v="3"/>
    <n v="2014"/>
  </r>
  <r>
    <n v="2238"/>
    <s v="28mm Fantasy Miniature range Feral Orcs!"/>
    <s v="28mm Fantasy Miniature Range in leadfree white metal: Orcs, wolves and more."/>
    <n v="137"/>
    <n v="4000"/>
    <n v="5496"/>
    <x v="0"/>
    <n v="69.569999999999993"/>
    <s v="DE"/>
    <s v="EUR"/>
    <n v="1489157716"/>
    <n v="1486565716"/>
    <b v="0"/>
    <n v="79"/>
    <b v="1"/>
    <s v="games/tabletop games"/>
    <x v="6"/>
    <s v="tabletop games"/>
    <x v="2218"/>
    <d v="2017-03-10T14:55:16"/>
    <x v="1"/>
    <n v="2017"/>
  </r>
  <r>
    <n v="2239"/>
    <s v="Pro Tabletop Gaming Audio Collection"/>
    <s v="Next stretch goal unlocks at $33,000 and/or 500 backers unlocks 2 bonus stretch goals."/>
    <n v="128"/>
    <n v="25000"/>
    <n v="32006.67"/>
    <x v="0"/>
    <n v="75.13"/>
    <s v="US"/>
    <s v="USD"/>
    <n v="1385870520"/>
    <n v="1382742014"/>
    <b v="0"/>
    <n v="426"/>
    <b v="1"/>
    <s v="games/tabletop games"/>
    <x v="6"/>
    <s v="tabletop games"/>
    <x v="221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271"/>
    <n v="5000"/>
    <n v="13534"/>
    <x v="0"/>
    <n v="140.97999999999999"/>
    <s v="US"/>
    <s v="USD"/>
    <n v="1461354544"/>
    <n v="1458762544"/>
    <b v="0"/>
    <n v="96"/>
    <b v="1"/>
    <s v="games/tabletop games"/>
    <x v="6"/>
    <s v="tabletop games"/>
    <x v="222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806"/>
    <n v="1000"/>
    <n v="8064"/>
    <x v="0"/>
    <n v="49.47"/>
    <s v="GB"/>
    <s v="GBP"/>
    <n v="1488484300"/>
    <n v="1485892300"/>
    <b v="0"/>
    <n v="163"/>
    <b v="1"/>
    <s v="games/tabletop games"/>
    <x v="6"/>
    <s v="tabletop games"/>
    <x v="2221"/>
    <d v="2017-03-02T19:51:40"/>
    <x v="1"/>
    <n v="2017"/>
  </r>
  <r>
    <n v="2242"/>
    <s v="The Princess Bride Playing Cards from USPCC"/>
    <s v="Inconceivable! An amazing new illustrative deck based on The Princess Bride movie."/>
    <n v="1360"/>
    <n v="10000"/>
    <n v="136009.76"/>
    <x v="0"/>
    <n v="53.87"/>
    <s v="US"/>
    <s v="USD"/>
    <n v="1385521320"/>
    <n v="1382449733"/>
    <b v="0"/>
    <n v="2525"/>
    <b v="1"/>
    <s v="games/tabletop games"/>
    <x v="6"/>
    <s v="tabletop games"/>
    <x v="222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930250"/>
    <n v="1"/>
    <n v="9302.5"/>
    <x v="0"/>
    <n v="4.57"/>
    <s v="US"/>
    <s v="USD"/>
    <n v="1489374000"/>
    <n v="1488823290"/>
    <b v="0"/>
    <n v="2035"/>
    <b v="1"/>
    <s v="games/tabletop games"/>
    <x v="6"/>
    <s v="tabletop games"/>
    <x v="222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377"/>
    <n v="5000"/>
    <n v="18851"/>
    <x v="0"/>
    <n v="65"/>
    <s v="US"/>
    <s v="USD"/>
    <n v="1476649800"/>
    <n v="1475609946"/>
    <b v="0"/>
    <n v="290"/>
    <b v="1"/>
    <s v="games/tabletop games"/>
    <x v="6"/>
    <s v="tabletop games"/>
    <x v="222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2647"/>
    <n v="4000"/>
    <n v="105881"/>
    <x v="0"/>
    <n v="53.48"/>
    <s v="US"/>
    <s v="USD"/>
    <n v="1393005600"/>
    <n v="1390323617"/>
    <b v="0"/>
    <n v="1980"/>
    <b v="1"/>
    <s v="games/tabletop games"/>
    <x v="6"/>
    <s v="tabletop games"/>
    <x v="222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100"/>
    <n v="2500"/>
    <n v="2503"/>
    <x v="0"/>
    <n v="43.91"/>
    <s v="GB"/>
    <s v="GBP"/>
    <n v="1441393210"/>
    <n v="1438801210"/>
    <b v="0"/>
    <n v="57"/>
    <b v="1"/>
    <s v="games/tabletop games"/>
    <x v="6"/>
    <s v="tabletop games"/>
    <x v="2226"/>
    <d v="2015-09-04T19:00:10"/>
    <x v="0"/>
    <n v="2015"/>
  </r>
  <r>
    <n v="2247"/>
    <s v="Foragers"/>
    <s v="Take on the role of an ancient forager in this fun strategy game from the designer of Biblios."/>
    <n v="104"/>
    <n v="18500"/>
    <n v="19324"/>
    <x v="0"/>
    <n v="50.85"/>
    <s v="US"/>
    <s v="USD"/>
    <n v="1438185565"/>
    <n v="1436975965"/>
    <b v="0"/>
    <n v="380"/>
    <b v="1"/>
    <s v="games/tabletop games"/>
    <x v="6"/>
    <s v="tabletop games"/>
    <x v="222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107"/>
    <n v="7000"/>
    <n v="7505"/>
    <x v="0"/>
    <n v="58.63"/>
    <s v="GB"/>
    <s v="GBP"/>
    <n v="1481749278"/>
    <n v="1479157278"/>
    <b v="0"/>
    <n v="128"/>
    <b v="1"/>
    <s v="games/tabletop games"/>
    <x v="6"/>
    <s v="tabletop games"/>
    <x v="2228"/>
    <d v="2016-12-14T21:01:18"/>
    <x v="2"/>
    <n v="2016"/>
  </r>
  <r>
    <n v="2249"/>
    <s v="Centurion: Legionaries of Rome"/>
    <s v="March with the legions against the enemies of Rome in this role-playing game of military adventures."/>
    <n v="169"/>
    <n v="3500"/>
    <n v="5907"/>
    <x v="0"/>
    <n v="32.82"/>
    <s v="US"/>
    <s v="USD"/>
    <n v="1364917965"/>
    <n v="1362329565"/>
    <b v="0"/>
    <n v="180"/>
    <b v="1"/>
    <s v="games/tabletop games"/>
    <x v="6"/>
    <s v="tabletop games"/>
    <x v="222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975"/>
    <n v="25000"/>
    <n v="243778"/>
    <x v="0"/>
    <n v="426.93"/>
    <s v="US"/>
    <s v="USD"/>
    <n v="1480727273"/>
    <n v="1478131673"/>
    <b v="0"/>
    <n v="571"/>
    <b v="1"/>
    <s v="games/tabletop games"/>
    <x v="6"/>
    <s v="tabletop games"/>
    <x v="2230"/>
    <d v="2016-12-03T01:07:53"/>
    <x v="2"/>
    <n v="2016"/>
  </r>
  <r>
    <n v="2251"/>
    <s v="Werewolf: Full Moon Expansion"/>
    <s v="A great game full of lying, scheming, and werewolves.  Now with additional characters to add even more mayhem!"/>
    <n v="134"/>
    <n v="8500"/>
    <n v="11428.19"/>
    <x v="0"/>
    <n v="23.81"/>
    <s v="US"/>
    <s v="USD"/>
    <n v="1408177077"/>
    <n v="1406362677"/>
    <b v="0"/>
    <n v="480"/>
    <b v="1"/>
    <s v="games/tabletop games"/>
    <x v="6"/>
    <s v="tabletop games"/>
    <x v="223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272"/>
    <n v="9000"/>
    <n v="24505"/>
    <x v="0"/>
    <n v="98.41"/>
    <s v="ES"/>
    <s v="EUR"/>
    <n v="1470469938"/>
    <n v="1469173938"/>
    <b v="0"/>
    <n v="249"/>
    <b v="1"/>
    <s v="games/tabletop games"/>
    <x v="6"/>
    <s v="tabletop games"/>
    <x v="223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113"/>
    <n v="8000"/>
    <n v="9015"/>
    <x v="0"/>
    <n v="107.32"/>
    <s v="US"/>
    <s v="USD"/>
    <n v="1447862947"/>
    <n v="1445267347"/>
    <b v="0"/>
    <n v="84"/>
    <b v="1"/>
    <s v="games/tabletop games"/>
    <x v="6"/>
    <s v="tabletop games"/>
    <x v="2233"/>
    <d v="2015-11-18T16:09:07"/>
    <x v="0"/>
    <n v="2015"/>
  </r>
  <r>
    <n v="2254"/>
    <s v="Green Couch Games Limited: FrogFlip!"/>
    <s v="A dexterity microgame by father/daughter team, Jason and Claire Kotarski. Make 100 project."/>
    <n v="460"/>
    <n v="500"/>
    <n v="2299"/>
    <x v="0"/>
    <n v="11.67"/>
    <s v="US"/>
    <s v="USD"/>
    <n v="1485271968"/>
    <n v="1484667168"/>
    <b v="0"/>
    <n v="197"/>
    <b v="1"/>
    <s v="games/tabletop games"/>
    <x v="6"/>
    <s v="tabletop games"/>
    <x v="2234"/>
    <d v="2017-01-24T15:32:48"/>
    <x v="1"/>
    <n v="2017"/>
  </r>
  <r>
    <n v="2255"/>
    <s v="Jumbo Jets - Jet Set Expansion Set #2"/>
    <s v="This is the second set of 5 expansions for our route-building game, Jet Set!"/>
    <n v="287"/>
    <n v="3950"/>
    <n v="11323"/>
    <x v="0"/>
    <n v="41.78"/>
    <s v="US"/>
    <s v="USD"/>
    <n v="1462661451"/>
    <n v="1460069451"/>
    <b v="0"/>
    <n v="271"/>
    <b v="1"/>
    <s v="games/tabletop games"/>
    <x v="6"/>
    <s v="tabletop games"/>
    <x v="2235"/>
    <d v="2016-05-07T22:50:51"/>
    <x v="2"/>
    <n v="2016"/>
  </r>
  <r>
    <n v="2256"/>
    <s v="Bitcoin Empire"/>
    <s v="Build your crypto-currency empire and sabotage your opponents. A deck building, card game. 2-4 players. 15 minutes."/>
    <n v="223"/>
    <n v="480"/>
    <n v="1069"/>
    <x v="0"/>
    <n v="21.38"/>
    <s v="GB"/>
    <s v="GBP"/>
    <n v="1479811846"/>
    <n v="1478602246"/>
    <b v="0"/>
    <n v="50"/>
    <b v="1"/>
    <s v="games/tabletop games"/>
    <x v="6"/>
    <s v="tabletop games"/>
    <x v="223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636"/>
    <n v="2500"/>
    <n v="15903.5"/>
    <x v="0"/>
    <n v="94.1"/>
    <s v="GB"/>
    <s v="GBP"/>
    <n v="1466377200"/>
    <n v="1463351329"/>
    <b v="0"/>
    <n v="169"/>
    <b v="1"/>
    <s v="games/tabletop games"/>
    <x v="6"/>
    <s v="tabletop games"/>
    <x v="2237"/>
    <d v="2016-06-19T23:00:00"/>
    <x v="2"/>
    <n v="2016"/>
  </r>
  <r>
    <n v="2258"/>
    <s v="A Sundered World"/>
    <s v="A Dungeon World campaign setting that takes place after the end of the worlds."/>
    <n v="147"/>
    <n v="2200"/>
    <n v="3223"/>
    <x v="0"/>
    <n v="15.72"/>
    <s v="US"/>
    <s v="USD"/>
    <n v="1434045687"/>
    <n v="1431453687"/>
    <b v="0"/>
    <n v="205"/>
    <b v="1"/>
    <s v="games/tabletop games"/>
    <x v="6"/>
    <s v="tabletop games"/>
    <x v="223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867"/>
    <n v="1000"/>
    <n v="18671"/>
    <x v="0"/>
    <n v="90.64"/>
    <s v="GB"/>
    <s v="GBP"/>
    <n v="1481224736"/>
    <n v="1480360736"/>
    <b v="0"/>
    <n v="206"/>
    <b v="1"/>
    <s v="games/tabletop games"/>
    <x v="6"/>
    <s v="tabletop games"/>
    <x v="223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327"/>
    <n v="2500"/>
    <n v="8173"/>
    <x v="0"/>
    <n v="97.3"/>
    <s v="US"/>
    <s v="USD"/>
    <n v="1395876250"/>
    <n v="1393287850"/>
    <b v="0"/>
    <n v="84"/>
    <b v="1"/>
    <s v="games/tabletop games"/>
    <x v="6"/>
    <s v="tabletop games"/>
    <x v="224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780"/>
    <n v="1000"/>
    <n v="7795"/>
    <x v="0"/>
    <n v="37.119999999999997"/>
    <s v="AU"/>
    <s v="AUD"/>
    <n v="1487093020"/>
    <n v="1485278620"/>
    <b v="0"/>
    <n v="210"/>
    <b v="1"/>
    <s v="games/tabletop games"/>
    <x v="6"/>
    <s v="tabletop games"/>
    <x v="2241"/>
    <d v="2017-02-14T17:23:40"/>
    <x v="1"/>
    <n v="2017"/>
  </r>
  <r>
    <n v="2262"/>
    <s v="Riders: A Game About Cheating Doomsday"/>
    <s v="An RPG about mortal servants of the Horsemen of the Apocalypse deciding to not end the world."/>
    <n v="154"/>
    <n v="3300"/>
    <n v="5087"/>
    <x v="0"/>
    <n v="28.1"/>
    <s v="US"/>
    <s v="USD"/>
    <n v="1416268800"/>
    <n v="1413295358"/>
    <b v="0"/>
    <n v="181"/>
    <b v="1"/>
    <s v="games/tabletop games"/>
    <x v="6"/>
    <s v="tabletop games"/>
    <x v="224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116"/>
    <n v="7500"/>
    <n v="8666"/>
    <x v="0"/>
    <n v="144.43"/>
    <s v="SE"/>
    <s v="SEK"/>
    <n v="1422734313"/>
    <n v="1420919913"/>
    <b v="0"/>
    <n v="60"/>
    <b v="1"/>
    <s v="games/tabletop games"/>
    <x v="6"/>
    <s v="tabletop games"/>
    <x v="224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180"/>
    <n v="6000"/>
    <n v="10802"/>
    <x v="0"/>
    <n v="24.27"/>
    <s v="US"/>
    <s v="USD"/>
    <n v="1463972400"/>
    <n v="1462543114"/>
    <b v="0"/>
    <n v="445"/>
    <b v="1"/>
    <s v="games/tabletop games"/>
    <x v="6"/>
    <s v="tabletop games"/>
    <x v="224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99"/>
    <n v="200"/>
    <n v="597"/>
    <x v="0"/>
    <n v="35.119999999999997"/>
    <s v="GB"/>
    <s v="GBP"/>
    <n v="1479846507"/>
    <n v="1479241707"/>
    <b v="0"/>
    <n v="17"/>
    <b v="1"/>
    <s v="games/tabletop games"/>
    <x v="6"/>
    <s v="tabletop games"/>
    <x v="2245"/>
    <d v="2016-11-22T20:28:27"/>
    <x v="2"/>
    <n v="2016"/>
  </r>
  <r>
    <n v="2266"/>
    <s v="GOAT LORDS."/>
    <s v="Want to be LORD OF THE GOATS? Start building your herd using thievery, magic, bombs and mostly goats."/>
    <n v="320"/>
    <n v="1500"/>
    <n v="4804"/>
    <x v="0"/>
    <n v="24.76"/>
    <s v="US"/>
    <s v="USD"/>
    <n v="1461722400"/>
    <n v="1460235592"/>
    <b v="0"/>
    <n v="194"/>
    <b v="1"/>
    <s v="games/tabletop games"/>
    <x v="6"/>
    <s v="tabletop games"/>
    <x v="224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381"/>
    <n v="20000"/>
    <n v="76105"/>
    <x v="0"/>
    <n v="188.38"/>
    <s v="US"/>
    <s v="USD"/>
    <n v="1419123600"/>
    <n v="1416945297"/>
    <b v="0"/>
    <n v="404"/>
    <b v="1"/>
    <s v="games/tabletop games"/>
    <x v="6"/>
    <s v="tabletop games"/>
    <x v="224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103"/>
    <n v="28000"/>
    <n v="28728"/>
    <x v="0"/>
    <n v="148.08000000000001"/>
    <s v="US"/>
    <s v="USD"/>
    <n v="1489283915"/>
    <n v="1486691915"/>
    <b v="0"/>
    <n v="194"/>
    <b v="1"/>
    <s v="games/tabletop games"/>
    <x v="6"/>
    <s v="tabletop games"/>
    <x v="224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1802"/>
    <n v="2500"/>
    <n v="45041"/>
    <x v="0"/>
    <n v="49.93"/>
    <s v="US"/>
    <s v="USD"/>
    <n v="1488862800"/>
    <n v="1486745663"/>
    <b v="0"/>
    <n v="902"/>
    <b v="1"/>
    <s v="games/tabletop games"/>
    <x v="6"/>
    <s v="tabletop games"/>
    <x v="224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720"/>
    <n v="25000"/>
    <n v="180062"/>
    <x v="0"/>
    <n v="107.82"/>
    <s v="US"/>
    <s v="USD"/>
    <n v="1484085540"/>
    <n v="1482353513"/>
    <b v="0"/>
    <n v="1670"/>
    <b v="1"/>
    <s v="games/tabletop games"/>
    <x v="6"/>
    <s v="tabletop games"/>
    <x v="225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83"/>
    <n v="20000"/>
    <n v="56618"/>
    <x v="0"/>
    <n v="42.63"/>
    <s v="US"/>
    <s v="USD"/>
    <n v="1481328004"/>
    <n v="1478736004"/>
    <b v="0"/>
    <n v="1328"/>
    <b v="1"/>
    <s v="games/tabletop games"/>
    <x v="6"/>
    <s v="tabletop games"/>
    <x v="2251"/>
    <d v="2016-12-10T00:00:04"/>
    <x v="2"/>
    <n v="2016"/>
  </r>
  <r>
    <n v="2272"/>
    <s v="Pick the Lock"/>
    <s v="Pick the Lock is a game of chance and strategy. Attempt to obtain priceless treasures and outwit the other players."/>
    <n v="1357"/>
    <n v="1000"/>
    <n v="13566"/>
    <x v="0"/>
    <n v="14.37"/>
    <s v="US"/>
    <s v="USD"/>
    <n v="1449506836"/>
    <n v="1446914836"/>
    <b v="0"/>
    <n v="944"/>
    <b v="1"/>
    <s v="games/tabletop games"/>
    <x v="6"/>
    <s v="tabletop games"/>
    <x v="225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20"/>
    <n v="2500"/>
    <n v="5509"/>
    <x v="0"/>
    <n v="37.479999999999997"/>
    <s v="CA"/>
    <s v="CAD"/>
    <n v="1489320642"/>
    <n v="1487164242"/>
    <b v="0"/>
    <n v="147"/>
    <b v="1"/>
    <s v="games/tabletop games"/>
    <x v="6"/>
    <s v="tabletop games"/>
    <x v="225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120"/>
    <n v="2500"/>
    <n v="2990"/>
    <x v="0"/>
    <n v="30.2"/>
    <s v="US"/>
    <s v="USD"/>
    <n v="1393156857"/>
    <n v="1390564857"/>
    <b v="0"/>
    <n v="99"/>
    <b v="1"/>
    <s v="games/tabletop games"/>
    <x v="6"/>
    <s v="tabletop games"/>
    <x v="225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408"/>
    <n v="650"/>
    <n v="2650.5"/>
    <x v="0"/>
    <n v="33.549999999999997"/>
    <s v="GB"/>
    <s v="GBP"/>
    <n v="1419259679"/>
    <n v="1416667679"/>
    <b v="0"/>
    <n v="79"/>
    <b v="1"/>
    <s v="games/tabletop games"/>
    <x v="6"/>
    <s v="tabletop games"/>
    <x v="225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106"/>
    <n v="4589"/>
    <n v="4856"/>
    <x v="0"/>
    <n v="64.75"/>
    <s v="US"/>
    <s v="USD"/>
    <n v="1388936289"/>
    <n v="1386344289"/>
    <b v="0"/>
    <n v="75"/>
    <b v="1"/>
    <s v="games/tabletop games"/>
    <x v="6"/>
    <s v="tabletop games"/>
    <x v="2256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141"/>
    <n v="8500"/>
    <n v="11992"/>
    <x v="0"/>
    <n v="57.93"/>
    <s v="US"/>
    <s v="USD"/>
    <n v="1330359423"/>
    <n v="1327767423"/>
    <b v="0"/>
    <n v="207"/>
    <b v="1"/>
    <s v="games/tabletop games"/>
    <x v="6"/>
    <s v="tabletop games"/>
    <x v="2257"/>
    <d v="2012-02-27T16:17:03"/>
    <x v="5"/>
    <n v="2012"/>
  </r>
  <r>
    <n v="2278"/>
    <s v="Eternity Dice - Regular and D6 Charms Edition"/>
    <s v="Dice forged from stone one by one entirely by hand for demanding Gamers and Collectors."/>
    <n v="271"/>
    <n v="2000"/>
    <n v="5414"/>
    <x v="0"/>
    <n v="53.08"/>
    <s v="IT"/>
    <s v="EUR"/>
    <n v="1451861940"/>
    <n v="1448902867"/>
    <b v="0"/>
    <n v="102"/>
    <b v="1"/>
    <s v="games/tabletop games"/>
    <x v="6"/>
    <s v="tabletop games"/>
    <x v="225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54"/>
    <n v="1000"/>
    <n v="1538"/>
    <x v="0"/>
    <n v="48.06"/>
    <s v="US"/>
    <s v="USD"/>
    <n v="1423022400"/>
    <n v="1421436099"/>
    <b v="0"/>
    <n v="32"/>
    <b v="1"/>
    <s v="games/tabletop games"/>
    <x v="6"/>
    <s v="tabletop games"/>
    <x v="225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404"/>
    <n v="9800"/>
    <n v="39550.5"/>
    <x v="0"/>
    <n v="82.4"/>
    <s v="US"/>
    <s v="USD"/>
    <n v="1442501991"/>
    <n v="1439909991"/>
    <b v="0"/>
    <n v="480"/>
    <b v="1"/>
    <s v="games/tabletop games"/>
    <x v="6"/>
    <s v="tabletop games"/>
    <x v="226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185"/>
    <n v="300"/>
    <n v="555"/>
    <x v="0"/>
    <n v="50.45"/>
    <s v="US"/>
    <s v="USD"/>
    <n v="1311576600"/>
    <n v="1306219897"/>
    <b v="0"/>
    <n v="11"/>
    <b v="1"/>
    <s v="music/rock"/>
    <x v="4"/>
    <s v="rock"/>
    <x v="2261"/>
    <d v="2011-07-25T06:50:00"/>
    <x v="6"/>
    <n v="2011"/>
  </r>
  <r>
    <n v="2282"/>
    <s v="Sage King's Debut Album"/>
    <s v="Sage King is recording his debut album and wants YOU to be a part of the creation process"/>
    <n v="185"/>
    <n v="750"/>
    <n v="1390"/>
    <x v="0"/>
    <n v="115.83"/>
    <s v="US"/>
    <s v="USD"/>
    <n v="1452744686"/>
    <n v="1447560686"/>
    <b v="0"/>
    <n v="12"/>
    <b v="1"/>
    <s v="music/rock"/>
    <x v="4"/>
    <s v="rock"/>
    <x v="226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101"/>
    <n v="3000"/>
    <n v="3025.66"/>
    <x v="0"/>
    <n v="63.03"/>
    <s v="US"/>
    <s v="USD"/>
    <n v="1336528804"/>
    <n v="1331348404"/>
    <b v="0"/>
    <n v="48"/>
    <b v="1"/>
    <s v="music/rock"/>
    <x v="4"/>
    <s v="rock"/>
    <x v="2263"/>
    <d v="2012-05-09T02:00:04"/>
    <x v="5"/>
    <n v="2012"/>
  </r>
  <r>
    <n v="2284"/>
    <s v="Make a record, write a song, take the Vinyl Skyway. "/>
    <s v="The Vinyl Skyway reunite to make a third album. "/>
    <n v="106"/>
    <n v="6000"/>
    <n v="6373.27"/>
    <x v="0"/>
    <n v="108.02"/>
    <s v="US"/>
    <s v="USD"/>
    <n v="1299902400"/>
    <n v="1297451245"/>
    <b v="0"/>
    <n v="59"/>
    <b v="1"/>
    <s v="music/rock"/>
    <x v="4"/>
    <s v="rock"/>
    <x v="226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121"/>
    <n v="3000"/>
    <n v="3641"/>
    <x v="0"/>
    <n v="46.09"/>
    <s v="US"/>
    <s v="USD"/>
    <n v="1340944043"/>
    <n v="1338352043"/>
    <b v="0"/>
    <n v="79"/>
    <b v="1"/>
    <s v="music/rock"/>
    <x v="4"/>
    <s v="rock"/>
    <x v="226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00"/>
    <n v="1500"/>
    <n v="1501"/>
    <x v="0"/>
    <n v="107.21"/>
    <s v="US"/>
    <s v="USD"/>
    <n v="1378439940"/>
    <n v="1376003254"/>
    <b v="0"/>
    <n v="14"/>
    <b v="1"/>
    <s v="music/rock"/>
    <x v="4"/>
    <s v="rock"/>
    <x v="226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120"/>
    <n v="4500"/>
    <n v="5398.99"/>
    <x v="0"/>
    <n v="50.93"/>
    <s v="US"/>
    <s v="USD"/>
    <n v="1403539260"/>
    <n v="1401724860"/>
    <b v="0"/>
    <n v="106"/>
    <b v="1"/>
    <s v="music/rock"/>
    <x v="4"/>
    <s v="rock"/>
    <x v="226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"/>
    <n v="1000"/>
    <n v="1001"/>
    <x v="0"/>
    <n v="40.04"/>
    <s v="US"/>
    <s v="USD"/>
    <n v="1340733600"/>
    <n v="1339098689"/>
    <b v="0"/>
    <n v="25"/>
    <b v="1"/>
    <s v="music/rock"/>
    <x v="4"/>
    <s v="rock"/>
    <x v="226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07"/>
    <n v="1500"/>
    <n v="1611"/>
    <x v="0"/>
    <n v="64.44"/>
    <s v="US"/>
    <s v="USD"/>
    <n v="1386372120"/>
    <n v="1382659060"/>
    <b v="0"/>
    <n v="25"/>
    <b v="1"/>
    <s v="music/rock"/>
    <x v="4"/>
    <s v="rock"/>
    <x v="226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04"/>
    <n v="1500"/>
    <n v="1561"/>
    <x v="0"/>
    <n v="53.83"/>
    <s v="US"/>
    <s v="USD"/>
    <n v="1259686800"/>
    <n v="1252908330"/>
    <b v="0"/>
    <n v="29"/>
    <b v="1"/>
    <s v="music/rock"/>
    <x v="4"/>
    <s v="rock"/>
    <x v="227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173"/>
    <n v="2500"/>
    <n v="4320"/>
    <x v="0"/>
    <n v="100.47"/>
    <s v="US"/>
    <s v="USD"/>
    <n v="1335153600"/>
    <n v="1332199618"/>
    <b v="0"/>
    <n v="43"/>
    <b v="1"/>
    <s v="music/rock"/>
    <x v="4"/>
    <s v="rock"/>
    <x v="227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107"/>
    <n v="2000"/>
    <n v="2145.0100000000002"/>
    <x v="0"/>
    <n v="46.63"/>
    <s v="US"/>
    <s v="USD"/>
    <n v="1334767476"/>
    <n v="1332175476"/>
    <b v="0"/>
    <n v="46"/>
    <b v="1"/>
    <s v="music/rock"/>
    <x v="4"/>
    <s v="rock"/>
    <x v="2272"/>
    <d v="2012-04-18T16:44:36"/>
    <x v="5"/>
    <n v="2012"/>
  </r>
  <r>
    <n v="2293"/>
    <s v="&quot;Hurt N' Wrong&quot; New Album Fundraiser!"/>
    <s v="Donate here to be a part of the upcoming album. Every little bit helps!"/>
    <n v="108"/>
    <n v="850"/>
    <n v="920"/>
    <x v="0"/>
    <n v="34.07"/>
    <s v="US"/>
    <s v="USD"/>
    <n v="1348545540"/>
    <n v="1346345999"/>
    <b v="0"/>
    <n v="27"/>
    <b v="1"/>
    <s v="music/rock"/>
    <x v="4"/>
    <s v="rock"/>
    <x v="227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146"/>
    <n v="5000"/>
    <n v="7304.04"/>
    <x v="0"/>
    <n v="65.209999999999994"/>
    <s v="US"/>
    <s v="USD"/>
    <n v="1358702480"/>
    <n v="1356110480"/>
    <b v="0"/>
    <n v="112"/>
    <b v="1"/>
    <s v="music/rock"/>
    <x v="4"/>
    <s v="rock"/>
    <x v="227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5"/>
    <n v="1200"/>
    <n v="1503"/>
    <x v="0"/>
    <n v="44.21"/>
    <s v="US"/>
    <s v="USD"/>
    <n v="1359240856"/>
    <n v="1356648856"/>
    <b v="0"/>
    <n v="34"/>
    <b v="1"/>
    <s v="music/rock"/>
    <x v="4"/>
    <s v="rock"/>
    <x v="227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149"/>
    <n v="7000"/>
    <n v="10435"/>
    <x v="0"/>
    <n v="71.97"/>
    <s v="US"/>
    <s v="USD"/>
    <n v="1330018426"/>
    <n v="1326994426"/>
    <b v="0"/>
    <n v="145"/>
    <b v="1"/>
    <s v="music/rock"/>
    <x v="4"/>
    <s v="rock"/>
    <x v="2276"/>
    <d v="2012-02-23T17:33:46"/>
    <x v="5"/>
    <n v="2012"/>
  </r>
  <r>
    <n v="2297"/>
    <s v="Company Company: Debut EP"/>
    <s v="New Jersey Alternative Rock band COCO needs YOUR help self-releasing debut EP!"/>
    <n v="101"/>
    <n v="1000"/>
    <n v="1006"/>
    <x v="0"/>
    <n v="52.95"/>
    <s v="US"/>
    <s v="USD"/>
    <n v="1331697540"/>
    <n v="1328749249"/>
    <b v="0"/>
    <n v="19"/>
    <b v="1"/>
    <s v="music/rock"/>
    <x v="4"/>
    <s v="rock"/>
    <x v="2277"/>
    <d v="2012-03-14T03:59:00"/>
    <x v="5"/>
    <n v="2012"/>
  </r>
  <r>
    <n v="2298"/>
    <s v="Jonny Gray: First Full Length Album"/>
    <s v="My name is Jonny Gray, and my friends and I are working together to raise funds for my debut album"/>
    <n v="105"/>
    <n v="30000"/>
    <n v="31522"/>
    <x v="0"/>
    <n v="109.45"/>
    <s v="US"/>
    <s v="USD"/>
    <n v="1395861033"/>
    <n v="1393272633"/>
    <b v="0"/>
    <n v="288"/>
    <b v="1"/>
    <s v="music/rock"/>
    <x v="4"/>
    <s v="rock"/>
    <x v="227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50"/>
    <n v="300"/>
    <n v="1050.5"/>
    <x v="0"/>
    <n v="75.040000000000006"/>
    <s v="US"/>
    <s v="USD"/>
    <n v="1296953209"/>
    <n v="1295657209"/>
    <b v="0"/>
    <n v="14"/>
    <b v="1"/>
    <s v="music/rock"/>
    <x v="4"/>
    <s v="rock"/>
    <x v="227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101"/>
    <n v="800"/>
    <n v="810"/>
    <x v="0"/>
    <n v="115.71"/>
    <s v="US"/>
    <s v="USD"/>
    <n v="1340904416"/>
    <n v="1339694816"/>
    <b v="0"/>
    <n v="7"/>
    <b v="1"/>
    <s v="music/rock"/>
    <x v="4"/>
    <s v="rock"/>
    <x v="2280"/>
    <d v="2012-06-28T17:26:56"/>
    <x v="5"/>
    <n v="2012"/>
  </r>
  <r>
    <n v="2301"/>
    <s v="Time Crash"/>
    <s v="We are America's first trock band, and we're ready to bring you our first album!"/>
    <n v="134"/>
    <n v="5000"/>
    <n v="6680.22"/>
    <x v="0"/>
    <n v="31.66"/>
    <s v="US"/>
    <s v="USD"/>
    <n v="1371785496"/>
    <n v="1369193496"/>
    <b v="1"/>
    <n v="211"/>
    <b v="1"/>
    <s v="music/indie rock"/>
    <x v="4"/>
    <s v="indie rock"/>
    <x v="228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171"/>
    <n v="2300"/>
    <n v="3925"/>
    <x v="0"/>
    <n v="46.18"/>
    <s v="US"/>
    <s v="USD"/>
    <n v="1388473200"/>
    <n v="1385585434"/>
    <b v="1"/>
    <n v="85"/>
    <b v="1"/>
    <s v="music/indie rock"/>
    <x v="4"/>
    <s v="indie rock"/>
    <x v="228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109"/>
    <n v="6450"/>
    <n v="7053.61"/>
    <x v="0"/>
    <n v="68.48"/>
    <s v="US"/>
    <s v="USD"/>
    <n v="1323747596"/>
    <n v="1320287996"/>
    <b v="1"/>
    <n v="103"/>
    <b v="1"/>
    <s v="music/indie rock"/>
    <x v="4"/>
    <s v="indie rock"/>
    <x v="228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101"/>
    <n v="6000"/>
    <n v="6042.02"/>
    <x v="0"/>
    <n v="53.47"/>
    <s v="US"/>
    <s v="USD"/>
    <n v="1293857940"/>
    <n v="1290281691"/>
    <b v="1"/>
    <n v="113"/>
    <b v="1"/>
    <s v="music/indie rock"/>
    <x v="4"/>
    <s v="indie rock"/>
    <x v="228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01"/>
    <n v="18000"/>
    <n v="18221"/>
    <x v="0"/>
    <n v="109.11"/>
    <s v="US"/>
    <s v="USD"/>
    <n v="1407520800"/>
    <n v="1405356072"/>
    <b v="1"/>
    <n v="167"/>
    <b v="1"/>
    <s v="music/indie rock"/>
    <x v="4"/>
    <s v="indie rock"/>
    <x v="228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107"/>
    <n v="3500"/>
    <n v="3736.55"/>
    <x v="0"/>
    <n v="51.19"/>
    <s v="US"/>
    <s v="USD"/>
    <n v="1331352129"/>
    <n v="1328760129"/>
    <b v="1"/>
    <n v="73"/>
    <b v="1"/>
    <s v="music/indie rock"/>
    <x v="4"/>
    <s v="indie rock"/>
    <x v="228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07"/>
    <n v="1964.47"/>
    <n v="2095.2600000000002"/>
    <x v="0"/>
    <n v="27.94"/>
    <s v="US"/>
    <s v="USD"/>
    <n v="1336245328"/>
    <n v="1333653333"/>
    <b v="1"/>
    <n v="75"/>
    <b v="1"/>
    <s v="music/indie rock"/>
    <x v="4"/>
    <s v="indie rock"/>
    <x v="228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101"/>
    <n v="50000"/>
    <n v="50653.11"/>
    <x v="0"/>
    <n v="82.5"/>
    <s v="US"/>
    <s v="USD"/>
    <n v="1409274000"/>
    <n v="1406847996"/>
    <b v="1"/>
    <n v="614"/>
    <b v="1"/>
    <s v="music/indie rock"/>
    <x v="4"/>
    <s v="indie rock"/>
    <x v="228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107"/>
    <n v="6000"/>
    <n v="6400.47"/>
    <x v="0"/>
    <n v="59.82"/>
    <s v="US"/>
    <s v="USD"/>
    <n v="1362872537"/>
    <n v="1359848537"/>
    <b v="1"/>
    <n v="107"/>
    <b v="1"/>
    <s v="music/indie rock"/>
    <x v="4"/>
    <s v="indie rock"/>
    <x v="228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429"/>
    <n v="18500"/>
    <n v="79335.360000000001"/>
    <x v="0"/>
    <n v="64.819999999999993"/>
    <s v="US"/>
    <s v="USD"/>
    <n v="1363889015"/>
    <n v="1361300615"/>
    <b v="1"/>
    <n v="1224"/>
    <b v="1"/>
    <s v="music/indie rock"/>
    <x v="4"/>
    <s v="indie rock"/>
    <x v="2290"/>
    <d v="2013-03-21T18:03:35"/>
    <x v="4"/>
    <n v="2013"/>
  </r>
  <r>
    <n v="2311"/>
    <s v="Mary Fagan's CD Project!"/>
    <s v="I'm heading back into the studio!  I'm planning to record a CD of original songs and one with some jazz standards."/>
    <n v="104"/>
    <n v="9000"/>
    <n v="9370"/>
    <x v="0"/>
    <n v="90.1"/>
    <s v="US"/>
    <s v="USD"/>
    <n v="1399421189"/>
    <n v="1396829189"/>
    <b v="1"/>
    <n v="104"/>
    <b v="1"/>
    <s v="music/indie rock"/>
    <x v="4"/>
    <s v="indie rock"/>
    <x v="2291"/>
    <d v="2014-05-07T00:06:29"/>
    <x v="3"/>
    <n v="2014"/>
  </r>
  <r>
    <n v="2312"/>
    <s v="DINOWALRUS: 3RD RECORD ON VINYL"/>
    <s v="Help Brooklyn psychedelic synth rockers DINOWALRUS release their 3rd Record, COMPLEXION, on vinyl!"/>
    <n v="108"/>
    <n v="3000"/>
    <n v="3236"/>
    <x v="0"/>
    <n v="40.96"/>
    <s v="US"/>
    <s v="USD"/>
    <n v="1397862000"/>
    <n v="1395155478"/>
    <b v="1"/>
    <n v="79"/>
    <b v="1"/>
    <s v="music/indie rock"/>
    <x v="4"/>
    <s v="indie rock"/>
    <x v="2292"/>
    <d v="2014-04-18T23:00:00"/>
    <x v="3"/>
    <n v="2014"/>
  </r>
  <r>
    <n v="2313"/>
    <s v="A SUNNY DAY IN GLASGOW"/>
    <s v="A Sunny Day in Glasgow are recording a new album and we need your help!"/>
    <n v="176"/>
    <n v="5000"/>
    <n v="8792.02"/>
    <x v="0"/>
    <n v="56"/>
    <s v="US"/>
    <s v="USD"/>
    <n v="1336086026"/>
    <n v="1333494026"/>
    <b v="1"/>
    <n v="157"/>
    <b v="1"/>
    <s v="music/indie rock"/>
    <x v="4"/>
    <s v="indie rock"/>
    <x v="229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57"/>
    <n v="1200"/>
    <n v="1883.64"/>
    <x v="0"/>
    <n v="37.67"/>
    <s v="US"/>
    <s v="USD"/>
    <n v="1339074857"/>
    <n v="1336482857"/>
    <b v="1"/>
    <n v="50"/>
    <b v="1"/>
    <s v="music/indie rock"/>
    <x v="4"/>
    <s v="indie rock"/>
    <x v="229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103"/>
    <n v="2500"/>
    <n v="2565"/>
    <x v="0"/>
    <n v="40.08"/>
    <s v="US"/>
    <s v="USD"/>
    <n v="1336238743"/>
    <n v="1333646743"/>
    <b v="1"/>
    <n v="64"/>
    <b v="1"/>
    <s v="music/indie rock"/>
    <x v="4"/>
    <s v="indie rock"/>
    <x v="229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04"/>
    <n v="15000"/>
    <n v="15606.4"/>
    <x v="0"/>
    <n v="78.03"/>
    <s v="US"/>
    <s v="USD"/>
    <n v="1260383040"/>
    <n v="1253726650"/>
    <b v="1"/>
    <n v="200"/>
    <b v="1"/>
    <s v="music/indie rock"/>
    <x v="4"/>
    <s v="indie rock"/>
    <x v="229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104"/>
    <n v="400"/>
    <n v="416"/>
    <x v="0"/>
    <n v="18.91"/>
    <s v="US"/>
    <s v="USD"/>
    <n v="1266210000"/>
    <n v="1263474049"/>
    <b v="1"/>
    <n v="22"/>
    <b v="1"/>
    <s v="music/indie rock"/>
    <x v="4"/>
    <s v="indie rock"/>
    <x v="229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121"/>
    <n v="5000"/>
    <n v="6053"/>
    <x v="0"/>
    <n v="37.130000000000003"/>
    <s v="US"/>
    <s v="USD"/>
    <n v="1253937540"/>
    <n v="1251214014"/>
    <b v="1"/>
    <n v="163"/>
    <b v="1"/>
    <s v="music/indie rock"/>
    <x v="4"/>
    <s v="indie rock"/>
    <x v="229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108"/>
    <n v="3000"/>
    <n v="3231"/>
    <x v="0"/>
    <n v="41.96"/>
    <s v="US"/>
    <s v="USD"/>
    <n v="1387072685"/>
    <n v="1384480685"/>
    <b v="1"/>
    <n v="77"/>
    <b v="1"/>
    <s v="music/indie rock"/>
    <x v="4"/>
    <s v="indie rock"/>
    <x v="229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109"/>
    <n v="5000"/>
    <n v="5433"/>
    <x v="0"/>
    <n v="61.04"/>
    <s v="US"/>
    <s v="USD"/>
    <n v="1396463800"/>
    <n v="1393443400"/>
    <b v="1"/>
    <n v="89"/>
    <b v="1"/>
    <s v="music/indie rock"/>
    <x v="4"/>
    <s v="indie rock"/>
    <x v="2300"/>
    <d v="2014-04-02T18:36:40"/>
    <x v="3"/>
    <n v="2014"/>
  </r>
  <r>
    <n v="2327"/>
    <s v="Kraut Source - Fermentation Made Simple"/>
    <s v="Gourmet Fermentation in a Mason Jar. Create delicious, nutritious fermented foods at home."/>
    <n v="526"/>
    <n v="35000"/>
    <n v="184133.01"/>
    <x v="0"/>
    <n v="54.88"/>
    <s v="US"/>
    <s v="USD"/>
    <n v="1409090440"/>
    <n v="1406066440"/>
    <b v="1"/>
    <n v="3355"/>
    <b v="1"/>
    <s v="food/small batch"/>
    <x v="7"/>
    <s v="small batch"/>
    <x v="2301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254"/>
    <n v="10000"/>
    <n v="25445"/>
    <x v="0"/>
    <n v="47.38"/>
    <s v="US"/>
    <s v="USD"/>
    <n v="1434307537"/>
    <n v="1431715537"/>
    <b v="1"/>
    <n v="537"/>
    <b v="1"/>
    <s v="food/small batch"/>
    <x v="7"/>
    <s v="small batch"/>
    <x v="2302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106"/>
    <n v="25000"/>
    <n v="26480"/>
    <x v="0"/>
    <n v="211.84"/>
    <s v="US"/>
    <s v="USD"/>
    <n v="1405609146"/>
    <n v="1403017146"/>
    <b v="1"/>
    <n v="125"/>
    <b v="1"/>
    <s v="food/small batch"/>
    <x v="7"/>
    <s v="small batch"/>
    <x v="2303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102"/>
    <n v="35000"/>
    <n v="35848"/>
    <x v="0"/>
    <n v="219.93"/>
    <s v="US"/>
    <s v="USD"/>
    <n v="1451001600"/>
    <n v="1448400943"/>
    <b v="1"/>
    <n v="163"/>
    <b v="1"/>
    <s v="food/small batch"/>
    <x v="7"/>
    <s v="small batch"/>
    <x v="2304"/>
    <d v="2015-12-25T00:00:00"/>
    <x v="0"/>
    <n v="2015"/>
  </r>
  <r>
    <n v="2331"/>
    <s v="Meadowlands Chocolate"/>
    <s v="Handcrafted, organic, single-origin, bean-to-bar, dark chocolate. Like fine wine, the secret is in the terroir."/>
    <n v="144"/>
    <n v="8000"/>
    <n v="11545.1"/>
    <x v="0"/>
    <n v="40.799999999999997"/>
    <s v="US"/>
    <s v="USD"/>
    <n v="1408320490"/>
    <n v="1405728490"/>
    <b v="1"/>
    <n v="283"/>
    <b v="1"/>
    <s v="food/small batch"/>
    <x v="7"/>
    <s v="small batch"/>
    <x v="2305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106"/>
    <n v="25000"/>
    <n v="26577"/>
    <x v="0"/>
    <n v="75.5"/>
    <s v="US"/>
    <s v="USD"/>
    <n v="1423235071"/>
    <n v="1420643071"/>
    <b v="1"/>
    <n v="352"/>
    <b v="1"/>
    <s v="food/small batch"/>
    <x v="7"/>
    <s v="small batch"/>
    <x v="2306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212"/>
    <n v="600"/>
    <n v="1273"/>
    <x v="0"/>
    <n v="13.54"/>
    <s v="US"/>
    <s v="USD"/>
    <n v="1401385800"/>
    <n v="1399563390"/>
    <b v="1"/>
    <n v="94"/>
    <b v="1"/>
    <s v="food/small batch"/>
    <x v="7"/>
    <s v="small batch"/>
    <x v="2307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102"/>
    <n v="4000"/>
    <n v="4078"/>
    <x v="0"/>
    <n v="60.87"/>
    <s v="US"/>
    <s v="USD"/>
    <n v="1415208840"/>
    <n v="1412611498"/>
    <b v="1"/>
    <n v="67"/>
    <b v="1"/>
    <s v="food/small batch"/>
    <x v="7"/>
    <s v="small batch"/>
    <x v="2308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102"/>
    <n v="25000"/>
    <n v="25568"/>
    <x v="0"/>
    <n v="115.69"/>
    <s v="US"/>
    <s v="USD"/>
    <n v="1402494243"/>
    <n v="1399902243"/>
    <b v="1"/>
    <n v="221"/>
    <b v="1"/>
    <s v="food/small batch"/>
    <x v="7"/>
    <s v="small batch"/>
    <x v="2309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521"/>
    <n v="20000"/>
    <n v="104146.51"/>
    <x v="0"/>
    <n v="48.1"/>
    <s v="US"/>
    <s v="USD"/>
    <n v="1394316695"/>
    <n v="1390860695"/>
    <b v="1"/>
    <n v="2165"/>
    <b v="1"/>
    <s v="food/small batch"/>
    <x v="7"/>
    <s v="small batch"/>
    <x v="2310"/>
    <d v="2014-03-08T22:11:35"/>
    <x v="3"/>
    <n v="2014"/>
  </r>
  <r>
    <n v="2337"/>
    <s v="The Hudson Standard Bitters and Shrubs"/>
    <s v="We make small batch, locally sourced bitters and shrubs for cocktails and cooking."/>
    <n v="111"/>
    <n v="12000"/>
    <n v="13279"/>
    <x v="0"/>
    <n v="74.180000000000007"/>
    <s v="US"/>
    <s v="USD"/>
    <n v="1403796143"/>
    <n v="1401204143"/>
    <b v="1"/>
    <n v="179"/>
    <b v="1"/>
    <s v="food/small batch"/>
    <x v="7"/>
    <s v="small batch"/>
    <x v="2311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01"/>
    <n v="15000"/>
    <n v="15171.5"/>
    <x v="0"/>
    <n v="123.35"/>
    <s v="US"/>
    <s v="USD"/>
    <n v="1404077484"/>
    <n v="1401485484"/>
    <b v="1"/>
    <n v="123"/>
    <b v="1"/>
    <s v="food/small batch"/>
    <x v="7"/>
    <s v="small batch"/>
    <x v="2312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94"/>
    <n v="25000"/>
    <n v="73552"/>
    <x v="0"/>
    <n v="66.62"/>
    <s v="US"/>
    <s v="USD"/>
    <n v="1482134340"/>
    <n v="1479496309"/>
    <b v="1"/>
    <n v="1104"/>
    <b v="1"/>
    <s v="food/small batch"/>
    <x v="7"/>
    <s v="small batch"/>
    <x v="2313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106"/>
    <n v="40000"/>
    <n v="42311"/>
    <x v="0"/>
    <n v="104.99"/>
    <s v="US"/>
    <s v="USD"/>
    <n v="1477841138"/>
    <n v="1475249138"/>
    <b v="1"/>
    <n v="403"/>
    <b v="1"/>
    <s v="food/small batch"/>
    <x v="7"/>
    <s v="small batch"/>
    <x v="2314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0"/>
    <n v="5000"/>
    <n v="0"/>
    <x v="1"/>
    <n v="0"/>
    <s v="US"/>
    <s v="USD"/>
    <n v="1436729504"/>
    <n v="1434137504"/>
    <b v="0"/>
    <n v="0"/>
    <b v="0"/>
    <s v="technology/web"/>
    <x v="2"/>
    <s v="web"/>
    <x v="2315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0"/>
    <n v="5500"/>
    <n v="0"/>
    <x v="1"/>
    <n v="0"/>
    <s v="US"/>
    <s v="USD"/>
    <n v="1412571600"/>
    <n v="1410799870"/>
    <b v="0"/>
    <n v="0"/>
    <b v="0"/>
    <s v="technology/web"/>
    <x v="2"/>
    <s v="web"/>
    <x v="2316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3"/>
    <n v="10000"/>
    <n v="300"/>
    <x v="1"/>
    <n v="300"/>
    <s v="US"/>
    <s v="USD"/>
    <n v="1452282420"/>
    <n v="1447962505"/>
    <b v="0"/>
    <n v="1"/>
    <b v="0"/>
    <s v="technology/web"/>
    <x v="2"/>
    <s v="web"/>
    <x v="2317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0"/>
    <n v="1000"/>
    <n v="1"/>
    <x v="1"/>
    <n v="1"/>
    <s v="CA"/>
    <s v="CAD"/>
    <n v="1466789269"/>
    <n v="1464197269"/>
    <b v="0"/>
    <n v="1"/>
    <b v="0"/>
    <s v="technology/web"/>
    <x v="2"/>
    <s v="web"/>
    <x v="2318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0"/>
    <n v="3000"/>
    <n v="0"/>
    <x v="1"/>
    <n v="0"/>
    <s v="US"/>
    <s v="USD"/>
    <n v="1427845140"/>
    <n v="1424822556"/>
    <b v="0"/>
    <n v="0"/>
    <b v="0"/>
    <s v="technology/web"/>
    <x v="2"/>
    <s v="web"/>
    <x v="2319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0"/>
    <n v="60000"/>
    <n v="39"/>
    <x v="1"/>
    <n v="13"/>
    <s v="US"/>
    <s v="USD"/>
    <n v="1476731431"/>
    <n v="1472843431"/>
    <b v="0"/>
    <n v="3"/>
    <b v="0"/>
    <s v="technology/web"/>
    <x v="2"/>
    <s v="web"/>
    <x v="2320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2"/>
    <n v="1000"/>
    <n v="15"/>
    <x v="1"/>
    <n v="15"/>
    <s v="US"/>
    <s v="USD"/>
    <n v="1472135676"/>
    <n v="1469543676"/>
    <b v="0"/>
    <n v="1"/>
    <b v="0"/>
    <s v="technology/web"/>
    <x v="2"/>
    <s v="web"/>
    <x v="2321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0"/>
    <n v="70000"/>
    <n v="270"/>
    <x v="1"/>
    <n v="54"/>
    <s v="US"/>
    <s v="USD"/>
    <n v="1456006938"/>
    <n v="1450822938"/>
    <b v="0"/>
    <n v="5"/>
    <b v="0"/>
    <s v="technology/web"/>
    <x v="2"/>
    <s v="web"/>
    <x v="2322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0"/>
    <n v="474900"/>
    <n v="0"/>
    <x v="1"/>
    <n v="0"/>
    <s v="SE"/>
    <s v="SEK"/>
    <n v="1439318228"/>
    <n v="1436812628"/>
    <b v="0"/>
    <n v="0"/>
    <b v="0"/>
    <s v="technology/web"/>
    <x v="2"/>
    <s v="web"/>
    <x v="2323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0"/>
    <n v="50000"/>
    <n v="0"/>
    <x v="1"/>
    <n v="0"/>
    <s v="IE"/>
    <s v="EUR"/>
    <n v="1483474370"/>
    <n v="1480882370"/>
    <b v="0"/>
    <n v="0"/>
    <b v="0"/>
    <s v="technology/web"/>
    <x v="2"/>
    <s v="web"/>
    <x v="2324"/>
    <d v="2017-01-03T20:12:50"/>
    <x v="2"/>
    <n v="2017"/>
  </r>
  <r>
    <n v="2351"/>
    <s v="NZ Auction site.  No listing or success fees. Only $2 p/m"/>
    <s v="Donate $30 or more and receive a free selfie stick."/>
    <n v="1"/>
    <n v="18900"/>
    <n v="108"/>
    <x v="1"/>
    <n v="15.43"/>
    <s v="NZ"/>
    <s v="NZD"/>
    <n v="1430360739"/>
    <n v="1427768739"/>
    <b v="0"/>
    <n v="7"/>
    <b v="0"/>
    <s v="technology/web"/>
    <x v="2"/>
    <s v="web"/>
    <x v="2325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0"/>
    <n v="2000"/>
    <n v="0"/>
    <x v="1"/>
    <n v="0"/>
    <s v="US"/>
    <s v="USD"/>
    <n v="1433603552"/>
    <n v="1428419552"/>
    <b v="0"/>
    <n v="0"/>
    <b v="0"/>
    <s v="technology/web"/>
    <x v="2"/>
    <s v="web"/>
    <x v="2326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0"/>
    <n v="1000"/>
    <n v="0"/>
    <x v="1"/>
    <n v="0"/>
    <s v="US"/>
    <s v="USD"/>
    <n v="1429632822"/>
    <n v="1428596022"/>
    <b v="0"/>
    <n v="0"/>
    <b v="0"/>
    <s v="technology/web"/>
    <x v="2"/>
    <s v="web"/>
    <x v="2327"/>
    <d v="2015-04-21T16:13:42"/>
    <x v="0"/>
    <n v="2015"/>
  </r>
  <r>
    <n v="2354"/>
    <s v="Dissertation (Canceled)"/>
    <s v="Almost done with doctorate degree but need funding of $35,000 to complete research of project."/>
    <n v="0"/>
    <n v="35000"/>
    <n v="25"/>
    <x v="1"/>
    <n v="25"/>
    <s v="US"/>
    <s v="USD"/>
    <n v="1420910460"/>
    <n v="1415726460"/>
    <b v="0"/>
    <n v="1"/>
    <b v="0"/>
    <s v="technology/web"/>
    <x v="2"/>
    <s v="web"/>
    <x v="2328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1"/>
    <n v="8000"/>
    <n v="55"/>
    <x v="1"/>
    <n v="27.5"/>
    <s v="AU"/>
    <s v="AUD"/>
    <n v="1430604136"/>
    <n v="1428012136"/>
    <b v="0"/>
    <n v="2"/>
    <b v="0"/>
    <s v="technology/web"/>
    <x v="2"/>
    <s v="web"/>
    <x v="2329"/>
    <d v="2015-05-02T22:02:16"/>
    <x v="0"/>
    <n v="2015"/>
  </r>
  <r>
    <n v="2356"/>
    <s v="HardstyleUnited.com (Canceled)"/>
    <s v="HardstyleUnited.com The Global Hardstyle community. Your Hardstyle community."/>
    <n v="0"/>
    <n v="10000"/>
    <n v="0"/>
    <x v="1"/>
    <n v="0"/>
    <s v="NL"/>
    <s v="EUR"/>
    <n v="1433530104"/>
    <n v="1430938104"/>
    <b v="0"/>
    <n v="0"/>
    <b v="0"/>
    <s v="technology/web"/>
    <x v="2"/>
    <s v="web"/>
    <x v="2330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0"/>
    <n v="27000"/>
    <n v="0"/>
    <x v="1"/>
    <n v="0"/>
    <s v="GB"/>
    <s v="GBP"/>
    <n v="1445093578"/>
    <n v="1442501578"/>
    <b v="0"/>
    <n v="0"/>
    <b v="0"/>
    <s v="technology/web"/>
    <x v="2"/>
    <s v="web"/>
    <x v="2331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0"/>
    <n v="1500"/>
    <n v="0"/>
    <x v="1"/>
    <n v="0"/>
    <s v="GB"/>
    <s v="GBP"/>
    <n v="1422664740"/>
    <n v="1417818036"/>
    <b v="0"/>
    <n v="0"/>
    <b v="0"/>
    <s v="technology/web"/>
    <x v="2"/>
    <s v="web"/>
    <x v="2332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15"/>
    <n v="7500"/>
    <n v="1101"/>
    <x v="1"/>
    <n v="367"/>
    <s v="US"/>
    <s v="USD"/>
    <n v="1438616124"/>
    <n v="1433432124"/>
    <b v="0"/>
    <n v="3"/>
    <b v="0"/>
    <s v="technology/web"/>
    <x v="2"/>
    <s v="web"/>
    <x v="2333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0"/>
    <n v="5000"/>
    <n v="2"/>
    <x v="1"/>
    <n v="2"/>
    <s v="CA"/>
    <s v="CAD"/>
    <n v="1454864280"/>
    <n v="1452272280"/>
    <b v="0"/>
    <n v="1"/>
    <b v="0"/>
    <s v="technology/web"/>
    <x v="2"/>
    <s v="web"/>
    <x v="2334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0"/>
    <n v="200"/>
    <n v="0"/>
    <x v="1"/>
    <n v="0"/>
    <s v="CA"/>
    <s v="CAD"/>
    <n v="1462053600"/>
    <n v="1459975008"/>
    <b v="0"/>
    <n v="0"/>
    <b v="0"/>
    <s v="technology/web"/>
    <x v="2"/>
    <s v="web"/>
    <x v="2335"/>
    <d v="2016-04-30T22:00:00"/>
    <x v="2"/>
    <n v="2016"/>
  </r>
  <r>
    <n v="2362"/>
    <s v="Help CRB obtain 501(c)(3) status! (Canceled)"/>
    <s v="The Columbus Ruby Brigade has brought monthly ruby goodness and camaraderie to all participants."/>
    <n v="29"/>
    <n v="420"/>
    <n v="120"/>
    <x v="1"/>
    <n v="60"/>
    <s v="US"/>
    <s v="USD"/>
    <n v="1418315470"/>
    <n v="1415723470"/>
    <b v="0"/>
    <n v="2"/>
    <b v="0"/>
    <s v="technology/web"/>
    <x v="2"/>
    <s v="web"/>
    <x v="2336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0"/>
    <n v="175000"/>
    <n v="0"/>
    <x v="1"/>
    <n v="0"/>
    <s v="US"/>
    <s v="USD"/>
    <n v="1451348200"/>
    <n v="1447460200"/>
    <b v="0"/>
    <n v="0"/>
    <b v="0"/>
    <s v="technology/web"/>
    <x v="2"/>
    <s v="web"/>
    <x v="2337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0"/>
    <n v="128"/>
    <n v="0"/>
    <x v="1"/>
    <n v="0"/>
    <s v="US"/>
    <s v="USD"/>
    <n v="1445898356"/>
    <n v="1441146356"/>
    <b v="0"/>
    <n v="0"/>
    <b v="0"/>
    <s v="technology/web"/>
    <x v="2"/>
    <s v="web"/>
    <x v="2338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0"/>
    <n v="1000"/>
    <n v="0"/>
    <x v="1"/>
    <n v="0"/>
    <s v="IT"/>
    <s v="EUR"/>
    <n v="1453071600"/>
    <n v="1449596425"/>
    <b v="0"/>
    <n v="0"/>
    <b v="0"/>
    <s v="technology/web"/>
    <x v="2"/>
    <s v="web"/>
    <x v="2339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11"/>
    <n v="25000"/>
    <n v="2630"/>
    <x v="1"/>
    <n v="97.41"/>
    <s v="GB"/>
    <s v="GBP"/>
    <n v="1445431533"/>
    <n v="1442839533"/>
    <b v="0"/>
    <n v="27"/>
    <b v="0"/>
    <s v="technology/web"/>
    <x v="2"/>
    <s v="web"/>
    <x v="2340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1"/>
    <n v="50000"/>
    <n v="670"/>
    <x v="1"/>
    <n v="47.86"/>
    <s v="US"/>
    <s v="USD"/>
    <n v="1461622616"/>
    <n v="1456442216"/>
    <b v="0"/>
    <n v="14"/>
    <b v="0"/>
    <s v="technology/web"/>
    <x v="2"/>
    <s v="web"/>
    <x v="2341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0"/>
    <n v="40000"/>
    <n v="100"/>
    <x v="1"/>
    <n v="50"/>
    <s v="US"/>
    <s v="USD"/>
    <n v="1429028365"/>
    <n v="1425143965"/>
    <b v="0"/>
    <n v="2"/>
    <b v="0"/>
    <s v="technology/web"/>
    <x v="2"/>
    <s v="web"/>
    <x v="2342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0"/>
    <n v="25000"/>
    <n v="0"/>
    <x v="1"/>
    <n v="0"/>
    <s v="US"/>
    <s v="USD"/>
    <n v="1455132611"/>
    <n v="1452540611"/>
    <b v="0"/>
    <n v="0"/>
    <b v="0"/>
    <s v="technology/web"/>
    <x v="2"/>
    <s v="web"/>
    <x v="2343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0"/>
    <n v="25000"/>
    <n v="82"/>
    <x v="1"/>
    <n v="20.5"/>
    <s v="US"/>
    <s v="USD"/>
    <n v="1418877141"/>
    <n v="1416285141"/>
    <b v="0"/>
    <n v="4"/>
    <b v="0"/>
    <s v="technology/web"/>
    <x v="2"/>
    <s v="web"/>
    <x v="2344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0"/>
    <n v="2000"/>
    <n v="0"/>
    <x v="1"/>
    <n v="0"/>
    <s v="US"/>
    <s v="USD"/>
    <n v="1435257596"/>
    <n v="1432665596"/>
    <b v="0"/>
    <n v="0"/>
    <b v="0"/>
    <s v="technology/web"/>
    <x v="2"/>
    <s v="web"/>
    <x v="2345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3"/>
    <n v="5500"/>
    <n v="180"/>
    <x v="1"/>
    <n v="30"/>
    <s v="AU"/>
    <s v="AUD"/>
    <n v="1429839571"/>
    <n v="1427247571"/>
    <b v="0"/>
    <n v="6"/>
    <b v="0"/>
    <s v="technology/web"/>
    <x v="2"/>
    <s v="web"/>
    <x v="2346"/>
    <d v="2015-04-24T01:39:31"/>
    <x v="0"/>
    <n v="2015"/>
  </r>
  <r>
    <n v="2373"/>
    <s v="Cykelauktion.com (Canceled)"/>
    <s v="We want to create a safe marketplace for buying and selling bicycles."/>
    <n v="0"/>
    <n v="850000"/>
    <n v="50"/>
    <x v="1"/>
    <n v="50"/>
    <s v="SE"/>
    <s v="SEK"/>
    <n v="1440863624"/>
    <n v="1438271624"/>
    <b v="0"/>
    <n v="1"/>
    <b v="0"/>
    <s v="technology/web"/>
    <x v="2"/>
    <s v="web"/>
    <x v="2347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0"/>
    <n v="22000"/>
    <n v="10"/>
    <x v="1"/>
    <n v="10"/>
    <s v="US"/>
    <s v="USD"/>
    <n v="1423772060"/>
    <n v="1421180060"/>
    <b v="0"/>
    <n v="1"/>
    <b v="0"/>
    <s v="technology/web"/>
    <x v="2"/>
    <s v="web"/>
    <x v="2348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0"/>
    <n v="10000"/>
    <n v="0"/>
    <x v="1"/>
    <n v="0"/>
    <s v="US"/>
    <s v="USD"/>
    <n v="1473451437"/>
    <n v="1470859437"/>
    <b v="0"/>
    <n v="0"/>
    <b v="0"/>
    <s v="technology/web"/>
    <x v="2"/>
    <s v="web"/>
    <x v="2349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11"/>
    <n v="3000"/>
    <n v="326.33"/>
    <x v="1"/>
    <n v="81.58"/>
    <s v="US"/>
    <s v="USD"/>
    <n v="1449785566"/>
    <n v="1447193566"/>
    <b v="0"/>
    <n v="4"/>
    <b v="0"/>
    <s v="technology/web"/>
    <x v="2"/>
    <s v="web"/>
    <x v="2350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0"/>
    <n v="2500"/>
    <n v="0"/>
    <x v="1"/>
    <n v="0"/>
    <s v="CA"/>
    <s v="CAD"/>
    <n v="1480110783"/>
    <n v="1477515183"/>
    <b v="0"/>
    <n v="0"/>
    <b v="0"/>
    <s v="technology/web"/>
    <x v="2"/>
    <s v="web"/>
    <x v="2351"/>
    <d v="2016-11-25T21:53:03"/>
    <x v="2"/>
    <n v="2016"/>
  </r>
  <r>
    <n v="2378"/>
    <s v="KEEPUP INC (Canceled)"/>
    <s v="KEEPUP allows you to extend your social circle by introducing you to new people via your friends."/>
    <n v="0"/>
    <n v="110000"/>
    <n v="0"/>
    <x v="1"/>
    <n v="0"/>
    <s v="US"/>
    <s v="USD"/>
    <n v="1440548330"/>
    <n v="1438042730"/>
    <b v="0"/>
    <n v="0"/>
    <b v="0"/>
    <s v="technology/web"/>
    <x v="2"/>
    <s v="web"/>
    <x v="2352"/>
    <d v="2015-08-26T00:18:50"/>
    <x v="0"/>
    <n v="2015"/>
  </r>
  <r>
    <n v="2379"/>
    <s v="SelectCooks.com (Canceled)"/>
    <s v="Selectcooks.com is a community marketplace for people to list, find and hire chefs."/>
    <n v="0"/>
    <n v="30000"/>
    <n v="0"/>
    <x v="1"/>
    <n v="0"/>
    <s v="US"/>
    <s v="USD"/>
    <n v="1444004616"/>
    <n v="1440116616"/>
    <b v="0"/>
    <n v="0"/>
    <b v="0"/>
    <s v="technology/web"/>
    <x v="2"/>
    <s v="web"/>
    <x v="2353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0"/>
    <n v="15000"/>
    <n v="55"/>
    <x v="1"/>
    <n v="18.329999999999998"/>
    <s v="US"/>
    <s v="USD"/>
    <n v="1443726142"/>
    <n v="1441134142"/>
    <b v="0"/>
    <n v="3"/>
    <b v="0"/>
    <s v="technology/web"/>
    <x v="2"/>
    <s v="web"/>
    <x v="2354"/>
    <d v="2015-10-01T19:02:22"/>
    <x v="0"/>
    <n v="2015"/>
  </r>
  <r>
    <n v="2381"/>
    <s v="Cannabis Connection (Canceled)"/>
    <s v="Social Media Platform for the Marijuana Industry to create professionalism and a stable lasting market."/>
    <n v="2"/>
    <n v="86350"/>
    <n v="1571"/>
    <x v="1"/>
    <n v="224.43"/>
    <s v="US"/>
    <s v="USD"/>
    <n v="1428704848"/>
    <n v="1426112848"/>
    <b v="0"/>
    <n v="7"/>
    <b v="0"/>
    <s v="technology/web"/>
    <x v="2"/>
    <s v="web"/>
    <x v="2355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"/>
    <n v="3000"/>
    <n v="75"/>
    <x v="1"/>
    <n v="37.5"/>
    <s v="US"/>
    <s v="USD"/>
    <n v="1438662603"/>
    <n v="1436502603"/>
    <b v="0"/>
    <n v="2"/>
    <b v="0"/>
    <s v="technology/web"/>
    <x v="2"/>
    <s v="web"/>
    <x v="2356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4"/>
    <n v="10000"/>
    <n v="435"/>
    <x v="1"/>
    <n v="145"/>
    <s v="NZ"/>
    <s v="NZD"/>
    <n v="1424568107"/>
    <n v="1421976107"/>
    <b v="0"/>
    <n v="3"/>
    <b v="0"/>
    <s v="technology/web"/>
    <x v="2"/>
    <s v="web"/>
    <x v="2357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"/>
    <n v="1000"/>
    <n v="8"/>
    <x v="1"/>
    <n v="1"/>
    <s v="US"/>
    <s v="USD"/>
    <n v="1415932643"/>
    <n v="1413337043"/>
    <b v="0"/>
    <n v="8"/>
    <b v="0"/>
    <s v="technology/web"/>
    <x v="2"/>
    <s v="web"/>
    <x v="2358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1"/>
    <n v="65000"/>
    <n v="788"/>
    <x v="1"/>
    <n v="112.57"/>
    <s v="US"/>
    <s v="USD"/>
    <n v="1438793432"/>
    <n v="1436201432"/>
    <b v="0"/>
    <n v="7"/>
    <b v="0"/>
    <s v="technology/web"/>
    <x v="2"/>
    <s v="web"/>
    <x v="2359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0"/>
    <n v="30000"/>
    <n v="0"/>
    <x v="1"/>
    <n v="0"/>
    <s v="CA"/>
    <s v="CAD"/>
    <n v="1420920424"/>
    <n v="1415736424"/>
    <b v="0"/>
    <n v="0"/>
    <b v="0"/>
    <s v="technology/web"/>
    <x v="2"/>
    <s v="web"/>
    <x v="2360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"/>
    <n v="150000"/>
    <n v="1026"/>
    <x v="1"/>
    <n v="342"/>
    <s v="US"/>
    <s v="USD"/>
    <n v="1469199740"/>
    <n v="1465311740"/>
    <b v="0"/>
    <n v="3"/>
    <b v="0"/>
    <s v="technology/web"/>
    <x v="2"/>
    <s v="web"/>
    <x v="2361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1"/>
    <n v="37000"/>
    <n v="463"/>
    <x v="1"/>
    <n v="57.88"/>
    <s v="US"/>
    <s v="USD"/>
    <n v="1421350140"/>
    <n v="1418761759"/>
    <b v="0"/>
    <n v="8"/>
    <b v="0"/>
    <s v="technology/web"/>
    <x v="2"/>
    <s v="web"/>
    <x v="2362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0"/>
    <n v="16000"/>
    <n v="30"/>
    <x v="1"/>
    <n v="30"/>
    <s v="FR"/>
    <s v="EUR"/>
    <n v="1437861540"/>
    <n v="1435160452"/>
    <b v="0"/>
    <n v="1"/>
    <b v="0"/>
    <s v="technology/web"/>
    <x v="2"/>
    <s v="web"/>
    <x v="2363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0"/>
    <n v="510000"/>
    <n v="0"/>
    <x v="1"/>
    <n v="0"/>
    <s v="AU"/>
    <s v="AUD"/>
    <n v="1420352264"/>
    <n v="1416896264"/>
    <b v="0"/>
    <n v="0"/>
    <b v="0"/>
    <s v="technology/web"/>
    <x v="2"/>
    <s v="web"/>
    <x v="2364"/>
    <d v="2015-01-04T06:17:44"/>
    <x v="3"/>
    <n v="2015"/>
  </r>
  <r>
    <n v="2391"/>
    <s v="oToBOTS.com - Freedom from high cost auto repairs (Canceled)"/>
    <s v="Using the power of internet to help people save hundreds in car repair."/>
    <n v="0"/>
    <n v="20000"/>
    <n v="25"/>
    <x v="1"/>
    <n v="25"/>
    <s v="US"/>
    <s v="USD"/>
    <n v="1427825044"/>
    <n v="1425236644"/>
    <b v="0"/>
    <n v="1"/>
    <b v="0"/>
    <s v="technology/web"/>
    <x v="2"/>
    <s v="web"/>
    <x v="2365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0"/>
    <n v="4200"/>
    <n v="0"/>
    <x v="1"/>
    <n v="0"/>
    <s v="US"/>
    <s v="USD"/>
    <n v="1446087223"/>
    <n v="1443495223"/>
    <b v="0"/>
    <n v="0"/>
    <b v="0"/>
    <s v="technology/web"/>
    <x v="2"/>
    <s v="web"/>
    <x v="2366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0"/>
    <n v="100000"/>
    <n v="50"/>
    <x v="1"/>
    <n v="50"/>
    <s v="US"/>
    <s v="USD"/>
    <n v="1439048017"/>
    <n v="1436456017"/>
    <b v="0"/>
    <n v="1"/>
    <b v="0"/>
    <s v="technology/web"/>
    <x v="2"/>
    <s v="web"/>
    <x v="2367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0"/>
    <n v="5000"/>
    <n v="3"/>
    <x v="1"/>
    <n v="1.5"/>
    <s v="IE"/>
    <s v="EUR"/>
    <n v="1424940093"/>
    <n v="1422348093"/>
    <b v="0"/>
    <n v="2"/>
    <b v="0"/>
    <s v="technology/web"/>
    <x v="2"/>
    <s v="web"/>
    <x v="2368"/>
    <d v="2015-02-26T08:41:33"/>
    <x v="0"/>
    <n v="2015"/>
  </r>
  <r>
    <n v="2395"/>
    <s v="VENT it out (Canceled)"/>
    <s v="I am making a social website where people can anonymously or openly vent, All walks of life all over the world"/>
    <n v="0"/>
    <n v="33000"/>
    <n v="0"/>
    <x v="1"/>
    <n v="0"/>
    <s v="US"/>
    <s v="USD"/>
    <n v="1484038620"/>
    <n v="1481597687"/>
    <b v="0"/>
    <n v="0"/>
    <b v="0"/>
    <s v="technology/web"/>
    <x v="2"/>
    <s v="web"/>
    <x v="2369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0"/>
    <n v="5000"/>
    <n v="10"/>
    <x v="1"/>
    <n v="10"/>
    <s v="CH"/>
    <s v="CHF"/>
    <n v="1444940558"/>
    <n v="1442348558"/>
    <b v="0"/>
    <n v="1"/>
    <b v="0"/>
    <s v="technology/web"/>
    <x v="2"/>
    <s v="web"/>
    <x v="2370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0"/>
    <n v="124000"/>
    <n v="0"/>
    <x v="1"/>
    <n v="0"/>
    <s v="US"/>
    <s v="USD"/>
    <n v="1420233256"/>
    <n v="1417641256"/>
    <b v="0"/>
    <n v="0"/>
    <b v="0"/>
    <s v="technology/web"/>
    <x v="2"/>
    <s v="web"/>
    <x v="2371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0"/>
    <n v="4000"/>
    <n v="0"/>
    <x v="1"/>
    <n v="0"/>
    <s v="US"/>
    <s v="USD"/>
    <n v="1435874384"/>
    <n v="1433282384"/>
    <b v="0"/>
    <n v="0"/>
    <b v="0"/>
    <s v="technology/web"/>
    <x v="2"/>
    <s v="web"/>
    <x v="2372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0"/>
    <n v="13000"/>
    <n v="0"/>
    <x v="1"/>
    <n v="0"/>
    <s v="SE"/>
    <s v="SEK"/>
    <n v="1418934506"/>
    <n v="1415910506"/>
    <b v="0"/>
    <n v="0"/>
    <b v="0"/>
    <s v="technology/web"/>
    <x v="2"/>
    <s v="web"/>
    <x v="2373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0"/>
    <n v="50000"/>
    <n v="0"/>
    <x v="1"/>
    <n v="0"/>
    <s v="AU"/>
    <s v="AUD"/>
    <n v="1460615164"/>
    <n v="1458023164"/>
    <b v="0"/>
    <n v="0"/>
    <b v="0"/>
    <s v="technology/web"/>
    <x v="2"/>
    <s v="web"/>
    <x v="2374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1"/>
    <n v="28000"/>
    <n v="201"/>
    <x v="2"/>
    <n v="22.33"/>
    <s v="US"/>
    <s v="USD"/>
    <n v="1457207096"/>
    <n v="1452023096"/>
    <b v="0"/>
    <n v="9"/>
    <b v="0"/>
    <s v="food/food trucks"/>
    <x v="7"/>
    <s v="food trucks"/>
    <x v="2375"/>
    <d v="2016-03-05T19:44:56"/>
    <x v="2"/>
    <n v="2016"/>
  </r>
  <r>
    <n v="2402"/>
    <s v="Cupcake Truck Unite"/>
    <s v="Small town, delicious treats, and a mobile truck"/>
    <n v="0"/>
    <n v="12000"/>
    <n v="52"/>
    <x v="2"/>
    <n v="52"/>
    <s v="US"/>
    <s v="USD"/>
    <n v="1431533931"/>
    <n v="1428941931"/>
    <b v="0"/>
    <n v="1"/>
    <b v="0"/>
    <s v="food/food trucks"/>
    <x v="7"/>
    <s v="food trucks"/>
    <x v="2376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7"/>
    <n v="1200"/>
    <n v="202"/>
    <x v="2"/>
    <n v="16.829999999999998"/>
    <s v="GB"/>
    <s v="GBP"/>
    <n v="1459368658"/>
    <n v="1454188258"/>
    <b v="0"/>
    <n v="12"/>
    <b v="0"/>
    <s v="food/food trucks"/>
    <x v="7"/>
    <s v="food trucks"/>
    <x v="2377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0"/>
    <n v="15000"/>
    <n v="0"/>
    <x v="2"/>
    <n v="0"/>
    <s v="US"/>
    <s v="USD"/>
    <n v="1451782607"/>
    <n v="1449190607"/>
    <b v="0"/>
    <n v="0"/>
    <b v="0"/>
    <s v="food/food trucks"/>
    <x v="7"/>
    <s v="food trucks"/>
    <x v="2378"/>
    <d v="2016-01-03T00:56:47"/>
    <x v="0"/>
    <n v="2016"/>
  </r>
  <r>
    <n v="2405"/>
    <s v="JoyShtick Food Truck"/>
    <s v="We are the first gaming-themed food truck, bringing gourmet pub fare to the Jacksonville area."/>
    <n v="23"/>
    <n v="5000"/>
    <n v="1126"/>
    <x v="2"/>
    <n v="56.3"/>
    <s v="US"/>
    <s v="USD"/>
    <n v="1472911375"/>
    <n v="1471096975"/>
    <b v="0"/>
    <n v="20"/>
    <b v="0"/>
    <s v="food/food trucks"/>
    <x v="7"/>
    <s v="food trucks"/>
    <x v="2379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41"/>
    <n v="3250"/>
    <n v="1345"/>
    <x v="2"/>
    <n v="84.06"/>
    <s v="US"/>
    <s v="USD"/>
    <n v="1421635190"/>
    <n v="1418179190"/>
    <b v="0"/>
    <n v="16"/>
    <b v="0"/>
    <s v="food/food trucks"/>
    <x v="7"/>
    <s v="food trucks"/>
    <x v="2380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5"/>
    <n v="22000"/>
    <n v="5557"/>
    <x v="2"/>
    <n v="168.39"/>
    <s v="US"/>
    <s v="USD"/>
    <n v="1428732000"/>
    <n v="1426772928"/>
    <b v="0"/>
    <n v="33"/>
    <b v="0"/>
    <s v="food/food trucks"/>
    <x v="7"/>
    <s v="food trucks"/>
    <x v="2381"/>
    <d v="2015-04-11T06:00:00"/>
    <x v="0"/>
    <n v="2015"/>
  </r>
  <r>
    <n v="2408"/>
    <s v="Sabroso On Wheels"/>
    <s v="A US Army Vet trying to get a Peruvian food truck going! Really good Peruvian food now mobile!"/>
    <n v="0"/>
    <n v="15000"/>
    <n v="30"/>
    <x v="2"/>
    <n v="15"/>
    <s v="US"/>
    <s v="USD"/>
    <n v="1415247757"/>
    <n v="1412652157"/>
    <b v="0"/>
    <n v="2"/>
    <b v="0"/>
    <s v="food/food trucks"/>
    <x v="7"/>
    <s v="food trucks"/>
    <x v="2382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"/>
    <n v="25000"/>
    <n v="460"/>
    <x v="2"/>
    <n v="76.67"/>
    <s v="US"/>
    <s v="USD"/>
    <n v="1439931675"/>
    <n v="1437339675"/>
    <b v="0"/>
    <n v="6"/>
    <b v="0"/>
    <s v="food/food trucks"/>
    <x v="7"/>
    <s v="food trucks"/>
    <x v="2383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0"/>
    <n v="15000"/>
    <n v="0"/>
    <x v="2"/>
    <n v="0"/>
    <s v="AU"/>
    <s v="AUD"/>
    <n v="1441619275"/>
    <n v="1439027275"/>
    <b v="0"/>
    <n v="0"/>
    <b v="0"/>
    <s v="food/food trucks"/>
    <x v="7"/>
    <s v="food trucks"/>
    <x v="2384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1"/>
    <n v="25000"/>
    <n v="151"/>
    <x v="2"/>
    <n v="50.33"/>
    <s v="US"/>
    <s v="USD"/>
    <n v="1440524082"/>
    <n v="1437932082"/>
    <b v="0"/>
    <n v="3"/>
    <b v="0"/>
    <s v="food/food trucks"/>
    <x v="7"/>
    <s v="food trucks"/>
    <x v="2385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0"/>
    <n v="8000"/>
    <n v="0"/>
    <x v="2"/>
    <n v="0"/>
    <s v="FR"/>
    <s v="EUR"/>
    <n v="1480185673"/>
    <n v="1476294073"/>
    <b v="0"/>
    <n v="0"/>
    <b v="0"/>
    <s v="food/food trucks"/>
    <x v="7"/>
    <s v="food trucks"/>
    <x v="2386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1"/>
    <n v="3000"/>
    <n v="25"/>
    <x v="2"/>
    <n v="8.33"/>
    <s v="US"/>
    <s v="USD"/>
    <n v="1401579000"/>
    <n v="1398911882"/>
    <b v="0"/>
    <n v="3"/>
    <b v="0"/>
    <s v="food/food trucks"/>
    <x v="7"/>
    <s v="food trucks"/>
    <x v="2387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3"/>
    <n v="15000"/>
    <n v="460"/>
    <x v="2"/>
    <n v="35.380000000000003"/>
    <s v="US"/>
    <s v="USD"/>
    <n v="1440215940"/>
    <n v="1436805660"/>
    <b v="0"/>
    <n v="13"/>
    <b v="0"/>
    <s v="food/food trucks"/>
    <x v="7"/>
    <s v="food trucks"/>
    <x v="2388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1"/>
    <n v="60000"/>
    <n v="335"/>
    <x v="2"/>
    <n v="55.83"/>
    <s v="US"/>
    <s v="USD"/>
    <n v="1468615346"/>
    <n v="1466023346"/>
    <b v="0"/>
    <n v="6"/>
    <b v="0"/>
    <s v="food/food trucks"/>
    <x v="7"/>
    <s v="food trucks"/>
    <x v="2389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0"/>
    <n v="20000"/>
    <n v="5"/>
    <x v="2"/>
    <n v="5"/>
    <s v="US"/>
    <s v="USD"/>
    <n v="1426345200"/>
    <n v="1421343743"/>
    <b v="0"/>
    <n v="1"/>
    <b v="0"/>
    <s v="food/food trucks"/>
    <x v="7"/>
    <s v="food trucks"/>
    <x v="2390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0"/>
    <n v="1000"/>
    <n v="0"/>
    <x v="2"/>
    <n v="0"/>
    <s v="US"/>
    <s v="USD"/>
    <n v="1407705187"/>
    <n v="1405113187"/>
    <b v="0"/>
    <n v="0"/>
    <b v="0"/>
    <s v="food/food trucks"/>
    <x v="7"/>
    <s v="food trucks"/>
    <x v="2391"/>
    <d v="2014-08-10T21:13:07"/>
    <x v="3"/>
    <n v="2014"/>
  </r>
  <r>
    <n v="2418"/>
    <s v="Mexican food truck"/>
    <s v="I want to start my food truck business."/>
    <n v="0"/>
    <n v="25000"/>
    <n v="5"/>
    <x v="2"/>
    <n v="1"/>
    <s v="US"/>
    <s v="USD"/>
    <n v="1427225644"/>
    <n v="1422045244"/>
    <b v="0"/>
    <n v="5"/>
    <b v="0"/>
    <s v="food/food trucks"/>
    <x v="7"/>
    <s v="food trucks"/>
    <x v="2392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0"/>
    <n v="3000"/>
    <n v="0"/>
    <x v="2"/>
    <n v="0"/>
    <s v="US"/>
    <s v="USD"/>
    <n v="1424281389"/>
    <n v="1419097389"/>
    <b v="0"/>
    <n v="0"/>
    <b v="0"/>
    <s v="food/food trucks"/>
    <x v="7"/>
    <s v="food trucks"/>
    <x v="2393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5"/>
    <n v="16870"/>
    <n v="2501"/>
    <x v="2"/>
    <n v="69.47"/>
    <s v="US"/>
    <s v="USD"/>
    <n v="1415583695"/>
    <n v="1410396095"/>
    <b v="0"/>
    <n v="36"/>
    <b v="0"/>
    <s v="food/food trucks"/>
    <x v="7"/>
    <s v="food trucks"/>
    <x v="2394"/>
    <d v="2014-11-10T01:41:35"/>
    <x v="3"/>
    <n v="2014"/>
  </r>
  <r>
    <n v="2421"/>
    <s v="hot dog cart"/>
    <s v="help me start Merrill's first hot dog cart in this empty lot"/>
    <n v="0"/>
    <n v="6000"/>
    <n v="1"/>
    <x v="2"/>
    <n v="1"/>
    <s v="US"/>
    <s v="USD"/>
    <n v="1424536196"/>
    <n v="1421944196"/>
    <b v="0"/>
    <n v="1"/>
    <b v="0"/>
    <s v="food/food trucks"/>
    <x v="7"/>
    <s v="food trucks"/>
    <x v="2395"/>
    <d v="2015-02-21T16:29:56"/>
    <x v="0"/>
    <n v="2015"/>
  </r>
  <r>
    <n v="2422"/>
    <s v="Help starting a family owned food truck"/>
    <s v="Family owned business serving BBQ and seafood to the public"/>
    <n v="0"/>
    <n v="500"/>
    <n v="1"/>
    <x v="2"/>
    <n v="1"/>
    <s v="US"/>
    <s v="USD"/>
    <n v="1426091036"/>
    <n v="1423502636"/>
    <b v="0"/>
    <n v="1"/>
    <b v="0"/>
    <s v="food/food trucks"/>
    <x v="7"/>
    <s v="food trucks"/>
    <x v="2396"/>
    <d v="2015-03-11T16:23:56"/>
    <x v="0"/>
    <n v="2015"/>
  </r>
  <r>
    <n v="2423"/>
    <s v="FBTR BBQ"/>
    <s v="FBTR is a Texas-style, North Carolina based, homemade BBQ company looking to bring good meat to the masses."/>
    <n v="0"/>
    <n v="60000"/>
    <n v="8"/>
    <x v="2"/>
    <n v="8"/>
    <s v="US"/>
    <s v="USD"/>
    <n v="1420044890"/>
    <n v="1417452890"/>
    <b v="0"/>
    <n v="1"/>
    <b v="0"/>
    <s v="food/food trucks"/>
    <x v="7"/>
    <s v="food trucks"/>
    <x v="2397"/>
    <d v="2014-12-31T16:54:50"/>
    <x v="3"/>
    <n v="2014"/>
  </r>
  <r>
    <n v="2424"/>
    <s v="Lily and Memphs"/>
    <s v="Great and creative food from the heart in the form of a sweet food truck!"/>
    <n v="1"/>
    <n v="25000"/>
    <n v="310"/>
    <x v="2"/>
    <n v="34.44"/>
    <s v="US"/>
    <s v="USD"/>
    <n v="1414445108"/>
    <n v="1411853108"/>
    <b v="0"/>
    <n v="9"/>
    <b v="0"/>
    <s v="food/food trucks"/>
    <x v="7"/>
    <s v="food trucks"/>
    <x v="2398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0"/>
    <n v="3500"/>
    <n v="1"/>
    <x v="2"/>
    <n v="1"/>
    <s v="US"/>
    <s v="USD"/>
    <n v="1464386640"/>
    <n v="1463090149"/>
    <b v="0"/>
    <n v="1"/>
    <b v="0"/>
    <s v="food/food trucks"/>
    <x v="7"/>
    <s v="food trucks"/>
    <x v="2399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0"/>
    <n v="20000"/>
    <n v="0"/>
    <x v="2"/>
    <n v="0"/>
    <s v="US"/>
    <s v="USD"/>
    <n v="1439006692"/>
    <n v="1433822692"/>
    <b v="0"/>
    <n v="0"/>
    <b v="0"/>
    <s v="food/food trucks"/>
    <x v="7"/>
    <s v="food trucks"/>
    <x v="2400"/>
    <d v="2015-08-08T04:04:52"/>
    <x v="0"/>
    <n v="2015"/>
  </r>
  <r>
    <n v="2427"/>
    <s v="Wraps in a snap. Fast lunch with a gourmet punch!"/>
    <s v="Fast and simple lunches for those on the go.  All (lunch) deals $10 or less."/>
    <n v="0"/>
    <n v="50000"/>
    <n v="1"/>
    <x v="2"/>
    <n v="1"/>
    <s v="US"/>
    <s v="USD"/>
    <n v="1458715133"/>
    <n v="1455262733"/>
    <b v="0"/>
    <n v="1"/>
    <b v="0"/>
    <s v="food/food trucks"/>
    <x v="7"/>
    <s v="food trucks"/>
    <x v="2401"/>
    <d v="2016-03-23T06:38:53"/>
    <x v="2"/>
    <n v="2016"/>
  </r>
  <r>
    <n v="2428"/>
    <s v="Premium Burgers"/>
    <s v="From Moo 2 You! We want to offer premium burgers to a taco flooded environment."/>
    <n v="0"/>
    <n v="35000"/>
    <n v="1"/>
    <x v="2"/>
    <n v="1"/>
    <s v="US"/>
    <s v="USD"/>
    <n v="1426182551"/>
    <n v="1423594151"/>
    <b v="0"/>
    <n v="1"/>
    <b v="0"/>
    <s v="food/food trucks"/>
    <x v="7"/>
    <s v="food trucks"/>
    <x v="2402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"/>
    <n v="140000"/>
    <n v="2005"/>
    <x v="2"/>
    <n v="501.25"/>
    <s v="NO"/>
    <s v="NOK"/>
    <n v="1486313040"/>
    <n v="1483131966"/>
    <b v="0"/>
    <n v="4"/>
    <b v="0"/>
    <s v="food/food trucks"/>
    <x v="7"/>
    <s v="food trucks"/>
    <x v="2403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1"/>
    <n v="3000"/>
    <n v="21"/>
    <x v="2"/>
    <n v="10.5"/>
    <s v="US"/>
    <s v="USD"/>
    <n v="1455246504"/>
    <n v="1452654504"/>
    <b v="0"/>
    <n v="2"/>
    <b v="0"/>
    <s v="food/food trucks"/>
    <x v="7"/>
    <s v="food trucks"/>
    <x v="2404"/>
    <d v="2016-02-12T03:08:24"/>
    <x v="2"/>
    <n v="2016"/>
  </r>
  <r>
    <n v="2431"/>
    <s v="Murphy's good eatin'"/>
    <s v="Go to Colorado and run a food truck with homemade food of all kinds."/>
    <n v="0"/>
    <n v="100000"/>
    <n v="2"/>
    <x v="2"/>
    <n v="1"/>
    <s v="US"/>
    <s v="USD"/>
    <n v="1467080613"/>
    <n v="1461896613"/>
    <b v="0"/>
    <n v="2"/>
    <b v="0"/>
    <s v="food/food trucks"/>
    <x v="7"/>
    <s v="food trucks"/>
    <x v="2405"/>
    <d v="2016-06-28T02:23:33"/>
    <x v="2"/>
    <n v="2016"/>
  </r>
  <r>
    <n v="2432"/>
    <s v="funding for bbq trailer"/>
    <s v="Looking to start competition cooking and need start-up help.  Offering brisket tasting to all contributors."/>
    <n v="0"/>
    <n v="14000"/>
    <n v="2"/>
    <x v="2"/>
    <n v="1"/>
    <s v="US"/>
    <s v="USD"/>
    <n v="1425791697"/>
    <n v="1423199697"/>
    <b v="0"/>
    <n v="2"/>
    <b v="0"/>
    <s v="food/food trucks"/>
    <x v="7"/>
    <s v="food trucks"/>
    <x v="2406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0"/>
    <n v="10000"/>
    <n v="0"/>
    <x v="2"/>
    <n v="0"/>
    <s v="US"/>
    <s v="USD"/>
    <n v="1456608943"/>
    <n v="1454016943"/>
    <b v="0"/>
    <n v="0"/>
    <b v="0"/>
    <s v="food/food trucks"/>
    <x v="7"/>
    <s v="food trucks"/>
    <x v="2407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0"/>
    <n v="20000"/>
    <n v="26"/>
    <x v="2"/>
    <n v="13"/>
    <s v="US"/>
    <s v="USD"/>
    <n v="1438662474"/>
    <n v="1435206474"/>
    <b v="0"/>
    <n v="2"/>
    <b v="0"/>
    <s v="food/food trucks"/>
    <x v="7"/>
    <s v="food trucks"/>
    <x v="2408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0"/>
    <n v="250000"/>
    <n v="1224"/>
    <x v="2"/>
    <n v="306"/>
    <s v="SE"/>
    <s v="SEK"/>
    <n v="1444027186"/>
    <n v="1441435186"/>
    <b v="0"/>
    <n v="4"/>
    <b v="0"/>
    <s v="food/food trucks"/>
    <x v="7"/>
    <s v="food trucks"/>
    <x v="2409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0"/>
    <n v="117000"/>
    <n v="45"/>
    <x v="2"/>
    <n v="22.5"/>
    <s v="CA"/>
    <s v="CAD"/>
    <n v="1454078770"/>
    <n v="1448894770"/>
    <b v="0"/>
    <n v="2"/>
    <b v="0"/>
    <s v="food/food trucks"/>
    <x v="7"/>
    <s v="food trucks"/>
    <x v="2410"/>
    <d v="2016-01-29T14:46:10"/>
    <x v="0"/>
    <n v="2016"/>
  </r>
  <r>
    <n v="2437"/>
    <s v="Cuppa Gumbos"/>
    <s v="Homemade Gumbo, Stews and Curry to be served hot and fresh everyday at any festival or concert we can attend."/>
    <n v="0"/>
    <n v="8000"/>
    <n v="0"/>
    <x v="2"/>
    <n v="0"/>
    <s v="US"/>
    <s v="USD"/>
    <n v="1426615200"/>
    <n v="1422400188"/>
    <b v="0"/>
    <n v="0"/>
    <b v="0"/>
    <s v="food/food trucks"/>
    <x v="7"/>
    <s v="food trucks"/>
    <x v="2411"/>
    <d v="2015-03-17T18:00:00"/>
    <x v="0"/>
    <n v="2015"/>
  </r>
  <r>
    <n v="2438"/>
    <s v="FOOD|Art"/>
    <s v="I'm starting a catering and food truck business of southern comfort food. My FOOD is my Art!  _x000a_Thanks for you help!"/>
    <n v="0"/>
    <n v="15000"/>
    <n v="50"/>
    <x v="2"/>
    <n v="50"/>
    <s v="US"/>
    <s v="USD"/>
    <n v="1449529062"/>
    <n v="1444341462"/>
    <b v="0"/>
    <n v="1"/>
    <b v="0"/>
    <s v="food/food trucks"/>
    <x v="7"/>
    <s v="food trucks"/>
    <x v="2412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0"/>
    <n v="10000"/>
    <n v="0"/>
    <x v="2"/>
    <n v="0"/>
    <s v="US"/>
    <s v="USD"/>
    <n v="1445197129"/>
    <n v="1442605129"/>
    <b v="0"/>
    <n v="0"/>
    <b v="0"/>
    <s v="food/food trucks"/>
    <x v="7"/>
    <s v="food trucks"/>
    <x v="2413"/>
    <d v="2015-10-18T19:38:49"/>
    <x v="0"/>
    <n v="2015"/>
  </r>
  <r>
    <n v="2440"/>
    <s v="The first green Food Truck in Phnom Penh"/>
    <s v="Starting a entire clean energy food truck and set a new standard for Cambodia"/>
    <n v="0"/>
    <n v="5000"/>
    <n v="10"/>
    <x v="2"/>
    <n v="5"/>
    <s v="BE"/>
    <s v="EUR"/>
    <n v="1455399313"/>
    <n v="1452807313"/>
    <b v="0"/>
    <n v="2"/>
    <b v="0"/>
    <s v="food/food trucks"/>
    <x v="7"/>
    <s v="food trucks"/>
    <x v="2414"/>
    <d v="2016-02-13T21:35:13"/>
    <x v="2"/>
    <n v="2016"/>
  </r>
  <r>
    <n v="2441"/>
    <s v="Bring Alchemy Pops to the People!"/>
    <s v="YOU can help Alchemy Pops POP up on a street near you!"/>
    <n v="108"/>
    <n v="7500"/>
    <n v="8091"/>
    <x v="0"/>
    <n v="74.23"/>
    <s v="US"/>
    <s v="USD"/>
    <n v="1437627540"/>
    <n v="1435806054"/>
    <b v="0"/>
    <n v="109"/>
    <b v="1"/>
    <s v="food/small batch"/>
    <x v="7"/>
    <s v="small batch"/>
    <x v="2415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126"/>
    <n v="24000"/>
    <n v="30226"/>
    <x v="0"/>
    <n v="81.25"/>
    <s v="US"/>
    <s v="USD"/>
    <n v="1426777228"/>
    <n v="1424188828"/>
    <b v="0"/>
    <n v="372"/>
    <b v="1"/>
    <s v="food/small batch"/>
    <x v="7"/>
    <s v="small batch"/>
    <x v="2416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3"/>
    <n v="20000"/>
    <n v="40502.99"/>
    <x v="0"/>
    <n v="130.22999999999999"/>
    <s v="US"/>
    <s v="USD"/>
    <n v="1408114822"/>
    <n v="1405522822"/>
    <b v="0"/>
    <n v="311"/>
    <b v="1"/>
    <s v="food/small batch"/>
    <x v="7"/>
    <s v="small batch"/>
    <x v="2417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109"/>
    <n v="3000"/>
    <n v="3258"/>
    <x v="0"/>
    <n v="53.41"/>
    <s v="US"/>
    <s v="USD"/>
    <n v="1464199591"/>
    <n v="1461607591"/>
    <b v="0"/>
    <n v="61"/>
    <b v="1"/>
    <s v="food/small batch"/>
    <x v="7"/>
    <s v="small batch"/>
    <x v="2418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173"/>
    <n v="5000"/>
    <n v="8640"/>
    <x v="0"/>
    <n v="75.13"/>
    <s v="US"/>
    <s v="USD"/>
    <n v="1443242021"/>
    <n v="1440650021"/>
    <b v="0"/>
    <n v="115"/>
    <b v="1"/>
    <s v="food/small batch"/>
    <x v="7"/>
    <s v="small batch"/>
    <x v="2419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168"/>
    <n v="5000"/>
    <n v="8399"/>
    <x v="0"/>
    <n v="75.67"/>
    <s v="US"/>
    <s v="USD"/>
    <n v="1480174071"/>
    <n v="1477578471"/>
    <b v="0"/>
    <n v="111"/>
    <b v="1"/>
    <s v="food/small batch"/>
    <x v="7"/>
    <s v="small batch"/>
    <x v="2420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427"/>
    <n v="2500"/>
    <n v="10680"/>
    <x v="0"/>
    <n v="31.69"/>
    <s v="US"/>
    <s v="USD"/>
    <n v="1478923200"/>
    <n v="1476184593"/>
    <b v="0"/>
    <n v="337"/>
    <b v="1"/>
    <s v="food/small batch"/>
    <x v="7"/>
    <s v="small batch"/>
    <x v="2421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108"/>
    <n v="400"/>
    <n v="430"/>
    <x v="0"/>
    <n v="47.78"/>
    <s v="US"/>
    <s v="USD"/>
    <n v="1472621760"/>
    <n v="1472110513"/>
    <b v="0"/>
    <n v="9"/>
    <b v="1"/>
    <s v="food/small batch"/>
    <x v="7"/>
    <s v="small batch"/>
    <x v="2422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8"/>
    <n v="10000"/>
    <n v="10800"/>
    <x v="0"/>
    <n v="90"/>
    <s v="US"/>
    <s v="USD"/>
    <n v="1417321515"/>
    <n v="1414725915"/>
    <b v="0"/>
    <n v="120"/>
    <b v="1"/>
    <s v="food/small batch"/>
    <x v="7"/>
    <s v="small batch"/>
    <x v="2423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02"/>
    <n v="15000"/>
    <n v="15230.03"/>
    <x v="0"/>
    <n v="149.31"/>
    <s v="US"/>
    <s v="USD"/>
    <n v="1414465860"/>
    <n v="1411177456"/>
    <b v="0"/>
    <n v="102"/>
    <b v="1"/>
    <s v="food/small batch"/>
    <x v="7"/>
    <s v="small batch"/>
    <x v="2424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15"/>
    <n v="10000"/>
    <n v="11545"/>
    <x v="0"/>
    <n v="62.07"/>
    <s v="US"/>
    <s v="USD"/>
    <n v="1488750490"/>
    <n v="1487022490"/>
    <b v="0"/>
    <n v="186"/>
    <b v="1"/>
    <s v="food/small batch"/>
    <x v="7"/>
    <s v="small batch"/>
    <x v="2425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134"/>
    <n v="600"/>
    <n v="801"/>
    <x v="0"/>
    <n v="53.4"/>
    <s v="US"/>
    <s v="USD"/>
    <n v="1451430000"/>
    <n v="1448914500"/>
    <b v="0"/>
    <n v="15"/>
    <b v="1"/>
    <s v="food/small batch"/>
    <x v="7"/>
    <s v="small batch"/>
    <x v="2426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155"/>
    <n v="3000"/>
    <n v="4641"/>
    <x v="0"/>
    <n v="69.27"/>
    <s v="US"/>
    <s v="USD"/>
    <n v="1486053409"/>
    <n v="1483461409"/>
    <b v="0"/>
    <n v="67"/>
    <b v="1"/>
    <s v="food/small batch"/>
    <x v="7"/>
    <s v="small batch"/>
    <x v="2427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101"/>
    <n v="35000"/>
    <n v="35296"/>
    <x v="0"/>
    <n v="271.51"/>
    <s v="US"/>
    <s v="USD"/>
    <n v="1489207808"/>
    <n v="1486183808"/>
    <b v="0"/>
    <n v="130"/>
    <b v="1"/>
    <s v="food/small batch"/>
    <x v="7"/>
    <s v="small batch"/>
    <x v="2428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182"/>
    <n v="300"/>
    <n v="546"/>
    <x v="0"/>
    <n v="34.130000000000003"/>
    <s v="US"/>
    <s v="USD"/>
    <n v="1461177950"/>
    <n v="1458758750"/>
    <b v="0"/>
    <n v="16"/>
    <b v="1"/>
    <s v="food/small batch"/>
    <x v="7"/>
    <s v="small batch"/>
    <x v="2429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81"/>
    <n v="1500"/>
    <n v="2713"/>
    <x v="0"/>
    <n v="40.49"/>
    <s v="US"/>
    <s v="USD"/>
    <n v="1488063839"/>
    <n v="1485471839"/>
    <b v="0"/>
    <n v="67"/>
    <b v="1"/>
    <s v="food/small batch"/>
    <x v="7"/>
    <s v="small batch"/>
    <x v="2430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102"/>
    <n v="23000"/>
    <n v="23530"/>
    <x v="0"/>
    <n v="189.76"/>
    <s v="US"/>
    <s v="USD"/>
    <n v="1458826056"/>
    <n v="1456237656"/>
    <b v="0"/>
    <n v="124"/>
    <b v="1"/>
    <s v="food/small batch"/>
    <x v="7"/>
    <s v="small batch"/>
    <x v="2431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110"/>
    <n v="5000"/>
    <n v="5509"/>
    <x v="0"/>
    <n v="68.86"/>
    <s v="US"/>
    <s v="USD"/>
    <n v="1465498800"/>
    <n v="1462481718"/>
    <b v="0"/>
    <n v="80"/>
    <b v="1"/>
    <s v="food/small batch"/>
    <x v="7"/>
    <s v="small batch"/>
    <x v="2432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102"/>
    <n v="30000"/>
    <n v="30675"/>
    <x v="0"/>
    <n v="108.78"/>
    <s v="US"/>
    <s v="USD"/>
    <n v="1458742685"/>
    <n v="1454858285"/>
    <b v="0"/>
    <n v="282"/>
    <b v="1"/>
    <s v="food/small batch"/>
    <x v="7"/>
    <s v="small batch"/>
    <x v="2433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101"/>
    <n v="8500"/>
    <n v="8567"/>
    <x v="0"/>
    <n v="125.99"/>
    <s v="US"/>
    <s v="USD"/>
    <n v="1483417020"/>
    <n v="1480480167"/>
    <b v="0"/>
    <n v="68"/>
    <b v="1"/>
    <s v="food/small batch"/>
    <x v="7"/>
    <s v="small batch"/>
    <x v="2434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104"/>
    <n v="7500"/>
    <n v="7785"/>
    <x v="0"/>
    <n v="90.52"/>
    <s v="US"/>
    <s v="USD"/>
    <n v="1317438000"/>
    <n v="1314577097"/>
    <b v="0"/>
    <n v="86"/>
    <b v="1"/>
    <s v="music/indie rock"/>
    <x v="4"/>
    <s v="indie rock"/>
    <x v="2435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111"/>
    <n v="3000"/>
    <n v="3321.25"/>
    <x v="0"/>
    <n v="28.88"/>
    <s v="US"/>
    <s v="USD"/>
    <n v="1342672096"/>
    <n v="1340944096"/>
    <b v="0"/>
    <n v="115"/>
    <b v="1"/>
    <s v="music/indie rock"/>
    <x v="4"/>
    <s v="indie rock"/>
    <x v="2436"/>
    <d v="2012-07-19T04:28:16"/>
    <x v="5"/>
    <n v="2012"/>
  </r>
  <r>
    <n v="2463"/>
    <s v="Emma Ate the Lion &quot;Songs Two Count Too&quot;"/>
    <s v="Emma Ate The Lion's debut full length album"/>
    <n v="116"/>
    <n v="2000"/>
    <n v="2325"/>
    <x v="0"/>
    <n v="31"/>
    <s v="US"/>
    <s v="USD"/>
    <n v="1366138800"/>
    <n v="1362710425"/>
    <b v="0"/>
    <n v="75"/>
    <b v="1"/>
    <s v="music/indie rock"/>
    <x v="4"/>
    <s v="indie rock"/>
    <x v="2437"/>
    <d v="2013-04-16T19:00:00"/>
    <x v="4"/>
    <n v="2013"/>
  </r>
  <r>
    <n v="2464"/>
    <s v="The Enemy Feathers NEW EP"/>
    <s v="The Enemy Feathers are passing the proverbial hat to see if we can raise enough money to complete Our NEW EP"/>
    <n v="111"/>
    <n v="2000"/>
    <n v="2222"/>
    <x v="0"/>
    <n v="51.67"/>
    <s v="CA"/>
    <s v="CAD"/>
    <n v="1443641340"/>
    <n v="1441143397"/>
    <b v="0"/>
    <n v="43"/>
    <b v="1"/>
    <s v="music/indie rock"/>
    <x v="4"/>
    <s v="indie rock"/>
    <x v="2438"/>
    <d v="2015-09-30T19:29:00"/>
    <x v="0"/>
    <n v="2015"/>
  </r>
  <r>
    <n v="2465"/>
    <s v="The Lion Oh My - Our first full length release"/>
    <s v="An indie band from Spokane, WA looking to master and package their first full length album."/>
    <n v="180"/>
    <n v="700"/>
    <n v="1261"/>
    <x v="0"/>
    <n v="26.27"/>
    <s v="US"/>
    <s v="USD"/>
    <n v="1348420548"/>
    <n v="1345828548"/>
    <b v="0"/>
    <n v="48"/>
    <b v="1"/>
    <s v="music/indie rock"/>
    <x v="4"/>
    <s v="indie rock"/>
    <x v="2439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100"/>
    <n v="2500"/>
    <n v="2500"/>
    <x v="0"/>
    <n v="48.08"/>
    <s v="US"/>
    <s v="USD"/>
    <n v="1368066453"/>
    <n v="1365474453"/>
    <b v="0"/>
    <n v="52"/>
    <b v="1"/>
    <s v="music/indie rock"/>
    <x v="4"/>
    <s v="indie rock"/>
    <x v="2440"/>
    <d v="2013-05-09T02:27:33"/>
    <x v="4"/>
    <n v="2013"/>
  </r>
  <r>
    <n v="2467"/>
    <s v="Nature Boy Explorer EP"/>
    <s v="We've finished our first EP and we're taking it on the road in three weeks! Help us fund manufacturing?"/>
    <n v="119"/>
    <n v="1000"/>
    <n v="1185"/>
    <x v="0"/>
    <n v="27.56"/>
    <s v="US"/>
    <s v="USD"/>
    <n v="1336669200"/>
    <n v="1335473931"/>
    <b v="0"/>
    <n v="43"/>
    <b v="1"/>
    <s v="music/indie rock"/>
    <x v="4"/>
    <s v="indie rock"/>
    <x v="2441"/>
    <d v="2012-05-10T17:00:00"/>
    <x v="5"/>
    <n v="2012"/>
  </r>
  <r>
    <n v="2468"/>
    <s v="New &quot;Jesse Denaro&quot; Album!"/>
    <s v="Please donate, support &amp; share this project so that I may be able to record my new EP this fall!"/>
    <n v="107"/>
    <n v="2000"/>
    <n v="2144.34"/>
    <x v="0"/>
    <n v="36.97"/>
    <s v="US"/>
    <s v="USD"/>
    <n v="1351400400"/>
    <n v="1348285321"/>
    <b v="0"/>
    <n v="58"/>
    <b v="1"/>
    <s v="music/indie rock"/>
    <x v="4"/>
    <s v="indie rock"/>
    <x v="2442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14"/>
    <n v="1200"/>
    <n v="1364"/>
    <x v="0"/>
    <n v="29.02"/>
    <s v="US"/>
    <s v="USD"/>
    <n v="1297160329"/>
    <n v="1295000329"/>
    <b v="0"/>
    <n v="47"/>
    <b v="1"/>
    <s v="music/indie rock"/>
    <x v="4"/>
    <s v="indie rock"/>
    <x v="2443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3"/>
    <n v="1000"/>
    <n v="1031.6400000000001"/>
    <x v="0"/>
    <n v="28.66"/>
    <s v="US"/>
    <s v="USD"/>
    <n v="1337824055"/>
    <n v="1335232055"/>
    <b v="0"/>
    <n v="36"/>
    <b v="1"/>
    <s v="music/indie rock"/>
    <x v="4"/>
    <s v="indie rock"/>
    <x v="2444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128"/>
    <n v="500"/>
    <n v="640"/>
    <x v="0"/>
    <n v="37.65"/>
    <s v="US"/>
    <s v="USD"/>
    <n v="1327535392"/>
    <n v="1324079392"/>
    <b v="0"/>
    <n v="17"/>
    <b v="1"/>
    <s v="music/indie rock"/>
    <x v="4"/>
    <s v="indie rock"/>
    <x v="2445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136"/>
    <n v="7500"/>
    <n v="10182.02"/>
    <x v="0"/>
    <n v="97.9"/>
    <s v="US"/>
    <s v="USD"/>
    <n v="1283562180"/>
    <n v="1277433980"/>
    <b v="0"/>
    <n v="104"/>
    <b v="1"/>
    <s v="music/indie rock"/>
    <x v="4"/>
    <s v="indie rock"/>
    <x v="2446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100"/>
    <n v="2000"/>
    <n v="2000"/>
    <x v="0"/>
    <n v="42.55"/>
    <s v="US"/>
    <s v="USD"/>
    <n v="1352573869"/>
    <n v="1349978269"/>
    <b v="0"/>
    <n v="47"/>
    <b v="1"/>
    <s v="music/indie rock"/>
    <x v="4"/>
    <s v="indie rock"/>
    <x v="2447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100"/>
    <n v="5000"/>
    <n v="5000.18"/>
    <x v="0"/>
    <n v="131.58000000000001"/>
    <s v="US"/>
    <s v="USD"/>
    <n v="1286756176"/>
    <n v="1282868176"/>
    <b v="0"/>
    <n v="38"/>
    <b v="1"/>
    <s v="music/indie rock"/>
    <x v="4"/>
    <s v="indie rock"/>
    <x v="2448"/>
    <d v="2010-10-11T00:16:16"/>
    <x v="7"/>
    <n v="2010"/>
  </r>
  <r>
    <n v="2475"/>
    <s v="BRANDTSON - &quot;Send Us A Signal&quot; Vinyl LP"/>
    <s v="Help BRANDTSON and DREAMOVERrecords press their 2004 record, &quot;Send Us A Signal&quot;."/>
    <n v="105"/>
    <n v="2500"/>
    <n v="2618"/>
    <x v="0"/>
    <n v="32.32"/>
    <s v="US"/>
    <s v="USD"/>
    <n v="1278799200"/>
    <n v="1273647255"/>
    <b v="0"/>
    <n v="81"/>
    <b v="1"/>
    <s v="music/indie rock"/>
    <x v="4"/>
    <s v="indie rock"/>
    <x v="2449"/>
    <d v="2010-07-10T22:00:00"/>
    <x v="7"/>
    <n v="2010"/>
  </r>
  <r>
    <n v="2476"/>
    <s v="Arts &amp; Crafts"/>
    <s v="Eleven songs, the accumulation of several memorable occurrences in a sleepy town; stories of fiction &amp; fact."/>
    <n v="105"/>
    <n v="3200"/>
    <n v="3360.72"/>
    <x v="0"/>
    <n v="61.1"/>
    <s v="US"/>
    <s v="USD"/>
    <n v="1415004770"/>
    <n v="1412149970"/>
    <b v="0"/>
    <n v="55"/>
    <b v="1"/>
    <s v="music/indie rock"/>
    <x v="4"/>
    <s v="indie rock"/>
    <x v="2450"/>
    <d v="2014-11-03T08:52:50"/>
    <x v="3"/>
    <n v="2014"/>
  </r>
  <r>
    <n v="2477"/>
    <s v="Debut Album"/>
    <s v="Releasing my first album in August, and I need your help in order to get it done!"/>
    <n v="171"/>
    <n v="750"/>
    <n v="1285"/>
    <x v="0"/>
    <n v="31.34"/>
    <s v="US"/>
    <s v="USD"/>
    <n v="1344789345"/>
    <n v="1340901345"/>
    <b v="0"/>
    <n v="41"/>
    <b v="1"/>
    <s v="music/indie rock"/>
    <x v="4"/>
    <s v="indie rock"/>
    <x v="2451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128"/>
    <n v="8000"/>
    <n v="10200"/>
    <x v="0"/>
    <n v="129.11000000000001"/>
    <s v="US"/>
    <s v="USD"/>
    <n v="1358117313"/>
    <n v="1355525313"/>
    <b v="0"/>
    <n v="79"/>
    <b v="1"/>
    <s v="music/indie rock"/>
    <x v="4"/>
    <s v="indie rock"/>
    <x v="2452"/>
    <d v="2013-01-13T22:48:33"/>
    <x v="5"/>
    <n v="2013"/>
  </r>
  <r>
    <n v="2479"/>
    <s v="FUEL FAKE NATIVES"/>
    <s v="Fake Natives is headed on tour this summer. Help them fill their tank with fossil fuels."/>
    <n v="133"/>
    <n v="300"/>
    <n v="400.33"/>
    <x v="0"/>
    <n v="25.02"/>
    <s v="US"/>
    <s v="USD"/>
    <n v="1343440800"/>
    <n v="1342545994"/>
    <b v="0"/>
    <n v="16"/>
    <b v="1"/>
    <s v="music/indie rock"/>
    <x v="4"/>
    <s v="indie rock"/>
    <x v="2453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100"/>
    <n v="2000"/>
    <n v="2000"/>
    <x v="0"/>
    <n v="250"/>
    <s v="US"/>
    <s v="USD"/>
    <n v="1444516084"/>
    <n v="1439332084"/>
    <b v="0"/>
    <n v="8"/>
    <b v="1"/>
    <s v="music/indie rock"/>
    <x v="4"/>
    <s v="indie rock"/>
    <x v="2454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113"/>
    <n v="4000"/>
    <n v="4516.4399999999996"/>
    <x v="0"/>
    <n v="47.54"/>
    <s v="US"/>
    <s v="USD"/>
    <n v="1335799808"/>
    <n v="1333207808"/>
    <b v="0"/>
    <n v="95"/>
    <b v="1"/>
    <s v="music/indie rock"/>
    <x v="4"/>
    <s v="indie rock"/>
    <x v="2455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"/>
    <n v="1000"/>
    <n v="1001"/>
    <x v="0"/>
    <n v="40.04"/>
    <s v="US"/>
    <s v="USD"/>
    <n v="1312224383"/>
    <n v="1308336383"/>
    <b v="0"/>
    <n v="25"/>
    <b v="1"/>
    <s v="music/indie rock"/>
    <x v="4"/>
    <s v="indie rock"/>
    <x v="2456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4"/>
    <n v="1100"/>
    <n v="1251"/>
    <x v="0"/>
    <n v="65.84"/>
    <s v="US"/>
    <s v="USD"/>
    <n v="1335891603"/>
    <n v="1330711203"/>
    <b v="0"/>
    <n v="19"/>
    <b v="1"/>
    <s v="music/indie rock"/>
    <x v="4"/>
    <s v="indie rock"/>
    <x v="2457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119"/>
    <n v="3500"/>
    <n v="4176.1099999999997"/>
    <x v="0"/>
    <n v="46.4"/>
    <s v="US"/>
    <s v="USD"/>
    <n v="1316124003"/>
    <n v="1313532003"/>
    <b v="0"/>
    <n v="90"/>
    <b v="1"/>
    <s v="music/indie rock"/>
    <x v="4"/>
    <s v="indie rock"/>
    <x v="2458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103"/>
    <n v="2000"/>
    <n v="2065"/>
    <x v="0"/>
    <n v="50.37"/>
    <s v="US"/>
    <s v="USD"/>
    <n v="1318463879"/>
    <n v="1315439879"/>
    <b v="0"/>
    <n v="41"/>
    <b v="1"/>
    <s v="music/indie rock"/>
    <x v="4"/>
    <s v="indie rock"/>
    <x v="2459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266"/>
    <n v="300"/>
    <n v="797"/>
    <x v="0"/>
    <n v="26.57"/>
    <s v="US"/>
    <s v="USD"/>
    <n v="1335113976"/>
    <n v="1332521976"/>
    <b v="0"/>
    <n v="30"/>
    <b v="1"/>
    <s v="music/indie rock"/>
    <x v="4"/>
    <s v="indie rock"/>
    <x v="2460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00"/>
    <n v="1500"/>
    <n v="1500.76"/>
    <x v="0"/>
    <n v="39.49"/>
    <s v="US"/>
    <s v="USD"/>
    <n v="1338083997"/>
    <n v="1335491997"/>
    <b v="0"/>
    <n v="38"/>
    <b v="1"/>
    <s v="music/indie rock"/>
    <x v="4"/>
    <s v="indie rock"/>
    <x v="2461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107"/>
    <n v="3000"/>
    <n v="3201"/>
    <x v="0"/>
    <n v="49.25"/>
    <s v="US"/>
    <s v="USD"/>
    <n v="1321459908"/>
    <n v="1318864308"/>
    <b v="0"/>
    <n v="65"/>
    <b v="1"/>
    <s v="music/indie rock"/>
    <x v="4"/>
    <s v="indie rock"/>
    <x v="2462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134"/>
    <n v="3500"/>
    <n v="4678.5"/>
    <x v="0"/>
    <n v="62.38"/>
    <s v="US"/>
    <s v="USD"/>
    <n v="1368117239"/>
    <n v="1365525239"/>
    <b v="0"/>
    <n v="75"/>
    <b v="1"/>
    <s v="music/indie rock"/>
    <x v="4"/>
    <s v="indie rock"/>
    <x v="2463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121"/>
    <n v="500"/>
    <n v="607"/>
    <x v="0"/>
    <n v="37.94"/>
    <s v="US"/>
    <s v="USD"/>
    <n v="1340429276"/>
    <n v="1335245276"/>
    <b v="0"/>
    <n v="16"/>
    <b v="1"/>
    <s v="music/indie rock"/>
    <x v="4"/>
    <s v="indie rock"/>
    <x v="2464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103"/>
    <n v="500"/>
    <n v="516"/>
    <x v="0"/>
    <n v="51.6"/>
    <s v="US"/>
    <s v="USD"/>
    <n v="1295142660"/>
    <n v="1293739714"/>
    <b v="0"/>
    <n v="10"/>
    <b v="1"/>
    <s v="music/indie rock"/>
    <x v="4"/>
    <s v="indie rock"/>
    <x v="2465"/>
    <d v="2011-01-16T01:51:00"/>
    <x v="7"/>
    <n v="2011"/>
  </r>
  <r>
    <n v="2492"/>
    <s v="SUPER NICE EP 2012"/>
    <s v="We're a band from Hawaii trying to produce our first EP and we need help!"/>
    <n v="125"/>
    <n v="600"/>
    <n v="750"/>
    <x v="0"/>
    <n v="27.78"/>
    <s v="US"/>
    <s v="USD"/>
    <n v="1339840740"/>
    <n v="1335397188"/>
    <b v="0"/>
    <n v="27"/>
    <b v="1"/>
    <s v="music/indie rock"/>
    <x v="4"/>
    <s v="indie rock"/>
    <x v="2466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129"/>
    <n v="20000"/>
    <n v="25740"/>
    <x v="0"/>
    <n v="99.38"/>
    <s v="US"/>
    <s v="USD"/>
    <n v="1367208140"/>
    <n v="1363320140"/>
    <b v="0"/>
    <n v="259"/>
    <b v="1"/>
    <s v="music/indie rock"/>
    <x v="4"/>
    <s v="indie rock"/>
    <x v="2467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01"/>
    <n v="1500"/>
    <n v="1515.08"/>
    <x v="0"/>
    <n v="38.85"/>
    <s v="US"/>
    <s v="USD"/>
    <n v="1337786944"/>
    <n v="1335194944"/>
    <b v="0"/>
    <n v="39"/>
    <b v="1"/>
    <s v="music/indie rock"/>
    <x v="4"/>
    <s v="indie rock"/>
    <x v="2468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28"/>
    <n v="1500"/>
    <n v="1913.05"/>
    <x v="0"/>
    <n v="45.55"/>
    <s v="US"/>
    <s v="USD"/>
    <n v="1339022575"/>
    <n v="1336430575"/>
    <b v="0"/>
    <n v="42"/>
    <b v="1"/>
    <s v="music/indie rock"/>
    <x v="4"/>
    <s v="indie rock"/>
    <x v="2469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100"/>
    <n v="6000"/>
    <n v="6000"/>
    <x v="0"/>
    <n v="600"/>
    <s v="US"/>
    <s v="USD"/>
    <n v="1364597692"/>
    <n v="1361577292"/>
    <b v="0"/>
    <n v="10"/>
    <b v="1"/>
    <s v="music/indie rock"/>
    <x v="4"/>
    <s v="indie rock"/>
    <x v="2470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113"/>
    <n v="4000"/>
    <n v="4510.8599999999997"/>
    <x v="0"/>
    <n v="80.55"/>
    <s v="US"/>
    <s v="USD"/>
    <n v="1312578338"/>
    <n v="1309986338"/>
    <b v="0"/>
    <n v="56"/>
    <b v="1"/>
    <s v="music/indie rock"/>
    <x v="4"/>
    <s v="indie rock"/>
    <x v="2471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6"/>
    <n v="1000"/>
    <n v="1056"/>
    <x v="0"/>
    <n v="52.8"/>
    <s v="US"/>
    <s v="USD"/>
    <n v="1422400387"/>
    <n v="1421190787"/>
    <b v="0"/>
    <n v="20"/>
    <b v="1"/>
    <s v="music/indie rock"/>
    <x v="4"/>
    <s v="indie rock"/>
    <x v="2472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203"/>
    <n v="4000"/>
    <n v="8105"/>
    <x v="0"/>
    <n v="47.68"/>
    <s v="US"/>
    <s v="USD"/>
    <n v="1356976800"/>
    <n v="1352820837"/>
    <b v="0"/>
    <n v="170"/>
    <b v="1"/>
    <s v="music/indie rock"/>
    <x v="4"/>
    <s v="indie rock"/>
    <x v="2473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113"/>
    <n v="600"/>
    <n v="680"/>
    <x v="0"/>
    <n v="23.45"/>
    <s v="US"/>
    <s v="USD"/>
    <n v="1340476375"/>
    <n v="1337884375"/>
    <b v="0"/>
    <n v="29"/>
    <b v="1"/>
    <s v="music/indie rock"/>
    <x v="4"/>
    <s v="indie rock"/>
    <x v="2474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3"/>
    <n v="11000"/>
    <n v="281"/>
    <x v="2"/>
    <n v="40.14"/>
    <s v="CA"/>
    <s v="CAD"/>
    <n v="1443379104"/>
    <n v="1440787104"/>
    <b v="0"/>
    <n v="7"/>
    <b v="0"/>
    <s v="food/restaurants"/>
    <x v="7"/>
    <s v="restaurants"/>
    <x v="2475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0"/>
    <n v="110000"/>
    <n v="86"/>
    <x v="2"/>
    <n v="17.2"/>
    <s v="US"/>
    <s v="USD"/>
    <n v="1411328918"/>
    <n v="1407440918"/>
    <b v="0"/>
    <n v="5"/>
    <b v="0"/>
    <s v="food/restaurants"/>
    <x v="7"/>
    <s v="restaurants"/>
    <x v="2476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0"/>
    <n v="10000"/>
    <n v="0"/>
    <x v="2"/>
    <n v="0"/>
    <s v="US"/>
    <s v="USD"/>
    <n v="1465333560"/>
    <n v="1462743308"/>
    <b v="0"/>
    <n v="0"/>
    <b v="0"/>
    <s v="food/restaurants"/>
    <x v="7"/>
    <s v="restaurants"/>
    <x v="2477"/>
    <d v="2016-06-07T21:06:00"/>
    <x v="2"/>
    <n v="2016"/>
  </r>
  <r>
    <n v="2504"/>
    <s v="Halal Restaurant and Internet Cafe"/>
    <s v="Halal Restaurant and Internet Cafe 20 percent of profits will go to building masjids."/>
    <n v="0"/>
    <n v="35000"/>
    <n v="0"/>
    <x v="2"/>
    <n v="0"/>
    <s v="US"/>
    <s v="USD"/>
    <n v="1416014534"/>
    <n v="1413418934"/>
    <b v="0"/>
    <n v="0"/>
    <b v="0"/>
    <s v="food/restaurants"/>
    <x v="7"/>
    <s v="restaurants"/>
    <x v="2478"/>
    <d v="2014-11-15T01:22:14"/>
    <x v="3"/>
    <n v="2014"/>
  </r>
  <r>
    <n v="2505"/>
    <s v="PASTATUTION"/>
    <s v="PASTATUTION- The act or practice of engaging in Pasta Making for money.  _x000a__x000a_Help us get the Arcobaleno Pasta Extruder!"/>
    <n v="0"/>
    <n v="7000"/>
    <n v="0"/>
    <x v="2"/>
    <n v="0"/>
    <s v="US"/>
    <s v="USD"/>
    <n v="1426292416"/>
    <n v="1423704016"/>
    <b v="0"/>
    <n v="0"/>
    <b v="0"/>
    <s v="food/restaurants"/>
    <x v="7"/>
    <s v="restaurants"/>
    <x v="2479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1"/>
    <n v="5000"/>
    <n v="30"/>
    <x v="2"/>
    <n v="15"/>
    <s v="GB"/>
    <s v="GBP"/>
    <n v="1443906000"/>
    <n v="1441955269"/>
    <b v="0"/>
    <n v="2"/>
    <b v="0"/>
    <s v="food/restaurants"/>
    <x v="7"/>
    <s v="restaurants"/>
    <x v="2480"/>
    <d v="2015-10-03T21:00:00"/>
    <x v="0"/>
    <n v="2015"/>
  </r>
  <r>
    <n v="2507"/>
    <s v="Help Cafe Talavera get a New Kitchen!"/>
    <s v="Unique dishes for a unique city!."/>
    <n v="0"/>
    <n v="42850"/>
    <n v="0"/>
    <x v="2"/>
    <n v="0"/>
    <s v="US"/>
    <s v="USD"/>
    <n v="1431308704"/>
    <n v="1428716704"/>
    <b v="0"/>
    <n v="0"/>
    <b v="0"/>
    <s v="food/restaurants"/>
    <x v="7"/>
    <s v="restaurants"/>
    <x v="2481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0"/>
    <n v="20000"/>
    <n v="0"/>
    <x v="2"/>
    <n v="0"/>
    <s v="US"/>
    <s v="USD"/>
    <n v="1408056634"/>
    <n v="1405464634"/>
    <b v="0"/>
    <n v="0"/>
    <b v="0"/>
    <s v="food/restaurants"/>
    <x v="7"/>
    <s v="restaurants"/>
    <x v="2482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1"/>
    <n v="95000"/>
    <n v="1000"/>
    <x v="2"/>
    <n v="35.71"/>
    <s v="GB"/>
    <s v="GBP"/>
    <n v="1429554349"/>
    <n v="1424719549"/>
    <b v="0"/>
    <n v="28"/>
    <b v="0"/>
    <s v="food/restaurants"/>
    <x v="7"/>
    <s v="restaurants"/>
    <x v="2483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0"/>
    <n v="50000"/>
    <n v="75"/>
    <x v="2"/>
    <n v="37.5"/>
    <s v="US"/>
    <s v="USD"/>
    <n v="1431647772"/>
    <n v="1426463772"/>
    <b v="0"/>
    <n v="2"/>
    <b v="0"/>
    <s v="food/restaurants"/>
    <x v="7"/>
    <s v="restaurants"/>
    <x v="2484"/>
    <d v="2015-05-14T23:56:12"/>
    <x v="0"/>
    <n v="2015"/>
  </r>
  <r>
    <n v="2511"/>
    <s v="loluli's"/>
    <s v="Fresh Fast Food. A bbq ramen bar thats healthy, tasty and made to order right in front of your eyes....... From flame to bowl"/>
    <n v="0"/>
    <n v="100000"/>
    <n v="0"/>
    <x v="2"/>
    <n v="0"/>
    <s v="GB"/>
    <s v="GBP"/>
    <n v="1454323413"/>
    <n v="1451731413"/>
    <b v="0"/>
    <n v="0"/>
    <b v="0"/>
    <s v="food/restaurants"/>
    <x v="7"/>
    <s v="restaurants"/>
    <x v="2485"/>
    <d v="2016-02-01T10:43:33"/>
    <x v="2"/>
    <n v="2016"/>
  </r>
  <r>
    <n v="2512"/>
    <s v="Somethin' Tasty"/>
    <s v="Somethin' Tasty is a unique coffee, pastry &amp; retail store. We consign from all local sources: pottery, glass &amp; art."/>
    <n v="0"/>
    <n v="1150"/>
    <n v="0"/>
    <x v="2"/>
    <n v="0"/>
    <s v="US"/>
    <s v="USD"/>
    <n v="1418504561"/>
    <n v="1417208561"/>
    <b v="0"/>
    <n v="0"/>
    <b v="0"/>
    <s v="food/restaurants"/>
    <x v="7"/>
    <s v="restaurants"/>
    <x v="2486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0"/>
    <n v="180000"/>
    <n v="0"/>
    <x v="2"/>
    <n v="0"/>
    <s v="DE"/>
    <s v="EUR"/>
    <n v="1488067789"/>
    <n v="1482883789"/>
    <b v="0"/>
    <n v="0"/>
    <b v="0"/>
    <s v="food/restaurants"/>
    <x v="7"/>
    <s v="restaurants"/>
    <x v="2487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2"/>
    <n v="12000"/>
    <n v="210"/>
    <x v="2"/>
    <n v="52.5"/>
    <s v="US"/>
    <s v="USD"/>
    <n v="1408526477"/>
    <n v="1407057677"/>
    <b v="0"/>
    <n v="4"/>
    <b v="0"/>
    <s v="food/restaurants"/>
    <x v="7"/>
    <s v="restaurants"/>
    <x v="2488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19"/>
    <n v="5000"/>
    <n v="930"/>
    <x v="2"/>
    <n v="77.5"/>
    <s v="US"/>
    <s v="USD"/>
    <n v="1424635753"/>
    <n v="1422043753"/>
    <b v="0"/>
    <n v="12"/>
    <b v="0"/>
    <s v="food/restaurants"/>
    <x v="7"/>
    <s v="restaurants"/>
    <x v="2489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0"/>
    <n v="22000"/>
    <n v="0"/>
    <x v="2"/>
    <n v="0"/>
    <s v="US"/>
    <s v="USD"/>
    <n v="1417279252"/>
    <n v="1414683652"/>
    <b v="0"/>
    <n v="0"/>
    <b v="0"/>
    <s v="food/restaurants"/>
    <x v="7"/>
    <s v="restaurants"/>
    <x v="2490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0"/>
    <n v="18000"/>
    <n v="1767"/>
    <x v="2"/>
    <n v="53.55"/>
    <s v="CA"/>
    <s v="CAD"/>
    <n v="1426788930"/>
    <n v="1424200530"/>
    <b v="0"/>
    <n v="33"/>
    <b v="0"/>
    <s v="food/restaurants"/>
    <x v="7"/>
    <s v="restaurants"/>
    <x v="2491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0"/>
    <n v="5000"/>
    <n v="0"/>
    <x v="2"/>
    <n v="0"/>
    <s v="US"/>
    <s v="USD"/>
    <n v="1415899228"/>
    <n v="1413303628"/>
    <b v="0"/>
    <n v="0"/>
    <b v="0"/>
    <s v="food/restaurants"/>
    <x v="7"/>
    <s v="restaurants"/>
    <x v="2492"/>
    <d v="2014-11-13T17:20:28"/>
    <x v="3"/>
    <n v="2014"/>
  </r>
  <r>
    <n v="2519"/>
    <s v="Kelli's Kitchen"/>
    <s v="Better than your mom's, better than Cracker Barrel, only at Kelli's Kitchen (all from scratch)."/>
    <n v="0"/>
    <n v="150000"/>
    <n v="65"/>
    <x v="2"/>
    <n v="16.25"/>
    <s v="US"/>
    <s v="USD"/>
    <n v="1405741404"/>
    <n v="1403149404"/>
    <b v="0"/>
    <n v="4"/>
    <b v="0"/>
    <s v="food/restaurants"/>
    <x v="7"/>
    <s v="restaurants"/>
    <x v="2493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0"/>
    <n v="100000"/>
    <n v="0"/>
    <x v="2"/>
    <n v="0"/>
    <s v="US"/>
    <s v="USD"/>
    <n v="1476559260"/>
    <n v="1472567085"/>
    <b v="0"/>
    <n v="0"/>
    <b v="0"/>
    <s v="food/restaurants"/>
    <x v="7"/>
    <s v="restaurants"/>
    <x v="2494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09"/>
    <n v="12500"/>
    <n v="13685.99"/>
    <x v="0"/>
    <n v="103.68"/>
    <s v="US"/>
    <s v="USD"/>
    <n v="1444778021"/>
    <n v="1442963621"/>
    <b v="0"/>
    <n v="132"/>
    <b v="1"/>
    <s v="music/classical music"/>
    <x v="4"/>
    <s v="classical music"/>
    <x v="2495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100"/>
    <n v="5000"/>
    <n v="5000"/>
    <x v="0"/>
    <n v="185.19"/>
    <s v="US"/>
    <s v="USD"/>
    <n v="1461336720"/>
    <n v="1459431960"/>
    <b v="0"/>
    <n v="27"/>
    <b v="1"/>
    <s v="music/classical music"/>
    <x v="4"/>
    <s v="classical music"/>
    <x v="2496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156"/>
    <n v="900"/>
    <n v="1408"/>
    <x v="0"/>
    <n v="54.15"/>
    <s v="US"/>
    <s v="USD"/>
    <n v="1416270292"/>
    <n v="1413674692"/>
    <b v="0"/>
    <n v="26"/>
    <b v="1"/>
    <s v="music/classical music"/>
    <x v="4"/>
    <s v="classical music"/>
    <x v="2497"/>
    <d v="2014-11-18T00:24:52"/>
    <x v="3"/>
    <n v="2014"/>
  </r>
  <r>
    <n v="2524"/>
    <s v="Les Bostonades' First CD"/>
    <s v="We're bringing some of our favorite music from the past 10 years to disc for the first time ever."/>
    <n v="102"/>
    <n v="7500"/>
    <n v="7620"/>
    <x v="0"/>
    <n v="177.21"/>
    <s v="US"/>
    <s v="USD"/>
    <n v="1419136200"/>
    <n v="1416338557"/>
    <b v="0"/>
    <n v="43"/>
    <b v="1"/>
    <s v="music/classical music"/>
    <x v="4"/>
    <s v="classical music"/>
    <x v="2498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100"/>
    <n v="8000"/>
    <n v="8026"/>
    <x v="0"/>
    <n v="100.33"/>
    <s v="US"/>
    <s v="USD"/>
    <n v="1340914571"/>
    <n v="1338322571"/>
    <b v="0"/>
    <n v="80"/>
    <b v="1"/>
    <s v="music/classical music"/>
    <x v="4"/>
    <s v="classical music"/>
    <x v="2499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113"/>
    <n v="4000"/>
    <n v="4518"/>
    <x v="0"/>
    <n v="136.91"/>
    <s v="US"/>
    <s v="USD"/>
    <n v="1418014740"/>
    <n v="1415585474"/>
    <b v="0"/>
    <n v="33"/>
    <b v="1"/>
    <s v="music/classical music"/>
    <x v="4"/>
    <s v="classical music"/>
    <x v="2500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102"/>
    <n v="4000"/>
    <n v="4085"/>
    <x v="0"/>
    <n v="57.54"/>
    <s v="US"/>
    <s v="USD"/>
    <n v="1382068740"/>
    <n v="1380477691"/>
    <b v="0"/>
    <n v="71"/>
    <b v="1"/>
    <s v="music/classical music"/>
    <x v="4"/>
    <s v="classical music"/>
    <x v="2501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107"/>
    <n v="4000"/>
    <n v="4289.99"/>
    <x v="0"/>
    <n v="52.96"/>
    <s v="GB"/>
    <s v="GBP"/>
    <n v="1440068400"/>
    <n v="1438459303"/>
    <b v="0"/>
    <n v="81"/>
    <b v="1"/>
    <s v="music/classical music"/>
    <x v="4"/>
    <s v="classical music"/>
    <x v="2502"/>
    <d v="2015-08-20T11:00:00"/>
    <x v="0"/>
    <n v="2015"/>
  </r>
  <r>
    <n v="2529"/>
    <s v="UrbanArias is DC's Contemporary Opera Company"/>
    <s v="Opera. Short. New."/>
    <n v="104"/>
    <n v="6000"/>
    <n v="6257"/>
    <x v="0"/>
    <n v="82.33"/>
    <s v="US"/>
    <s v="USD"/>
    <n v="1332636975"/>
    <n v="1328752575"/>
    <b v="0"/>
    <n v="76"/>
    <b v="1"/>
    <s v="music/classical music"/>
    <x v="4"/>
    <s v="classical music"/>
    <x v="2503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100"/>
    <n v="6500"/>
    <n v="6500"/>
    <x v="0"/>
    <n v="135.41999999999999"/>
    <s v="US"/>
    <s v="USD"/>
    <n v="1429505400"/>
    <n v="1426711505"/>
    <b v="0"/>
    <n v="48"/>
    <b v="1"/>
    <s v="music/classical music"/>
    <x v="4"/>
    <s v="classical music"/>
    <x v="2504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100"/>
    <n v="4500"/>
    <n v="4518"/>
    <x v="0"/>
    <n v="74.069999999999993"/>
    <s v="US"/>
    <s v="USD"/>
    <n v="1439611140"/>
    <n v="1437668354"/>
    <b v="0"/>
    <n v="61"/>
    <b v="1"/>
    <s v="music/classical music"/>
    <x v="4"/>
    <s v="classical music"/>
    <x v="2505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126"/>
    <n v="4000"/>
    <n v="5045"/>
    <x v="0"/>
    <n v="84.08"/>
    <s v="US"/>
    <s v="USD"/>
    <n v="1345148566"/>
    <n v="1342556566"/>
    <b v="0"/>
    <n v="60"/>
    <b v="1"/>
    <s v="music/classical music"/>
    <x v="4"/>
    <s v="classical music"/>
    <x v="2506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111"/>
    <n v="7500"/>
    <n v="8300"/>
    <x v="0"/>
    <n v="61.03"/>
    <s v="US"/>
    <s v="USD"/>
    <n v="1362160868"/>
    <n v="1359568911"/>
    <b v="0"/>
    <n v="136"/>
    <b v="1"/>
    <s v="music/classical music"/>
    <x v="4"/>
    <s v="classical music"/>
    <x v="2507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105"/>
    <n v="2000"/>
    <n v="2100"/>
    <x v="0"/>
    <n v="150"/>
    <s v="US"/>
    <s v="USD"/>
    <n v="1262325600"/>
    <n v="1257871712"/>
    <b v="0"/>
    <n v="14"/>
    <b v="1"/>
    <s v="music/classical music"/>
    <x v="4"/>
    <s v="classical music"/>
    <x v="2508"/>
    <d v="2010-01-01T06:00:00"/>
    <x v="8"/>
    <n v="2010"/>
  </r>
  <r>
    <n v="2535"/>
    <s v="Mark Hayes Requiem Recording"/>
    <s v="Mark Hayes: Requiem Recording"/>
    <n v="104"/>
    <n v="20000"/>
    <n v="20755"/>
    <x v="0"/>
    <n v="266.08999999999997"/>
    <s v="US"/>
    <s v="USD"/>
    <n v="1417463945"/>
    <n v="1414781945"/>
    <b v="0"/>
    <n v="78"/>
    <b v="1"/>
    <s v="music/classical music"/>
    <x v="4"/>
    <s v="classical music"/>
    <x v="2509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116"/>
    <n v="25"/>
    <n v="29"/>
    <x v="0"/>
    <n v="7.25"/>
    <s v="US"/>
    <s v="USD"/>
    <n v="1375151566"/>
    <n v="1373337166"/>
    <b v="0"/>
    <n v="4"/>
    <b v="1"/>
    <s v="music/classical music"/>
    <x v="4"/>
    <s v="classical music"/>
    <x v="2510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10"/>
    <n v="1000"/>
    <n v="1100"/>
    <x v="0"/>
    <n v="100"/>
    <s v="US"/>
    <s v="USD"/>
    <n v="1312212855"/>
    <n v="1307028855"/>
    <b v="0"/>
    <n v="11"/>
    <b v="1"/>
    <s v="music/classical music"/>
    <x v="4"/>
    <s v="classical music"/>
    <x v="2511"/>
    <d v="2011-08-01T15:34:15"/>
    <x v="6"/>
    <n v="2011"/>
  </r>
  <r>
    <n v="2538"/>
    <s v="Me, Myself and Albinoni"/>
    <s v="I will record 2 of Tomaso Albinoni's concertos for 2 oboes playing both parts myself."/>
    <n v="113"/>
    <n v="18000"/>
    <n v="20343.169999999998"/>
    <x v="0"/>
    <n v="109.96"/>
    <s v="US"/>
    <s v="USD"/>
    <n v="1361681940"/>
    <n v="1359029661"/>
    <b v="0"/>
    <n v="185"/>
    <b v="1"/>
    <s v="music/classical music"/>
    <x v="4"/>
    <s v="classical music"/>
    <x v="2512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"/>
    <n v="10000"/>
    <n v="10025"/>
    <x v="0"/>
    <n v="169.92"/>
    <s v="US"/>
    <s v="USD"/>
    <n v="1422913152"/>
    <n v="1417729152"/>
    <b v="0"/>
    <n v="59"/>
    <b v="1"/>
    <s v="music/classical music"/>
    <x v="4"/>
    <s v="classical music"/>
    <x v="2513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103"/>
    <n v="2500"/>
    <n v="2585"/>
    <x v="0"/>
    <n v="95.74"/>
    <s v="US"/>
    <s v="USD"/>
    <n v="1319904721"/>
    <n v="1314720721"/>
    <b v="0"/>
    <n v="27"/>
    <b v="1"/>
    <s v="music/classical music"/>
    <x v="4"/>
    <s v="classical music"/>
    <x v="2514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107"/>
    <n v="3500"/>
    <n v="3746"/>
    <x v="0"/>
    <n v="59.46"/>
    <s v="GB"/>
    <s v="GBP"/>
    <n v="1380192418"/>
    <n v="1375008418"/>
    <b v="0"/>
    <n v="63"/>
    <b v="1"/>
    <s v="music/classical music"/>
    <x v="4"/>
    <s v="classical music"/>
    <x v="2515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104"/>
    <n v="700"/>
    <n v="725"/>
    <x v="0"/>
    <n v="55.77"/>
    <s v="US"/>
    <s v="USD"/>
    <n v="1380599940"/>
    <n v="1377252857"/>
    <b v="0"/>
    <n v="13"/>
    <b v="1"/>
    <s v="music/classical music"/>
    <x v="4"/>
    <s v="classical music"/>
    <x v="2516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156"/>
    <n v="250"/>
    <n v="391"/>
    <x v="0"/>
    <n v="30.08"/>
    <s v="US"/>
    <s v="USD"/>
    <n v="1293937200"/>
    <n v="1291257298"/>
    <b v="0"/>
    <n v="13"/>
    <b v="1"/>
    <s v="music/classical music"/>
    <x v="4"/>
    <s v="classical music"/>
    <x v="2517"/>
    <d v="2011-01-02T03:00:00"/>
    <x v="7"/>
    <n v="2011"/>
  </r>
  <r>
    <n v="2544"/>
    <s v="Singing City Children's Choir"/>
    <s v="Bringing choral music and performance opportunities to under-served youth in West Philadelphia"/>
    <n v="101"/>
    <n v="5000"/>
    <n v="5041"/>
    <x v="0"/>
    <n v="88.44"/>
    <s v="US"/>
    <s v="USD"/>
    <n v="1341750569"/>
    <n v="1339158569"/>
    <b v="0"/>
    <n v="57"/>
    <b v="1"/>
    <s v="music/classical music"/>
    <x v="4"/>
    <s v="classical music"/>
    <x v="2518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195"/>
    <n v="2000"/>
    <n v="3906"/>
    <x v="0"/>
    <n v="64.03"/>
    <s v="US"/>
    <s v="USD"/>
    <n v="1424997000"/>
    <n v="1421983138"/>
    <b v="0"/>
    <n v="61"/>
    <b v="1"/>
    <s v="music/classical music"/>
    <x v="4"/>
    <s v="classical music"/>
    <x v="2519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112"/>
    <n v="3500"/>
    <n v="3910"/>
    <x v="0"/>
    <n v="60.15"/>
    <s v="US"/>
    <s v="USD"/>
    <n v="1380949200"/>
    <n v="1378586179"/>
    <b v="0"/>
    <n v="65"/>
    <b v="1"/>
    <s v="music/classical music"/>
    <x v="4"/>
    <s v="classical music"/>
    <x v="2520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120"/>
    <n v="5500"/>
    <n v="6592"/>
    <x v="0"/>
    <n v="49.19"/>
    <s v="US"/>
    <s v="USD"/>
    <n v="1333560803"/>
    <n v="1330972403"/>
    <b v="0"/>
    <n v="134"/>
    <b v="1"/>
    <s v="music/classical music"/>
    <x v="4"/>
    <s v="classical music"/>
    <x v="2521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102"/>
    <n v="6000"/>
    <n v="6111"/>
    <x v="0"/>
    <n v="165.16"/>
    <s v="FR"/>
    <s v="EUR"/>
    <n v="1475209620"/>
    <n v="1473087637"/>
    <b v="0"/>
    <n v="37"/>
    <b v="1"/>
    <s v="music/classical music"/>
    <x v="4"/>
    <s v="classical music"/>
    <x v="2522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03"/>
    <n v="1570"/>
    <n v="1614"/>
    <x v="0"/>
    <n v="43.62"/>
    <s v="GB"/>
    <s v="GBP"/>
    <n v="1370019600"/>
    <n v="1366999870"/>
    <b v="0"/>
    <n v="37"/>
    <b v="1"/>
    <s v="music/classical music"/>
    <x v="4"/>
    <s v="classical music"/>
    <x v="2523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101"/>
    <n v="6500"/>
    <n v="6555"/>
    <x v="0"/>
    <n v="43.7"/>
    <s v="US"/>
    <s v="USD"/>
    <n v="1444276740"/>
    <n v="1439392406"/>
    <b v="0"/>
    <n v="150"/>
    <b v="1"/>
    <s v="music/classical music"/>
    <x v="4"/>
    <s v="classical music"/>
    <x v="2524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103"/>
    <n v="3675"/>
    <n v="3775.5"/>
    <x v="0"/>
    <n v="67.42"/>
    <s v="US"/>
    <s v="USD"/>
    <n v="1332362880"/>
    <n v="1329890585"/>
    <b v="0"/>
    <n v="56"/>
    <b v="1"/>
    <s v="music/classical music"/>
    <x v="4"/>
    <s v="classical music"/>
    <x v="2525"/>
    <d v="2012-03-21T20:48:00"/>
    <x v="5"/>
    <n v="2012"/>
  </r>
  <r>
    <n v="2552"/>
    <s v="DAVID, The Oratorio"/>
    <s v="World Premiere of a new oratorio with chorus, soloists, and orchestra, based on the Old Testament king and prophet, DAVID"/>
    <n v="107"/>
    <n v="3000"/>
    <n v="3195"/>
    <x v="0"/>
    <n v="177.5"/>
    <s v="US"/>
    <s v="USD"/>
    <n v="1488741981"/>
    <n v="1486149981"/>
    <b v="0"/>
    <n v="18"/>
    <b v="1"/>
    <s v="music/classical music"/>
    <x v="4"/>
    <s v="classical music"/>
    <x v="2526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6"/>
    <n v="1500"/>
    <n v="2333"/>
    <x v="0"/>
    <n v="38.880000000000003"/>
    <s v="US"/>
    <s v="USD"/>
    <n v="1348202807"/>
    <n v="1343018807"/>
    <b v="0"/>
    <n v="60"/>
    <b v="1"/>
    <s v="music/classical music"/>
    <x v="4"/>
    <s v="classical music"/>
    <x v="2527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123"/>
    <n v="3000"/>
    <n v="3684"/>
    <x v="0"/>
    <n v="54.99"/>
    <s v="US"/>
    <s v="USD"/>
    <n v="1433131140"/>
    <n v="1430445163"/>
    <b v="0"/>
    <n v="67"/>
    <b v="1"/>
    <s v="music/classical music"/>
    <x v="4"/>
    <s v="classical music"/>
    <x v="2528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107"/>
    <n v="2000"/>
    <n v="2147"/>
    <x v="0"/>
    <n v="61.34"/>
    <s v="US"/>
    <s v="USD"/>
    <n v="1338219793"/>
    <n v="1335541393"/>
    <b v="0"/>
    <n v="35"/>
    <b v="1"/>
    <s v="music/classical music"/>
    <x v="4"/>
    <s v="classical music"/>
    <x v="2529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106"/>
    <n v="745"/>
    <n v="786"/>
    <x v="0"/>
    <n v="23.12"/>
    <s v="US"/>
    <s v="USD"/>
    <n v="1356392857"/>
    <n v="1352504857"/>
    <b v="0"/>
    <n v="34"/>
    <b v="1"/>
    <s v="music/classical music"/>
    <x v="4"/>
    <s v="classical music"/>
    <x v="2530"/>
    <d v="2012-12-24T23:47:37"/>
    <x v="5"/>
    <n v="2012"/>
  </r>
  <r>
    <n v="2557"/>
    <s v="European Tour"/>
    <s v="Raising money for our concert tour of Switzerland and Germany in June/July 2014"/>
    <n v="118"/>
    <n v="900"/>
    <n v="1066"/>
    <x v="0"/>
    <n v="29.61"/>
    <s v="GB"/>
    <s v="GBP"/>
    <n v="1400176386"/>
    <n v="1397584386"/>
    <b v="0"/>
    <n v="36"/>
    <b v="1"/>
    <s v="music/classical music"/>
    <x v="4"/>
    <s v="classical music"/>
    <x v="2531"/>
    <d v="2014-05-15T17:53:06"/>
    <x v="3"/>
    <n v="2014"/>
  </r>
  <r>
    <n v="2558"/>
    <s v="Hopkins Sinfonia 2015 Season"/>
    <s v="The Hopkins Sinfonia is looking for your support to run our 2015 Season made up of five concerts."/>
    <n v="109"/>
    <n v="1250"/>
    <n v="1361"/>
    <x v="0"/>
    <n v="75.61"/>
    <s v="AU"/>
    <s v="AUD"/>
    <n v="1430488740"/>
    <n v="1427747906"/>
    <b v="0"/>
    <n v="18"/>
    <b v="1"/>
    <s v="music/classical music"/>
    <x v="4"/>
    <s v="classical music"/>
    <x v="2532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111"/>
    <n v="800"/>
    <n v="890"/>
    <x v="0"/>
    <n v="35.6"/>
    <s v="US"/>
    <s v="USD"/>
    <n v="1321385820"/>
    <n v="1318539484"/>
    <b v="0"/>
    <n v="25"/>
    <b v="1"/>
    <s v="music/classical music"/>
    <x v="4"/>
    <s v="classical music"/>
    <x v="2533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100"/>
    <n v="3000"/>
    <n v="3003"/>
    <x v="0"/>
    <n v="143"/>
    <s v="GB"/>
    <s v="GBP"/>
    <n v="1425682174"/>
    <n v="1423090174"/>
    <b v="0"/>
    <n v="21"/>
    <b v="1"/>
    <s v="music/classical music"/>
    <x v="4"/>
    <s v="classical music"/>
    <x v="2534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0"/>
    <n v="100000"/>
    <n v="0"/>
    <x v="1"/>
    <n v="0"/>
    <s v="CA"/>
    <s v="CAD"/>
    <n v="1444740089"/>
    <n v="1442148089"/>
    <b v="0"/>
    <n v="0"/>
    <b v="0"/>
    <s v="food/food trucks"/>
    <x v="7"/>
    <s v="food trucks"/>
    <x v="2535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"/>
    <n v="10000"/>
    <n v="75"/>
    <x v="1"/>
    <n v="25"/>
    <s v="DE"/>
    <s v="EUR"/>
    <n v="1476189339"/>
    <n v="1471005339"/>
    <b v="0"/>
    <n v="3"/>
    <b v="0"/>
    <s v="food/food trucks"/>
    <x v="7"/>
    <s v="food trucks"/>
    <x v="2536"/>
    <d v="2016-10-11T12:35:39"/>
    <x v="2"/>
    <n v="2016"/>
  </r>
  <r>
    <n v="2563"/>
    <s v="Phoenix Pearl Boba Tea Truck (Canceled)"/>
    <s v="Michigan based bubble tea and specialty ice cream food truck"/>
    <n v="0"/>
    <n v="20000"/>
    <n v="0"/>
    <x v="1"/>
    <n v="0"/>
    <s v="US"/>
    <s v="USD"/>
    <n v="1438226451"/>
    <n v="1433042451"/>
    <b v="0"/>
    <n v="0"/>
    <b v="0"/>
    <s v="food/food trucks"/>
    <x v="7"/>
    <s v="food trucks"/>
    <x v="2537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0"/>
    <n v="40000"/>
    <n v="0"/>
    <x v="1"/>
    <n v="0"/>
    <s v="CA"/>
    <s v="CAD"/>
    <n v="1406854699"/>
    <n v="1404262699"/>
    <b v="0"/>
    <n v="0"/>
    <b v="0"/>
    <s v="food/food trucks"/>
    <x v="7"/>
    <s v="food trucks"/>
    <x v="2538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"/>
    <n v="10000"/>
    <n v="100"/>
    <x v="1"/>
    <n v="100"/>
    <s v="US"/>
    <s v="USD"/>
    <n v="1462827000"/>
    <n v="1457710589"/>
    <b v="0"/>
    <n v="1"/>
    <b v="0"/>
    <s v="food/food trucks"/>
    <x v="7"/>
    <s v="food trucks"/>
    <x v="2539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0"/>
    <n v="35000"/>
    <n v="0"/>
    <x v="1"/>
    <n v="0"/>
    <s v="US"/>
    <s v="USD"/>
    <n v="1408663948"/>
    <n v="1406071948"/>
    <b v="0"/>
    <n v="0"/>
    <b v="0"/>
    <s v="food/food trucks"/>
    <x v="7"/>
    <s v="food trucks"/>
    <x v="2540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0"/>
    <n v="45000"/>
    <n v="120"/>
    <x v="1"/>
    <n v="60"/>
    <s v="US"/>
    <s v="USD"/>
    <n v="1429823138"/>
    <n v="1427231138"/>
    <b v="0"/>
    <n v="2"/>
    <b v="0"/>
    <s v="food/food trucks"/>
    <x v="7"/>
    <s v="food trucks"/>
    <x v="2541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"/>
    <n v="10000"/>
    <n v="50"/>
    <x v="1"/>
    <n v="50"/>
    <s v="GB"/>
    <s v="GBP"/>
    <n v="1472745594"/>
    <n v="1470153594"/>
    <b v="0"/>
    <n v="1"/>
    <b v="0"/>
    <s v="food/food trucks"/>
    <x v="7"/>
    <s v="food trucks"/>
    <x v="2542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2"/>
    <n v="6500"/>
    <n v="145"/>
    <x v="1"/>
    <n v="72.5"/>
    <s v="US"/>
    <s v="USD"/>
    <n v="1442457112"/>
    <n v="1439865112"/>
    <b v="0"/>
    <n v="2"/>
    <b v="0"/>
    <s v="food/food trucks"/>
    <x v="7"/>
    <s v="food trucks"/>
    <x v="2543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1"/>
    <n v="7000"/>
    <n v="59"/>
    <x v="1"/>
    <n v="29.5"/>
    <s v="US"/>
    <s v="USD"/>
    <n v="1486590035"/>
    <n v="1483998035"/>
    <b v="0"/>
    <n v="2"/>
    <b v="0"/>
    <s v="food/food trucks"/>
    <x v="7"/>
    <s v="food trucks"/>
    <x v="2544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0"/>
    <n v="100000"/>
    <n v="250"/>
    <x v="1"/>
    <n v="62.5"/>
    <s v="AU"/>
    <s v="AUD"/>
    <n v="1463645521"/>
    <n v="1458461521"/>
    <b v="0"/>
    <n v="4"/>
    <b v="0"/>
    <s v="food/food trucks"/>
    <x v="7"/>
    <s v="food trucks"/>
    <x v="2545"/>
    <d v="2016-05-19T08:12:01"/>
    <x v="2"/>
    <n v="2016"/>
  </r>
  <r>
    <n v="2572"/>
    <s v="A Dream of Naughty Nachos (Canceled)"/>
    <s v="Mesquite smoked brisket nachos, food truck style, with homemade salsa to make your taste buds dance."/>
    <n v="0"/>
    <n v="30000"/>
    <n v="0"/>
    <x v="1"/>
    <n v="0"/>
    <s v="US"/>
    <s v="USD"/>
    <n v="1428893517"/>
    <n v="1426301517"/>
    <b v="0"/>
    <n v="0"/>
    <b v="0"/>
    <s v="food/food trucks"/>
    <x v="7"/>
    <s v="food trucks"/>
    <x v="2546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0"/>
    <n v="8000"/>
    <n v="0"/>
    <x v="1"/>
    <n v="0"/>
    <s v="US"/>
    <s v="USD"/>
    <n v="1408803149"/>
    <n v="1404915149"/>
    <b v="0"/>
    <n v="0"/>
    <b v="0"/>
    <s v="food/food trucks"/>
    <x v="7"/>
    <s v="food trucks"/>
    <x v="2547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0"/>
    <n v="10000"/>
    <n v="0"/>
    <x v="1"/>
    <n v="0"/>
    <s v="US"/>
    <s v="USD"/>
    <n v="1463600945"/>
    <n v="1461786545"/>
    <b v="0"/>
    <n v="0"/>
    <b v="0"/>
    <s v="food/food trucks"/>
    <x v="7"/>
    <s v="food trucks"/>
    <x v="2548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0"/>
    <n v="85000"/>
    <n v="0"/>
    <x v="1"/>
    <n v="0"/>
    <s v="US"/>
    <s v="USD"/>
    <n v="1421030194"/>
    <n v="1418438194"/>
    <b v="0"/>
    <n v="0"/>
    <b v="0"/>
    <s v="food/food trucks"/>
    <x v="7"/>
    <s v="food trucks"/>
    <x v="2549"/>
    <d v="2015-01-12T02:36:34"/>
    <x v="3"/>
    <n v="2015"/>
  </r>
  <r>
    <n v="2576"/>
    <s v="2 Go Fast Food (Canceled)"/>
    <s v="A New Twist with an American and Philippine fast food Mobile Trailer."/>
    <n v="0"/>
    <n v="10000"/>
    <n v="0"/>
    <x v="1"/>
    <n v="0"/>
    <s v="US"/>
    <s v="USD"/>
    <n v="1428707647"/>
    <n v="1424823247"/>
    <b v="0"/>
    <n v="0"/>
    <b v="0"/>
    <s v="food/food trucks"/>
    <x v="7"/>
    <s v="food trucks"/>
    <x v="2550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0"/>
    <n v="15000"/>
    <n v="0"/>
    <x v="1"/>
    <n v="0"/>
    <s v="US"/>
    <s v="USD"/>
    <n v="1407181297"/>
    <n v="1405021297"/>
    <b v="0"/>
    <n v="0"/>
    <b v="0"/>
    <s v="food/food trucks"/>
    <x v="7"/>
    <s v="food trucks"/>
    <x v="2551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0"/>
    <n v="6000"/>
    <n v="0"/>
    <x v="1"/>
    <n v="0"/>
    <s v="US"/>
    <s v="USD"/>
    <n v="1444410000"/>
    <n v="1440203579"/>
    <b v="0"/>
    <n v="0"/>
    <b v="0"/>
    <s v="food/food trucks"/>
    <x v="7"/>
    <s v="food trucks"/>
    <x v="2552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0"/>
    <n v="200000"/>
    <n v="277"/>
    <x v="1"/>
    <n v="23.08"/>
    <s v="US"/>
    <s v="USD"/>
    <n v="1410810903"/>
    <n v="1405626903"/>
    <b v="0"/>
    <n v="12"/>
    <b v="0"/>
    <s v="food/food trucks"/>
    <x v="7"/>
    <s v="food trucks"/>
    <x v="2553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1"/>
    <n v="8500"/>
    <n v="51"/>
    <x v="1"/>
    <n v="25.5"/>
    <s v="US"/>
    <s v="USD"/>
    <n v="1431745200"/>
    <n v="1429170603"/>
    <b v="0"/>
    <n v="2"/>
    <b v="0"/>
    <s v="food/food trucks"/>
    <x v="7"/>
    <s v="food trucks"/>
    <x v="2554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11"/>
    <n v="5000"/>
    <n v="530"/>
    <x v="2"/>
    <n v="48.18"/>
    <s v="US"/>
    <s v="USD"/>
    <n v="1447689898"/>
    <n v="1445094298"/>
    <b v="0"/>
    <n v="11"/>
    <b v="0"/>
    <s v="food/food trucks"/>
    <x v="7"/>
    <s v="food trucks"/>
    <x v="2555"/>
    <d v="2015-11-16T16:04:58"/>
    <x v="0"/>
    <n v="2015"/>
  </r>
  <r>
    <n v="2582"/>
    <s v="Drunken Wings"/>
    <s v="The place where chicken meets liquor for the first time!"/>
    <n v="0"/>
    <n v="90000"/>
    <n v="1"/>
    <x v="2"/>
    <n v="1"/>
    <s v="US"/>
    <s v="USD"/>
    <n v="1477784634"/>
    <n v="1475192634"/>
    <b v="0"/>
    <n v="1"/>
    <b v="0"/>
    <s v="food/food trucks"/>
    <x v="7"/>
    <s v="food trucks"/>
    <x v="2556"/>
    <d v="2016-10-29T23:43:54"/>
    <x v="2"/>
    <n v="2016"/>
  </r>
  <r>
    <n v="2583"/>
    <s v="Crazy Daisy Food Truck"/>
    <s v="Crazy Daisy will become the newest member of the food truck distributors in Kansas City, Missouri."/>
    <n v="1"/>
    <n v="1000"/>
    <n v="5"/>
    <x v="2"/>
    <n v="1"/>
    <s v="US"/>
    <s v="USD"/>
    <n v="1426526880"/>
    <n v="1421346480"/>
    <b v="0"/>
    <n v="5"/>
    <b v="0"/>
    <s v="food/food trucks"/>
    <x v="7"/>
    <s v="food trucks"/>
    <x v="2557"/>
    <d v="2015-03-16T17:28:00"/>
    <x v="0"/>
    <n v="2015"/>
  </r>
  <r>
    <n v="2584"/>
    <s v="Culinary Arts Food Truck Style"/>
    <s v="Bringing quality food to the masses using local premium ingredients, but at a food truck price!"/>
    <n v="0"/>
    <n v="10000"/>
    <n v="0"/>
    <x v="2"/>
    <n v="0"/>
    <s v="US"/>
    <s v="USD"/>
    <n v="1434341369"/>
    <n v="1431749369"/>
    <b v="0"/>
    <n v="0"/>
    <b v="0"/>
    <s v="food/food trucks"/>
    <x v="7"/>
    <s v="food trucks"/>
    <x v="2558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0"/>
    <n v="30000"/>
    <n v="50"/>
    <x v="2"/>
    <n v="50"/>
    <s v="US"/>
    <s v="USD"/>
    <n v="1404601632"/>
    <n v="1402009632"/>
    <b v="0"/>
    <n v="1"/>
    <b v="0"/>
    <s v="food/food trucks"/>
    <x v="7"/>
    <s v="food trucks"/>
    <x v="2559"/>
    <d v="2014-07-05T23:07:12"/>
    <x v="3"/>
    <n v="2014"/>
  </r>
  <r>
    <n v="2586"/>
    <s v="Inspire Healthy Eating"/>
    <s v="I would like to bring fresh salad and food to the streets of London at a reasonable price."/>
    <n v="0"/>
    <n v="3000"/>
    <n v="5"/>
    <x v="2"/>
    <n v="5"/>
    <s v="GB"/>
    <s v="GBP"/>
    <n v="1451030136"/>
    <n v="1448438136"/>
    <b v="0"/>
    <n v="1"/>
    <b v="0"/>
    <s v="food/food trucks"/>
    <x v="7"/>
    <s v="food trucks"/>
    <x v="2560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2"/>
    <n v="50000"/>
    <n v="1217"/>
    <x v="2"/>
    <n v="202.83"/>
    <s v="US"/>
    <s v="USD"/>
    <n v="1451491953"/>
    <n v="1448899953"/>
    <b v="0"/>
    <n v="6"/>
    <b v="0"/>
    <s v="food/food trucks"/>
    <x v="7"/>
    <s v="food trucks"/>
    <x v="2561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4"/>
    <n v="6000"/>
    <n v="233"/>
    <x v="2"/>
    <n v="29.13"/>
    <s v="US"/>
    <s v="USD"/>
    <n v="1427807640"/>
    <n v="1423325626"/>
    <b v="0"/>
    <n v="8"/>
    <b v="0"/>
    <s v="food/food trucks"/>
    <x v="7"/>
    <s v="food trucks"/>
    <x v="2562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0"/>
    <n v="50000"/>
    <n v="5"/>
    <x v="2"/>
    <n v="5"/>
    <s v="DK"/>
    <s v="DKK"/>
    <n v="1458733927"/>
    <n v="1456145527"/>
    <b v="0"/>
    <n v="1"/>
    <b v="0"/>
    <s v="food/food trucks"/>
    <x v="7"/>
    <s v="food trucks"/>
    <x v="2563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0"/>
    <n v="3000"/>
    <n v="0"/>
    <x v="2"/>
    <n v="0"/>
    <s v="AU"/>
    <s v="AUD"/>
    <n v="1453817297"/>
    <n v="1453212497"/>
    <b v="0"/>
    <n v="0"/>
    <b v="0"/>
    <s v="food/food trucks"/>
    <x v="7"/>
    <s v="food trucks"/>
    <x v="2564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2"/>
    <n v="1500"/>
    <n v="26"/>
    <x v="2"/>
    <n v="13"/>
    <s v="US"/>
    <s v="USD"/>
    <n v="1457901924"/>
    <n v="1452721524"/>
    <b v="0"/>
    <n v="2"/>
    <b v="0"/>
    <s v="food/food trucks"/>
    <x v="7"/>
    <s v="food trucks"/>
    <x v="2565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0"/>
    <n v="30000"/>
    <n v="50"/>
    <x v="2"/>
    <n v="50"/>
    <s v="US"/>
    <s v="USD"/>
    <n v="1412536421"/>
    <n v="1409944421"/>
    <b v="0"/>
    <n v="1"/>
    <b v="0"/>
    <s v="food/food trucks"/>
    <x v="7"/>
    <s v="food trucks"/>
    <x v="2566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0"/>
    <n v="10000"/>
    <n v="0"/>
    <x v="2"/>
    <n v="0"/>
    <s v="US"/>
    <s v="USD"/>
    <n v="1429993026"/>
    <n v="1427401026"/>
    <b v="0"/>
    <n v="0"/>
    <b v="0"/>
    <s v="food/food trucks"/>
    <x v="7"/>
    <s v="food trucks"/>
    <x v="2567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0"/>
    <n v="80000"/>
    <n v="1"/>
    <x v="2"/>
    <n v="1"/>
    <s v="US"/>
    <s v="USD"/>
    <n v="1407453228"/>
    <n v="1404861228"/>
    <b v="0"/>
    <n v="1"/>
    <b v="0"/>
    <s v="food/food trucks"/>
    <x v="7"/>
    <s v="food trucks"/>
    <x v="2568"/>
    <d v="2014-08-07T23:13:48"/>
    <x v="3"/>
    <n v="2014"/>
  </r>
  <r>
    <n v="2595"/>
    <s v="Food Truck for Little Fox Bakery"/>
    <s v="Looking to put the best baked goods in Bowling Green on wheels"/>
    <n v="12"/>
    <n v="15000"/>
    <n v="1825"/>
    <x v="2"/>
    <n v="96.05"/>
    <s v="US"/>
    <s v="USD"/>
    <n v="1487915500"/>
    <n v="1485323500"/>
    <b v="0"/>
    <n v="19"/>
    <b v="0"/>
    <s v="food/food trucks"/>
    <x v="7"/>
    <s v="food trucks"/>
    <x v="2569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24"/>
    <n v="35000"/>
    <n v="8256"/>
    <x v="2"/>
    <n v="305.77999999999997"/>
    <s v="CA"/>
    <s v="CAD"/>
    <n v="1407427009"/>
    <n v="1404835009"/>
    <b v="0"/>
    <n v="27"/>
    <b v="0"/>
    <s v="food/food trucks"/>
    <x v="7"/>
    <s v="food trucks"/>
    <x v="2570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6"/>
    <n v="1500"/>
    <n v="85"/>
    <x v="2"/>
    <n v="12.14"/>
    <s v="GB"/>
    <s v="GBP"/>
    <n v="1466323917"/>
    <n v="1463731917"/>
    <b v="0"/>
    <n v="7"/>
    <b v="0"/>
    <s v="food/food trucks"/>
    <x v="7"/>
    <s v="food trucks"/>
    <x v="2571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9"/>
    <n v="3000"/>
    <n v="1170"/>
    <x v="2"/>
    <n v="83.57"/>
    <s v="US"/>
    <s v="USD"/>
    <n v="1443039001"/>
    <n v="1440447001"/>
    <b v="0"/>
    <n v="14"/>
    <b v="0"/>
    <s v="food/food trucks"/>
    <x v="7"/>
    <s v="food trucks"/>
    <x v="2572"/>
    <d v="2015-09-23T20:10:01"/>
    <x v="0"/>
    <n v="2015"/>
  </r>
  <r>
    <n v="2599"/>
    <s v="Empty Ramekins Catering Group"/>
    <s v="The Empty Ramekins Catering Group is looking for your help to start up in Miami Florida!!!!"/>
    <n v="1"/>
    <n v="9041"/>
    <n v="90"/>
    <x v="2"/>
    <n v="18"/>
    <s v="US"/>
    <s v="USD"/>
    <n v="1407089147"/>
    <n v="1403201147"/>
    <b v="0"/>
    <n v="5"/>
    <b v="0"/>
    <s v="food/food trucks"/>
    <x v="7"/>
    <s v="food trucks"/>
    <x v="2573"/>
    <d v="2014-08-03T18:05:47"/>
    <x v="3"/>
    <n v="2014"/>
  </r>
  <r>
    <n v="2600"/>
    <s v="Help Buttz Return From the Ashes"/>
    <s v="On Sunday November 8, 2015 our food truck burned to the ground. Please help us get rebuilt."/>
    <n v="7"/>
    <n v="50000"/>
    <n v="3466"/>
    <x v="2"/>
    <n v="115.53"/>
    <s v="US"/>
    <s v="USD"/>
    <n v="1458938200"/>
    <n v="1453757800"/>
    <b v="0"/>
    <n v="30"/>
    <b v="0"/>
    <s v="food/food trucks"/>
    <x v="7"/>
    <s v="food trucks"/>
    <x v="2574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661"/>
    <n v="500"/>
    <n v="3307"/>
    <x v="0"/>
    <n v="21.9"/>
    <s v="US"/>
    <s v="USD"/>
    <n v="1347508740"/>
    <n v="1346276349"/>
    <b v="1"/>
    <n v="151"/>
    <b v="1"/>
    <s v="technology/space exploration"/>
    <x v="2"/>
    <s v="space exploration"/>
    <x v="2575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326"/>
    <n v="12000"/>
    <n v="39131"/>
    <x v="0"/>
    <n v="80.02"/>
    <s v="US"/>
    <s v="USD"/>
    <n v="1415827200"/>
    <n v="1412358968"/>
    <b v="1"/>
    <n v="489"/>
    <b v="1"/>
    <s v="technology/space exploration"/>
    <x v="2"/>
    <s v="space exploration"/>
    <x v="2576"/>
    <d v="2014-11-12T21:20:00"/>
    <x v="3"/>
    <n v="2014"/>
  </r>
  <r>
    <n v="2603"/>
    <s v="Manned Mock Mars Mission"/>
    <s v="I will be building a mock space station and simulate living on Mars for two weeks."/>
    <n v="101"/>
    <n v="1750"/>
    <n v="1776"/>
    <x v="0"/>
    <n v="35.520000000000003"/>
    <s v="US"/>
    <s v="USD"/>
    <n v="1387835654"/>
    <n v="1386626054"/>
    <b v="1"/>
    <n v="50"/>
    <b v="1"/>
    <s v="technology/space exploration"/>
    <x v="2"/>
    <s v="space exploration"/>
    <x v="2577"/>
    <d v="2013-12-23T21:54:14"/>
    <x v="4"/>
    <n v="2013"/>
  </r>
  <r>
    <n v="2604"/>
    <s v="Hermes Spacecraft"/>
    <s v="We're building a full size rocket motor for our Hermes Spacecraft.  Help us Kickstart the next generation of space travel!"/>
    <n v="104"/>
    <n v="20000"/>
    <n v="20843.599999999999"/>
    <x v="0"/>
    <n v="64.930000000000007"/>
    <s v="US"/>
    <s v="USD"/>
    <n v="1335662023"/>
    <n v="1333070023"/>
    <b v="1"/>
    <n v="321"/>
    <b v="1"/>
    <s v="technology/space exploration"/>
    <x v="2"/>
    <s v="space exploration"/>
    <x v="2578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7"/>
    <n v="100000"/>
    <n v="107421.57"/>
    <x v="0"/>
    <n v="60.97"/>
    <s v="US"/>
    <s v="USD"/>
    <n v="1466168390"/>
    <n v="1463576390"/>
    <b v="1"/>
    <n v="1762"/>
    <b v="1"/>
    <s v="technology/space exploration"/>
    <x v="2"/>
    <s v="space exploration"/>
    <x v="2579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"/>
    <n v="11000"/>
    <n v="12106"/>
    <x v="0"/>
    <n v="31.44"/>
    <s v="US"/>
    <s v="USD"/>
    <n v="1398791182"/>
    <n v="1396026382"/>
    <b v="1"/>
    <n v="385"/>
    <b v="1"/>
    <s v="technology/space exploration"/>
    <x v="2"/>
    <s v="space exploration"/>
    <x v="2580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408"/>
    <n v="8000"/>
    <n v="32616"/>
    <x v="0"/>
    <n v="81.95"/>
    <s v="US"/>
    <s v="USD"/>
    <n v="1439344800"/>
    <n v="1435611572"/>
    <b v="1"/>
    <n v="398"/>
    <b v="1"/>
    <s v="technology/space exploration"/>
    <x v="2"/>
    <s v="space exploration"/>
    <x v="2581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224"/>
    <n v="8000"/>
    <n v="17914"/>
    <x v="0"/>
    <n v="58.93"/>
    <s v="US"/>
    <s v="USD"/>
    <n v="1489536000"/>
    <n v="1485976468"/>
    <b v="1"/>
    <n v="304"/>
    <b v="1"/>
    <s v="technology/space exploration"/>
    <x v="2"/>
    <s v="space exploration"/>
    <x v="2582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04"/>
    <n v="35000"/>
    <n v="106330.39"/>
    <x v="0"/>
    <n v="157.29"/>
    <s v="US"/>
    <s v="USD"/>
    <n v="1342330951"/>
    <n v="1339738951"/>
    <b v="1"/>
    <n v="676"/>
    <b v="1"/>
    <s v="technology/space exploration"/>
    <x v="2"/>
    <s v="space exploration"/>
    <x v="2583"/>
    <d v="2012-07-15T05:42:31"/>
    <x v="5"/>
    <n v="2012"/>
  </r>
  <r>
    <n v="2610"/>
    <s v="Restore the Pluto Discovery Telescope"/>
    <s v="Preserve the telescope that Clyde Tombaugh used to discover Pluto for generations to come!"/>
    <n v="141"/>
    <n v="22765"/>
    <n v="32172.66"/>
    <x v="0"/>
    <n v="55.76"/>
    <s v="US"/>
    <s v="USD"/>
    <n v="1471849140"/>
    <n v="1468444125"/>
    <b v="1"/>
    <n v="577"/>
    <b v="1"/>
    <s v="technology/space exploration"/>
    <x v="2"/>
    <s v="space exploration"/>
    <x v="2584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2791"/>
    <n v="11000"/>
    <n v="306970"/>
    <x v="0"/>
    <n v="83.8"/>
    <s v="DE"/>
    <s v="EUR"/>
    <n v="1483397940"/>
    <n v="1480493014"/>
    <b v="1"/>
    <n v="3663"/>
    <b v="1"/>
    <s v="technology/space exploration"/>
    <x v="2"/>
    <s v="space exploration"/>
    <x v="2585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72"/>
    <n v="10000"/>
    <n v="17176.13"/>
    <x v="0"/>
    <n v="58.42"/>
    <s v="US"/>
    <s v="USD"/>
    <n v="1420773970"/>
    <n v="1418095570"/>
    <b v="1"/>
    <n v="294"/>
    <b v="1"/>
    <s v="technology/space exploration"/>
    <x v="2"/>
    <s v="space exploration"/>
    <x v="2586"/>
    <d v="2015-01-09T03:26:10"/>
    <x v="3"/>
    <n v="2015"/>
  </r>
  <r>
    <n v="2613"/>
    <s v="Earth 360"/>
    <s v="Re-inventing the way we look at our planet by sending 5 cameras to near space to create the first 360 panoramic view of the earth."/>
    <n v="101"/>
    <n v="7500"/>
    <n v="7576"/>
    <x v="0"/>
    <n v="270.57"/>
    <s v="US"/>
    <s v="USD"/>
    <n v="1348256294"/>
    <n v="1345664294"/>
    <b v="1"/>
    <n v="28"/>
    <b v="1"/>
    <s v="technology/space exploration"/>
    <x v="2"/>
    <s v="space exploration"/>
    <x v="2587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2"/>
    <n v="10500"/>
    <n v="10710"/>
    <x v="0"/>
    <n v="107.1"/>
    <s v="US"/>
    <s v="USD"/>
    <n v="1398834000"/>
    <n v="1396371612"/>
    <b v="1"/>
    <n v="100"/>
    <b v="1"/>
    <s v="technology/space exploration"/>
    <x v="2"/>
    <s v="space exploration"/>
    <x v="2588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170"/>
    <n v="2001"/>
    <n v="3397"/>
    <x v="0"/>
    <n v="47.18"/>
    <s v="GB"/>
    <s v="GBP"/>
    <n v="1462017600"/>
    <n v="1458820564"/>
    <b v="0"/>
    <n v="72"/>
    <b v="1"/>
    <s v="technology/space exploration"/>
    <x v="2"/>
    <s v="space exploration"/>
    <x v="2589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115"/>
    <n v="25000"/>
    <n v="28633.5"/>
    <x v="0"/>
    <n v="120.31"/>
    <s v="US"/>
    <s v="USD"/>
    <n v="1440546729"/>
    <n v="1437954729"/>
    <b v="1"/>
    <n v="238"/>
    <b v="1"/>
    <s v="technology/space exploration"/>
    <x v="2"/>
    <s v="space exploration"/>
    <x v="2590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878"/>
    <n v="500"/>
    <n v="4388"/>
    <x v="0"/>
    <n v="27.6"/>
    <s v="US"/>
    <s v="USD"/>
    <n v="1413838751"/>
    <n v="1411246751"/>
    <b v="1"/>
    <n v="159"/>
    <b v="1"/>
    <s v="technology/space exploration"/>
    <x v="2"/>
    <s v="space exploration"/>
    <x v="2591"/>
    <d v="2014-10-20T20:59:11"/>
    <x v="3"/>
    <n v="2014"/>
  </r>
  <r>
    <n v="2618"/>
    <s v="SPACE ART FEATURING ASTRONAUTS #WeBelieveInAstronauts"/>
    <s v="LTD ED COLLECTIBLE SPACE ART FEAT. ASTRONAUTS"/>
    <n v="105"/>
    <n v="15000"/>
    <n v="15808"/>
    <x v="0"/>
    <n v="205.3"/>
    <s v="US"/>
    <s v="USD"/>
    <n v="1449000061"/>
    <n v="1443812461"/>
    <b v="1"/>
    <n v="77"/>
    <b v="1"/>
    <s v="technology/space exploration"/>
    <x v="2"/>
    <s v="space exploration"/>
    <x v="2592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88"/>
    <n v="1000"/>
    <n v="1884"/>
    <x v="0"/>
    <n v="35.549999999999997"/>
    <s v="US"/>
    <s v="USD"/>
    <n v="1445598000"/>
    <n v="1443302004"/>
    <b v="1"/>
    <n v="53"/>
    <b v="1"/>
    <s v="technology/space exploration"/>
    <x v="2"/>
    <s v="space exploration"/>
    <x v="2593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144"/>
    <n v="65000"/>
    <n v="93374"/>
    <x v="0"/>
    <n v="74.64"/>
    <s v="AU"/>
    <s v="AUD"/>
    <n v="1444525200"/>
    <n v="1441339242"/>
    <b v="1"/>
    <n v="1251"/>
    <b v="1"/>
    <s v="technology/space exploration"/>
    <x v="2"/>
    <s v="space exploration"/>
    <x v="2594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46"/>
    <n v="15000"/>
    <n v="21882"/>
    <x v="0"/>
    <n v="47.06"/>
    <s v="US"/>
    <s v="USD"/>
    <n v="1432230988"/>
    <n v="1429638988"/>
    <b v="1"/>
    <n v="465"/>
    <b v="1"/>
    <s v="technology/space exploration"/>
    <x v="2"/>
    <s v="space exploration"/>
    <x v="2595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31"/>
    <n v="1500"/>
    <n v="1967.76"/>
    <x v="0"/>
    <n v="26.59"/>
    <s v="IT"/>
    <s v="EUR"/>
    <n v="1483120216"/>
    <n v="1479232216"/>
    <b v="0"/>
    <n v="74"/>
    <b v="1"/>
    <s v="technology/space exploration"/>
    <x v="2"/>
    <s v="space exploration"/>
    <x v="2596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114"/>
    <n v="2000"/>
    <n v="2280"/>
    <x v="0"/>
    <n v="36.770000000000003"/>
    <s v="US"/>
    <s v="USD"/>
    <n v="1480658966"/>
    <n v="1479449366"/>
    <b v="0"/>
    <n v="62"/>
    <b v="1"/>
    <s v="technology/space exploration"/>
    <x v="2"/>
    <s v="space exploration"/>
    <x v="2597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1379"/>
    <n v="8000"/>
    <n v="110353.65"/>
    <x v="0"/>
    <n v="31.82"/>
    <s v="US"/>
    <s v="USD"/>
    <n v="1347530822"/>
    <n v="1345716422"/>
    <b v="0"/>
    <n v="3468"/>
    <b v="1"/>
    <s v="technology/space exploration"/>
    <x v="2"/>
    <s v="space exploration"/>
    <x v="2598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956"/>
    <n v="150"/>
    <n v="1434"/>
    <x v="0"/>
    <n v="27.58"/>
    <s v="DE"/>
    <s v="EUR"/>
    <n v="1478723208"/>
    <n v="1476559608"/>
    <b v="0"/>
    <n v="52"/>
    <b v="1"/>
    <s v="technology/space exploration"/>
    <x v="2"/>
    <s v="space exploration"/>
    <x v="2599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112"/>
    <n v="2500"/>
    <n v="2800"/>
    <x v="0"/>
    <n v="56"/>
    <s v="US"/>
    <s v="USD"/>
    <n v="1433343869"/>
    <n v="1430751869"/>
    <b v="0"/>
    <n v="50"/>
    <b v="1"/>
    <s v="technology/space exploration"/>
    <x v="2"/>
    <s v="space exploration"/>
    <x v="2600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647"/>
    <n v="150"/>
    <n v="970"/>
    <x v="0"/>
    <n v="21.56"/>
    <s v="US"/>
    <s v="USD"/>
    <n v="1448571261"/>
    <n v="1445975661"/>
    <b v="0"/>
    <n v="45"/>
    <b v="1"/>
    <s v="technology/space exploration"/>
    <x v="2"/>
    <s v="space exploration"/>
    <x v="2601"/>
    <d v="2015-11-26T20:54:21"/>
    <x v="0"/>
    <n v="2015"/>
  </r>
  <r>
    <n v="2628"/>
    <s v="Pie In Space!"/>
    <s v="A high school freshman is sending pie into space and you can be a part of it.  GO SCIENCE!!!"/>
    <n v="110"/>
    <n v="839"/>
    <n v="926"/>
    <x v="0"/>
    <n v="44.1"/>
    <s v="US"/>
    <s v="USD"/>
    <n v="1417389067"/>
    <n v="1415661067"/>
    <b v="0"/>
    <n v="21"/>
    <b v="1"/>
    <s v="technology/space exploration"/>
    <x v="2"/>
    <s v="space exploration"/>
    <x v="2602"/>
    <d v="2014-11-30T23:11:07"/>
    <x v="3"/>
    <n v="2014"/>
  </r>
  <r>
    <n v="2629"/>
    <s v="Project Dragonfly - Sail to the Stars"/>
    <s v="The first international contest to let students shape the future of interstellar travel."/>
    <n v="128"/>
    <n v="5000"/>
    <n v="6387"/>
    <x v="0"/>
    <n v="63.87"/>
    <s v="GB"/>
    <s v="GBP"/>
    <n v="1431608122"/>
    <n v="1429016122"/>
    <b v="0"/>
    <n v="100"/>
    <b v="1"/>
    <s v="technology/space exploration"/>
    <x v="2"/>
    <s v="space exploration"/>
    <x v="2603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158"/>
    <n v="2000"/>
    <n v="3158"/>
    <x v="0"/>
    <n v="38.99"/>
    <s v="AU"/>
    <s v="AUD"/>
    <n v="1467280800"/>
    <n v="1464921112"/>
    <b v="0"/>
    <n v="81"/>
    <b v="1"/>
    <s v="technology/space exploration"/>
    <x v="2"/>
    <s v="space exploration"/>
    <x v="2604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115"/>
    <n v="20000"/>
    <n v="22933.05"/>
    <x v="0"/>
    <n v="80.19"/>
    <s v="US"/>
    <s v="USD"/>
    <n v="1440907427"/>
    <n v="1438488227"/>
    <b v="0"/>
    <n v="286"/>
    <b v="1"/>
    <s v="technology/space exploration"/>
    <x v="2"/>
    <s v="space exploration"/>
    <x v="2605"/>
    <d v="2015-08-30T04:03:47"/>
    <x v="0"/>
    <n v="2015"/>
  </r>
  <r>
    <n v="2632"/>
    <s v="University Rocket Science"/>
    <s v="Students from 3 universities are designing a dual stage rocket to test experimental rocket technology."/>
    <n v="137"/>
    <n v="1070"/>
    <n v="1466"/>
    <x v="0"/>
    <n v="34.9"/>
    <s v="US"/>
    <s v="USD"/>
    <n v="1464485339"/>
    <n v="1462325339"/>
    <b v="0"/>
    <n v="42"/>
    <b v="1"/>
    <s v="technology/space exploration"/>
    <x v="2"/>
    <s v="space exploration"/>
    <x v="2606"/>
    <d v="2016-05-29T01:28:59"/>
    <x v="2"/>
    <n v="2016"/>
  </r>
  <r>
    <n v="2633"/>
    <s v="ISS-Above"/>
    <s v="A device that lights up whenever the International Space Station is nearby (that happens more often than you might expect)"/>
    <n v="355"/>
    <n v="5000"/>
    <n v="17731"/>
    <x v="0"/>
    <n v="89.1"/>
    <s v="US"/>
    <s v="USD"/>
    <n v="1393542000"/>
    <n v="1390938332"/>
    <b v="0"/>
    <n v="199"/>
    <b v="1"/>
    <s v="technology/space exploration"/>
    <x v="2"/>
    <s v="space exploration"/>
    <x v="2607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106"/>
    <n v="930"/>
    <n v="986"/>
    <x v="0"/>
    <n v="39.44"/>
    <s v="US"/>
    <s v="USD"/>
    <n v="1475163921"/>
    <n v="1472571921"/>
    <b v="0"/>
    <n v="25"/>
    <b v="1"/>
    <s v="technology/space exploration"/>
    <x v="2"/>
    <s v="space exploration"/>
    <x v="2608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00"/>
    <n v="11500"/>
    <n v="11500"/>
    <x v="0"/>
    <n v="136.9"/>
    <s v="CA"/>
    <s v="CAD"/>
    <n v="1425937761"/>
    <n v="1422917361"/>
    <b v="0"/>
    <n v="84"/>
    <b v="1"/>
    <s v="technology/space exploration"/>
    <x v="2"/>
    <s v="space exploration"/>
    <x v="2609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87"/>
    <n v="1000"/>
    <n v="1873"/>
    <x v="0"/>
    <n v="37.46"/>
    <s v="US"/>
    <s v="USD"/>
    <n v="1476579600"/>
    <n v="1474641914"/>
    <b v="0"/>
    <n v="50"/>
    <b v="1"/>
    <s v="technology/space exploration"/>
    <x v="2"/>
    <s v="space exploration"/>
    <x v="2610"/>
    <d v="2016-10-16T01:00:00"/>
    <x v="2"/>
    <n v="2016"/>
  </r>
  <r>
    <n v="2637"/>
    <s v="SPEED OF LIGHT: Biggest Mystery of the Universe"/>
    <s v="Help us collect the data to solve the mystery of the century: Is light slowing down?"/>
    <n v="166"/>
    <n v="500"/>
    <n v="831"/>
    <x v="0"/>
    <n v="31.96"/>
    <s v="US"/>
    <s v="USD"/>
    <n v="1476277875"/>
    <n v="1474895475"/>
    <b v="0"/>
    <n v="26"/>
    <b v="1"/>
    <s v="technology/space exploration"/>
    <x v="2"/>
    <s v="space exploration"/>
    <x v="2611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102"/>
    <n v="347"/>
    <n v="353"/>
    <x v="0"/>
    <n v="25.21"/>
    <s v="US"/>
    <s v="USD"/>
    <n v="1421358895"/>
    <n v="1418766895"/>
    <b v="0"/>
    <n v="14"/>
    <b v="1"/>
    <s v="technology/space exploration"/>
    <x v="2"/>
    <s v="space exploration"/>
    <x v="2612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164"/>
    <n v="300"/>
    <n v="492"/>
    <x v="0"/>
    <n v="10.039999999999999"/>
    <s v="GB"/>
    <s v="GBP"/>
    <n v="1424378748"/>
    <n v="1421786748"/>
    <b v="0"/>
    <n v="49"/>
    <b v="1"/>
    <s v="technology/space exploration"/>
    <x v="2"/>
    <s v="space exploration"/>
    <x v="2613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106"/>
    <n v="3000"/>
    <n v="3170"/>
    <x v="0"/>
    <n v="45.94"/>
    <s v="US"/>
    <s v="USD"/>
    <n v="1433735474"/>
    <n v="1428551474"/>
    <b v="0"/>
    <n v="69"/>
    <b v="1"/>
    <s v="technology/space exploration"/>
    <x v="2"/>
    <s v="space exploration"/>
    <x v="2614"/>
    <d v="2015-06-08T03:51:14"/>
    <x v="0"/>
    <n v="2015"/>
  </r>
  <r>
    <n v="2641"/>
    <s v="Build Flying Saucer Artificial Intelligent from sea shell"/>
    <s v="Building a Flying saucer that has Artificial Intelligent made from sea shell."/>
    <n v="1"/>
    <n v="1500"/>
    <n v="15"/>
    <x v="2"/>
    <n v="15"/>
    <s v="US"/>
    <s v="USD"/>
    <n v="1410811740"/>
    <n v="1409341863"/>
    <b v="0"/>
    <n v="1"/>
    <b v="0"/>
    <s v="technology/space exploration"/>
    <x v="2"/>
    <s v="space exploration"/>
    <x v="2615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0"/>
    <n v="500000"/>
    <n v="0"/>
    <x v="2"/>
    <n v="0"/>
    <s v="DE"/>
    <s v="EUR"/>
    <n v="1468565820"/>
    <n v="1465970108"/>
    <b v="0"/>
    <n v="0"/>
    <b v="0"/>
    <s v="technology/space exploration"/>
    <x v="2"/>
    <s v="space exploration"/>
    <x v="2616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34"/>
    <n v="1000000"/>
    <n v="335597.31"/>
    <x v="1"/>
    <n v="223.58"/>
    <s v="US"/>
    <s v="USD"/>
    <n v="1482307140"/>
    <n v="1479218315"/>
    <b v="1"/>
    <n v="1501"/>
    <b v="0"/>
    <s v="technology/space exploration"/>
    <x v="2"/>
    <s v="space exploration"/>
    <x v="2617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2"/>
    <n v="100000"/>
    <n v="2053"/>
    <x v="1"/>
    <n v="39.479999999999997"/>
    <s v="US"/>
    <s v="USD"/>
    <n v="1489172435"/>
    <n v="1486580435"/>
    <b v="1"/>
    <n v="52"/>
    <b v="0"/>
    <s v="technology/space exploration"/>
    <x v="2"/>
    <s v="space exploration"/>
    <x v="2618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11"/>
    <n v="20000"/>
    <n v="2100"/>
    <x v="1"/>
    <n v="91.3"/>
    <s v="AU"/>
    <s v="AUD"/>
    <n v="1415481203"/>
    <n v="1412885603"/>
    <b v="1"/>
    <n v="23"/>
    <b v="0"/>
    <s v="technology/space exploration"/>
    <x v="2"/>
    <s v="space exploration"/>
    <x v="2619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8"/>
    <n v="500000"/>
    <n v="42086.42"/>
    <x v="1"/>
    <n v="78.67"/>
    <s v="US"/>
    <s v="USD"/>
    <n v="1441783869"/>
    <n v="1439191869"/>
    <b v="1"/>
    <n v="535"/>
    <b v="0"/>
    <s v="technology/space exploration"/>
    <x v="2"/>
    <s v="space exploration"/>
    <x v="2620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1"/>
    <n v="2500"/>
    <n v="36"/>
    <x v="1"/>
    <n v="12"/>
    <s v="CA"/>
    <s v="CAD"/>
    <n v="1439533019"/>
    <n v="1436941019"/>
    <b v="0"/>
    <n v="3"/>
    <b v="0"/>
    <s v="technology/space exploration"/>
    <x v="2"/>
    <s v="space exploration"/>
    <x v="2621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"/>
    <n v="12000"/>
    <n v="106"/>
    <x v="1"/>
    <n v="17.670000000000002"/>
    <s v="US"/>
    <s v="USD"/>
    <n v="1457543360"/>
    <n v="1454951360"/>
    <b v="0"/>
    <n v="6"/>
    <b v="0"/>
    <s v="technology/space exploration"/>
    <x v="2"/>
    <s v="space exploration"/>
    <x v="2622"/>
    <d v="2016-03-09T17:09:20"/>
    <x v="2"/>
    <n v="2016"/>
  </r>
  <r>
    <n v="2649"/>
    <s v="The Mission - Please Check Back Soon (Canceled)"/>
    <s v="They have launched a Kickstarter."/>
    <n v="0"/>
    <n v="125000"/>
    <n v="124"/>
    <x v="1"/>
    <n v="41.33"/>
    <s v="US"/>
    <s v="USD"/>
    <n v="1454370941"/>
    <n v="1449186941"/>
    <b v="0"/>
    <n v="3"/>
    <b v="0"/>
    <s v="technology/space exploration"/>
    <x v="2"/>
    <s v="space exploration"/>
    <x v="2623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1"/>
    <n v="60000"/>
    <n v="358"/>
    <x v="1"/>
    <n v="71.599999999999994"/>
    <s v="US"/>
    <s v="USD"/>
    <n v="1482332343"/>
    <n v="1479740343"/>
    <b v="0"/>
    <n v="5"/>
    <b v="0"/>
    <s v="technology/space exploration"/>
    <x v="2"/>
    <s v="space exploration"/>
    <x v="2624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"/>
    <n v="280000"/>
    <n v="5233"/>
    <x v="1"/>
    <n v="307.82"/>
    <s v="US"/>
    <s v="USD"/>
    <n v="1450380009"/>
    <n v="1447960809"/>
    <b v="0"/>
    <n v="17"/>
    <b v="0"/>
    <s v="technology/space exploration"/>
    <x v="2"/>
    <s v="space exploration"/>
    <x v="2625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"/>
    <n v="100000"/>
    <n v="885"/>
    <x v="1"/>
    <n v="80.45"/>
    <s v="AU"/>
    <s v="AUD"/>
    <n v="1418183325"/>
    <n v="1415591325"/>
    <b v="0"/>
    <n v="11"/>
    <b v="0"/>
    <s v="technology/space exploration"/>
    <x v="2"/>
    <s v="space exploration"/>
    <x v="2626"/>
    <d v="2014-12-10T03:48:45"/>
    <x v="3"/>
    <n v="2014"/>
  </r>
  <r>
    <n v="2653"/>
    <s v="Dream Rocket Project (Canceled)"/>
    <s v="DREAM BIG. Explore the universe through STEAM education. (Science, Technology, Engineering, Art, Mathematics)"/>
    <n v="12"/>
    <n v="51000"/>
    <n v="5876"/>
    <x v="1"/>
    <n v="83.94"/>
    <s v="US"/>
    <s v="USD"/>
    <n v="1402632000"/>
    <n v="1399909127"/>
    <b v="0"/>
    <n v="70"/>
    <b v="0"/>
    <s v="technology/space exploration"/>
    <x v="2"/>
    <s v="space exploration"/>
    <x v="2627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0"/>
    <n v="100000"/>
    <n v="51"/>
    <x v="1"/>
    <n v="8.5"/>
    <s v="US"/>
    <s v="USD"/>
    <n v="1429622726"/>
    <n v="1424442326"/>
    <b v="0"/>
    <n v="6"/>
    <b v="0"/>
    <s v="technology/space exploration"/>
    <x v="2"/>
    <s v="space exploration"/>
    <x v="2628"/>
    <d v="2015-04-21T13:25:26"/>
    <x v="0"/>
    <n v="2015"/>
  </r>
  <r>
    <n v="2655"/>
    <s v="Balloons (Canceled)"/>
    <s v="Thank you for your support!"/>
    <n v="21"/>
    <n v="15000"/>
    <n v="3155"/>
    <x v="1"/>
    <n v="73.37"/>
    <s v="US"/>
    <s v="USD"/>
    <n v="1455048000"/>
    <n v="1452631647"/>
    <b v="0"/>
    <n v="43"/>
    <b v="0"/>
    <s v="technology/space exploration"/>
    <x v="2"/>
    <s v="space exploration"/>
    <x v="2629"/>
    <d v="2016-02-09T20:00:00"/>
    <x v="2"/>
    <n v="2016"/>
  </r>
  <r>
    <n v="2656"/>
    <s v="MoonWatcher: A 24/7 Live Video of the Moon for Everyone (Canceled)"/>
    <s v="MoonWatcher will be bringing the Moon closer to all of us."/>
    <n v="11"/>
    <n v="150000"/>
    <n v="17155"/>
    <x v="1"/>
    <n v="112.86"/>
    <s v="US"/>
    <s v="USD"/>
    <n v="1489345200"/>
    <n v="1485966688"/>
    <b v="0"/>
    <n v="152"/>
    <b v="0"/>
    <s v="technology/space exploration"/>
    <x v="2"/>
    <s v="space exploration"/>
    <x v="2630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19"/>
    <n v="30000"/>
    <n v="5621.38"/>
    <x v="1"/>
    <n v="95.28"/>
    <s v="US"/>
    <s v="USD"/>
    <n v="1470187800"/>
    <n v="1467325053"/>
    <b v="0"/>
    <n v="59"/>
    <b v="0"/>
    <s v="technology/space exploration"/>
    <x v="2"/>
    <s v="space exploration"/>
    <x v="2631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0"/>
    <n v="98000"/>
    <n v="91"/>
    <x v="1"/>
    <n v="22.75"/>
    <s v="US"/>
    <s v="USD"/>
    <n v="1469913194"/>
    <n v="1467321194"/>
    <b v="0"/>
    <n v="4"/>
    <b v="0"/>
    <s v="technology/space exploration"/>
    <x v="2"/>
    <s v="space exploration"/>
    <x v="2632"/>
    <d v="2016-07-30T21:13:14"/>
    <x v="2"/>
    <n v="2016"/>
  </r>
  <r>
    <n v="2659"/>
    <s v="test (Canceled)"/>
    <s v="test"/>
    <n v="3"/>
    <n v="49000"/>
    <n v="1333"/>
    <x v="1"/>
    <n v="133.30000000000001"/>
    <s v="US"/>
    <s v="USD"/>
    <n v="1429321210"/>
    <n v="1426729210"/>
    <b v="0"/>
    <n v="10"/>
    <b v="0"/>
    <s v="technology/space exploration"/>
    <x v="2"/>
    <s v="space exploration"/>
    <x v="2633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0"/>
    <n v="20000"/>
    <n v="19"/>
    <x v="1"/>
    <n v="3.8"/>
    <s v="US"/>
    <s v="USD"/>
    <n v="1448388418"/>
    <n v="1443200818"/>
    <b v="0"/>
    <n v="5"/>
    <b v="0"/>
    <s v="technology/space exploration"/>
    <x v="2"/>
    <s v="space exploration"/>
    <x v="2634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103"/>
    <n v="5000"/>
    <n v="5145"/>
    <x v="0"/>
    <n v="85.75"/>
    <s v="US"/>
    <s v="USD"/>
    <n v="1382742010"/>
    <n v="1380150010"/>
    <b v="0"/>
    <n v="60"/>
    <b v="1"/>
    <s v="technology/makerspaces"/>
    <x v="2"/>
    <s v="makerspaces"/>
    <x v="2635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107"/>
    <n v="20000"/>
    <n v="21360"/>
    <x v="0"/>
    <n v="267"/>
    <s v="US"/>
    <s v="USD"/>
    <n v="1440179713"/>
    <n v="1437587713"/>
    <b v="0"/>
    <n v="80"/>
    <b v="1"/>
    <s v="technology/makerspaces"/>
    <x v="2"/>
    <s v="makerspaces"/>
    <x v="2636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105"/>
    <n v="20000"/>
    <n v="20919.25"/>
    <x v="0"/>
    <n v="373.56"/>
    <s v="CA"/>
    <s v="CAD"/>
    <n v="1441378800"/>
    <n v="1438873007"/>
    <b v="0"/>
    <n v="56"/>
    <b v="1"/>
    <s v="technology/makerspaces"/>
    <x v="2"/>
    <s v="makerspaces"/>
    <x v="2637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03"/>
    <n v="17500"/>
    <n v="18100"/>
    <x v="0"/>
    <n v="174.04"/>
    <s v="US"/>
    <s v="USD"/>
    <n v="1449644340"/>
    <n v="1446683797"/>
    <b v="0"/>
    <n v="104"/>
    <b v="1"/>
    <s v="technology/makerspaces"/>
    <x v="2"/>
    <s v="makerspaces"/>
    <x v="2638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123"/>
    <n v="3500"/>
    <n v="4310"/>
    <x v="0"/>
    <n v="93.7"/>
    <s v="US"/>
    <s v="USD"/>
    <n v="1430774974"/>
    <n v="1426886974"/>
    <b v="0"/>
    <n v="46"/>
    <b v="1"/>
    <s v="technology/makerspaces"/>
    <x v="2"/>
    <s v="makerspaces"/>
    <x v="2639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59"/>
    <n v="10000"/>
    <n v="15929.51"/>
    <x v="0"/>
    <n v="77.33"/>
    <s v="US"/>
    <s v="USD"/>
    <n v="1443214800"/>
    <n v="1440008439"/>
    <b v="0"/>
    <n v="206"/>
    <b v="1"/>
    <s v="technology/makerspaces"/>
    <x v="2"/>
    <s v="makerspaces"/>
    <x v="2640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11"/>
    <n v="1500"/>
    <n v="1660"/>
    <x v="0"/>
    <n v="92.22"/>
    <s v="US"/>
    <s v="USD"/>
    <n v="1455142416"/>
    <n v="1452550416"/>
    <b v="0"/>
    <n v="18"/>
    <b v="1"/>
    <s v="technology/makerspaces"/>
    <x v="2"/>
    <s v="makerspaces"/>
    <x v="2641"/>
    <d v="2016-02-10T22:13:36"/>
    <x v="2"/>
    <n v="2016"/>
  </r>
  <r>
    <n v="2668"/>
    <s v="UOttawa Makermobile"/>
    <s v="Creativity on the go! |_x000a_CrÃ©ativitÃ© en mouvement !"/>
    <n v="171"/>
    <n v="1000"/>
    <n v="1707"/>
    <x v="0"/>
    <n v="60.96"/>
    <s v="CA"/>
    <s v="CAD"/>
    <n v="1447079520"/>
    <n v="1443449265"/>
    <b v="0"/>
    <n v="28"/>
    <b v="1"/>
    <s v="technology/makerspaces"/>
    <x v="2"/>
    <s v="makerspaces"/>
    <x v="2642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125"/>
    <n v="800"/>
    <n v="1001"/>
    <x v="0"/>
    <n v="91"/>
    <s v="US"/>
    <s v="USD"/>
    <n v="1452387096"/>
    <n v="1447203096"/>
    <b v="0"/>
    <n v="11"/>
    <b v="1"/>
    <s v="technology/makerspaces"/>
    <x v="2"/>
    <s v="makerspaces"/>
    <x v="2643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6"/>
    <n v="38888"/>
    <n v="2495"/>
    <x v="2"/>
    <n v="41.58"/>
    <s v="AU"/>
    <s v="AUD"/>
    <n v="1406593780"/>
    <n v="1404174580"/>
    <b v="1"/>
    <n v="60"/>
    <b v="0"/>
    <s v="technology/makerspaces"/>
    <x v="2"/>
    <s v="makerspaces"/>
    <x v="2644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11"/>
    <n v="25000"/>
    <n v="2836"/>
    <x v="2"/>
    <n v="33.76"/>
    <s v="US"/>
    <s v="USD"/>
    <n v="1419017880"/>
    <n v="1416419916"/>
    <b v="1"/>
    <n v="84"/>
    <b v="0"/>
    <s v="technology/makerspaces"/>
    <x v="2"/>
    <s v="makerspaces"/>
    <x v="2645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33"/>
    <n v="10000"/>
    <n v="3319"/>
    <x v="2"/>
    <n v="70.62"/>
    <s v="US"/>
    <s v="USD"/>
    <n v="1451282400"/>
    <n v="1449436390"/>
    <b v="1"/>
    <n v="47"/>
    <b v="0"/>
    <s v="technology/makerspaces"/>
    <x v="2"/>
    <s v="makerspaces"/>
    <x v="2646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28"/>
    <n v="40000"/>
    <n v="11032"/>
    <x v="2"/>
    <n v="167.15"/>
    <s v="US"/>
    <s v="USD"/>
    <n v="1414622700"/>
    <n v="1412081999"/>
    <b v="1"/>
    <n v="66"/>
    <b v="0"/>
    <s v="technology/makerspaces"/>
    <x v="2"/>
    <s v="makerspaces"/>
    <x v="2647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63"/>
    <n v="35000"/>
    <n v="21994"/>
    <x v="2"/>
    <n v="128.62"/>
    <s v="US"/>
    <s v="USD"/>
    <n v="1467694740"/>
    <n v="1465398670"/>
    <b v="1"/>
    <n v="171"/>
    <b v="0"/>
    <s v="technology/makerspaces"/>
    <x v="2"/>
    <s v="makerspaces"/>
    <x v="2648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8"/>
    <n v="25000"/>
    <n v="1897"/>
    <x v="2"/>
    <n v="65.41"/>
    <s v="US"/>
    <s v="USD"/>
    <n v="1415655289"/>
    <n v="1413059689"/>
    <b v="1"/>
    <n v="29"/>
    <b v="0"/>
    <s v="technology/makerspaces"/>
    <x v="2"/>
    <s v="makerspaces"/>
    <x v="2649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50"/>
    <n v="2100"/>
    <n v="1058"/>
    <x v="2"/>
    <n v="117.56"/>
    <s v="CA"/>
    <s v="CAD"/>
    <n v="1463929174"/>
    <n v="1461337174"/>
    <b v="0"/>
    <n v="9"/>
    <b v="0"/>
    <s v="technology/makerspaces"/>
    <x v="2"/>
    <s v="makerspaces"/>
    <x v="2650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8"/>
    <n v="19500"/>
    <n v="3415"/>
    <x v="2"/>
    <n v="126.48"/>
    <s v="US"/>
    <s v="USD"/>
    <n v="1404348143"/>
    <n v="1401756143"/>
    <b v="0"/>
    <n v="27"/>
    <b v="0"/>
    <s v="technology/makerspaces"/>
    <x v="2"/>
    <s v="makerspaces"/>
    <x v="2651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0"/>
    <n v="8000000"/>
    <n v="1100"/>
    <x v="2"/>
    <n v="550"/>
    <s v="ES"/>
    <s v="EUR"/>
    <n v="1443121765"/>
    <n v="1440529765"/>
    <b v="0"/>
    <n v="2"/>
    <b v="0"/>
    <s v="technology/makerspaces"/>
    <x v="2"/>
    <s v="makerspaces"/>
    <x v="2652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0"/>
    <n v="40000"/>
    <n v="132"/>
    <x v="2"/>
    <n v="44"/>
    <s v="US"/>
    <s v="USD"/>
    <n v="1425081694"/>
    <n v="1422489694"/>
    <b v="0"/>
    <n v="3"/>
    <b v="0"/>
    <s v="technology/makerspaces"/>
    <x v="2"/>
    <s v="makerspaces"/>
    <x v="2653"/>
    <d v="2015-02-28T00:01:34"/>
    <x v="0"/>
    <n v="2015"/>
  </r>
  <r>
    <n v="2680"/>
    <s v="iHeart Pillow"/>
    <s v="iHeartPillow, Connecting loved ones"/>
    <n v="1"/>
    <n v="32000"/>
    <n v="276"/>
    <x v="2"/>
    <n v="69"/>
    <s v="ES"/>
    <s v="EUR"/>
    <n v="1459915491"/>
    <n v="1457327091"/>
    <b v="0"/>
    <n v="4"/>
    <b v="0"/>
    <s v="technology/makerspaces"/>
    <x v="2"/>
    <s v="makerspaces"/>
    <x v="2654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1"/>
    <n v="8000"/>
    <n v="55"/>
    <x v="2"/>
    <n v="27.5"/>
    <s v="US"/>
    <s v="USD"/>
    <n v="1405027750"/>
    <n v="1402867750"/>
    <b v="0"/>
    <n v="2"/>
    <b v="0"/>
    <s v="food/food trucks"/>
    <x v="7"/>
    <s v="food trucks"/>
    <x v="2655"/>
    <d v="2014-07-10T21:29:10"/>
    <x v="3"/>
    <n v="2014"/>
  </r>
  <r>
    <n v="2682"/>
    <s v="Toastie's Gourmet Toast"/>
    <s v="Gourmet Toast is the culinary combination, neigh, perfection of America's most under-utilized snack: Toast."/>
    <n v="28"/>
    <n v="6000"/>
    <n v="1698"/>
    <x v="2"/>
    <n v="84.9"/>
    <s v="US"/>
    <s v="USD"/>
    <n v="1416635940"/>
    <n v="1413838540"/>
    <b v="0"/>
    <n v="20"/>
    <b v="0"/>
    <s v="food/food trucks"/>
    <x v="7"/>
    <s v="food trucks"/>
    <x v="2656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0"/>
    <n v="15000"/>
    <n v="36"/>
    <x v="2"/>
    <n v="12"/>
    <s v="US"/>
    <s v="USD"/>
    <n v="1425233240"/>
    <n v="1422641240"/>
    <b v="0"/>
    <n v="3"/>
    <b v="0"/>
    <s v="food/food trucks"/>
    <x v="7"/>
    <s v="food trucks"/>
    <x v="2657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1"/>
    <n v="70000"/>
    <n v="800"/>
    <x v="2"/>
    <n v="200"/>
    <s v="US"/>
    <s v="USD"/>
    <n v="1407621425"/>
    <n v="1404165425"/>
    <b v="0"/>
    <n v="4"/>
    <b v="0"/>
    <s v="food/food trucks"/>
    <x v="7"/>
    <s v="food trucks"/>
    <x v="2658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0"/>
    <n v="50000"/>
    <n v="10"/>
    <x v="2"/>
    <n v="10"/>
    <s v="US"/>
    <s v="USD"/>
    <n v="1430149330"/>
    <n v="1424968930"/>
    <b v="0"/>
    <n v="1"/>
    <b v="0"/>
    <s v="food/food trucks"/>
    <x v="7"/>
    <s v="food trucks"/>
    <x v="2659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0"/>
    <n v="30000"/>
    <n v="0"/>
    <x v="2"/>
    <n v="0"/>
    <s v="US"/>
    <s v="USD"/>
    <n v="1412119423"/>
    <n v="1410391423"/>
    <b v="0"/>
    <n v="0"/>
    <b v="0"/>
    <s v="food/food trucks"/>
    <x v="7"/>
    <s v="food trucks"/>
    <x v="2660"/>
    <d v="2014-09-30T23:23:43"/>
    <x v="3"/>
    <n v="2014"/>
  </r>
  <r>
    <n v="2687"/>
    <s v="Munch Wagon"/>
    <s v="Your American Pizzas, Wings, Stuffed Gouda Burger, Sweet &amp; Russet Potato Fries served on a food Truck!!"/>
    <n v="0"/>
    <n v="15000"/>
    <n v="0"/>
    <x v="2"/>
    <n v="0"/>
    <s v="US"/>
    <s v="USD"/>
    <n v="1435591318"/>
    <n v="1432999318"/>
    <b v="0"/>
    <n v="0"/>
    <b v="0"/>
    <s v="food/food trucks"/>
    <x v="7"/>
    <s v="food trucks"/>
    <x v="2661"/>
    <d v="2015-06-29T15:21:58"/>
    <x v="0"/>
    <n v="2015"/>
  </r>
  <r>
    <n v="2688"/>
    <s v="Mac N Cheez Food Truck"/>
    <s v="The amazing gourmet Mac N Cheez Food Truck Campaigne!"/>
    <n v="0"/>
    <n v="50000"/>
    <n v="74"/>
    <x v="2"/>
    <n v="5.29"/>
    <s v="US"/>
    <s v="USD"/>
    <n v="1424746800"/>
    <n v="1422067870"/>
    <b v="0"/>
    <n v="14"/>
    <b v="0"/>
    <s v="food/food trucks"/>
    <x v="7"/>
    <s v="food trucks"/>
    <x v="2662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0"/>
    <n v="35000"/>
    <n v="1"/>
    <x v="2"/>
    <n v="1"/>
    <s v="US"/>
    <s v="USD"/>
    <n v="1469919890"/>
    <n v="1467327890"/>
    <b v="0"/>
    <n v="1"/>
    <b v="0"/>
    <s v="food/food trucks"/>
    <x v="7"/>
    <s v="food trucks"/>
    <x v="2663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11"/>
    <n v="80000"/>
    <n v="8586"/>
    <x v="2"/>
    <n v="72.760000000000005"/>
    <s v="US"/>
    <s v="USD"/>
    <n v="1433298676"/>
    <n v="1429410676"/>
    <b v="0"/>
    <n v="118"/>
    <b v="0"/>
    <s v="food/food trucks"/>
    <x v="7"/>
    <s v="food trucks"/>
    <x v="2664"/>
    <d v="2015-06-03T02:31:16"/>
    <x v="0"/>
    <n v="2015"/>
  </r>
  <r>
    <n v="2691"/>
    <s v="Cook"/>
    <s v="A Great New local Food Truck serving up ethnic fusion inspired eats in Ottawa."/>
    <n v="0"/>
    <n v="65000"/>
    <n v="35"/>
    <x v="2"/>
    <n v="17.5"/>
    <s v="CA"/>
    <s v="CAD"/>
    <n v="1431278557"/>
    <n v="1427390557"/>
    <b v="0"/>
    <n v="2"/>
    <b v="0"/>
    <s v="food/food trucks"/>
    <x v="7"/>
    <s v="food trucks"/>
    <x v="2665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1"/>
    <n v="3500"/>
    <n v="25"/>
    <x v="2"/>
    <n v="25"/>
    <s v="US"/>
    <s v="USD"/>
    <n v="1427266860"/>
    <n v="1424678460"/>
    <b v="0"/>
    <n v="1"/>
    <b v="0"/>
    <s v="food/food trucks"/>
    <x v="7"/>
    <s v="food trucks"/>
    <x v="2666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1"/>
    <n v="5000"/>
    <n v="40"/>
    <x v="2"/>
    <n v="13.33"/>
    <s v="US"/>
    <s v="USD"/>
    <n v="1407899966"/>
    <n v="1405307966"/>
    <b v="0"/>
    <n v="3"/>
    <b v="0"/>
    <s v="food/food trucks"/>
    <x v="7"/>
    <s v="food trucks"/>
    <x v="2667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0"/>
    <n v="30000"/>
    <n v="1"/>
    <x v="2"/>
    <n v="1"/>
    <s v="US"/>
    <s v="USD"/>
    <n v="1411701739"/>
    <n v="1409109739"/>
    <b v="0"/>
    <n v="1"/>
    <b v="0"/>
    <s v="food/food trucks"/>
    <x v="7"/>
    <s v="food trucks"/>
    <x v="2668"/>
    <d v="2014-09-26T03:22:19"/>
    <x v="3"/>
    <n v="2014"/>
  </r>
  <r>
    <n v="2695"/>
    <s v="Fat daddy mac food truck"/>
    <s v="I am creating food magic on the go! Amazing food isn't just for sitdown restaraunts anymore!"/>
    <n v="0"/>
    <n v="15000"/>
    <n v="71"/>
    <x v="2"/>
    <n v="23.67"/>
    <s v="US"/>
    <s v="USD"/>
    <n v="1428981718"/>
    <n v="1423801318"/>
    <b v="0"/>
    <n v="3"/>
    <b v="0"/>
    <s v="food/food trucks"/>
    <x v="7"/>
    <s v="food trucks"/>
    <x v="2669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"/>
    <n v="60000"/>
    <n v="3390"/>
    <x v="2"/>
    <n v="89.21"/>
    <s v="US"/>
    <s v="USD"/>
    <n v="1419538560"/>
    <n v="1416600960"/>
    <b v="0"/>
    <n v="38"/>
    <b v="0"/>
    <s v="food/food trucks"/>
    <x v="7"/>
    <s v="food trucks"/>
    <x v="2670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6"/>
    <n v="23000"/>
    <n v="6061"/>
    <x v="2"/>
    <n v="116.56"/>
    <s v="US"/>
    <s v="USD"/>
    <n v="1438552800"/>
    <n v="1435876423"/>
    <b v="0"/>
    <n v="52"/>
    <b v="0"/>
    <s v="food/food trucks"/>
    <x v="7"/>
    <s v="food trucks"/>
    <x v="2671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0"/>
    <n v="8000"/>
    <n v="26.01"/>
    <x v="2"/>
    <n v="13.01"/>
    <s v="US"/>
    <s v="USD"/>
    <n v="1403904808"/>
    <n v="1401312808"/>
    <b v="0"/>
    <n v="2"/>
    <b v="0"/>
    <s v="food/food trucks"/>
    <x v="7"/>
    <s v="food trucks"/>
    <x v="2672"/>
    <d v="2014-06-27T21:33:28"/>
    <x v="3"/>
    <n v="2014"/>
  </r>
  <r>
    <n v="2699"/>
    <s v="my bakery truck"/>
    <s v="Hi, I want make my first bakery. Food truck was great, but I not have a car licence. So, help me to be my dream!"/>
    <n v="0"/>
    <n v="2"/>
    <n v="0"/>
    <x v="2"/>
    <n v="0"/>
    <s v="CA"/>
    <s v="CAD"/>
    <n v="1407533463"/>
    <n v="1404941463"/>
    <b v="0"/>
    <n v="0"/>
    <b v="0"/>
    <s v="food/food trucks"/>
    <x v="7"/>
    <s v="food trucks"/>
    <x v="2673"/>
    <d v="2014-08-08T21:31:03"/>
    <x v="3"/>
    <n v="2014"/>
  </r>
  <r>
    <n v="2700"/>
    <s v="Holly's Hot Stuff"/>
    <s v="I currently own and operate a hot dog cart. I am hoping to purchase a used food truck so I can do business year round!"/>
    <n v="1"/>
    <n v="9999"/>
    <n v="70"/>
    <x v="2"/>
    <n v="17.5"/>
    <s v="US"/>
    <s v="USD"/>
    <n v="1411073972"/>
    <n v="1408481972"/>
    <b v="0"/>
    <n v="4"/>
    <b v="0"/>
    <s v="food/food trucks"/>
    <x v="7"/>
    <s v="food trucks"/>
    <x v="2674"/>
    <d v="2014-09-18T20:59:32"/>
    <x v="3"/>
    <n v="2014"/>
  </r>
  <r>
    <n v="2706"/>
    <s v="Nordo's Culinarium: Where Food Meets Art"/>
    <s v="A place where innovation, food, creativity and performance live year round in a historic building in Pioneer Square."/>
    <n v="112"/>
    <n v="35000"/>
    <n v="39304"/>
    <x v="0"/>
    <n v="149.44"/>
    <s v="US"/>
    <s v="USD"/>
    <n v="1413442740"/>
    <n v="1410937483"/>
    <b v="1"/>
    <n v="263"/>
    <b v="1"/>
    <s v="theater/spaces"/>
    <x v="1"/>
    <s v="spaces"/>
    <x v="2675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351"/>
    <n v="8000"/>
    <n v="28067.57"/>
    <x v="0"/>
    <n v="71.239999999999995"/>
    <s v="US"/>
    <s v="USD"/>
    <n v="1369637940"/>
    <n v="1367088443"/>
    <b v="1"/>
    <n v="394"/>
    <b v="1"/>
    <s v="theater/spaces"/>
    <x v="1"/>
    <s v="spaces"/>
    <x v="2676"/>
    <d v="2013-05-27T06:59:00"/>
    <x v="4"/>
    <n v="2013"/>
  </r>
  <r>
    <n v="2708"/>
    <s v="Angel Comedy Club"/>
    <s v="Angel Comedy Club: A permanent home for Londonâ€™s loveliest comedy night - a community comedy club"/>
    <n v="233"/>
    <n v="20000"/>
    <n v="46643.07"/>
    <x v="0"/>
    <n v="44.46"/>
    <s v="GB"/>
    <s v="GBP"/>
    <n v="1469119526"/>
    <n v="1463935526"/>
    <b v="1"/>
    <n v="1049"/>
    <b v="1"/>
    <s v="theater/spaces"/>
    <x v="1"/>
    <s v="spaces"/>
    <x v="2677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102"/>
    <n v="50000"/>
    <n v="50803"/>
    <x v="0"/>
    <n v="164.94"/>
    <s v="US"/>
    <s v="USD"/>
    <n v="1475553540"/>
    <n v="1472528141"/>
    <b v="1"/>
    <n v="308"/>
    <b v="1"/>
    <s v="theater/spaces"/>
    <x v="1"/>
    <s v="spaces"/>
    <x v="2678"/>
    <d v="2016-10-04T03:59:00"/>
    <x v="2"/>
    <n v="2016"/>
  </r>
  <r>
    <n v="2710"/>
    <s v="House of Yes"/>
    <s v="Building Brooklyn's own creative venue for circus, theater and events of all types."/>
    <n v="154"/>
    <n v="60000"/>
    <n v="92340.21"/>
    <x v="0"/>
    <n v="84.87"/>
    <s v="US"/>
    <s v="USD"/>
    <n v="1407549600"/>
    <n v="1404797428"/>
    <b v="1"/>
    <n v="1088"/>
    <b v="1"/>
    <s v="theater/spaces"/>
    <x v="1"/>
    <s v="spaces"/>
    <x v="2679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101"/>
    <n v="3910"/>
    <n v="3938"/>
    <x v="0"/>
    <n v="53.95"/>
    <s v="GB"/>
    <s v="GBP"/>
    <n v="1403301660"/>
    <n v="1400694790"/>
    <b v="1"/>
    <n v="73"/>
    <b v="1"/>
    <s v="theater/spaces"/>
    <x v="1"/>
    <s v="spaces"/>
    <x v="2680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131"/>
    <n v="5500"/>
    <n v="7226"/>
    <x v="0"/>
    <n v="50.53"/>
    <s v="US"/>
    <s v="USD"/>
    <n v="1373738400"/>
    <n v="1370568560"/>
    <b v="1"/>
    <n v="143"/>
    <b v="1"/>
    <s v="theater/spaces"/>
    <x v="1"/>
    <s v="spaces"/>
    <x v="2681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02"/>
    <n v="150000"/>
    <n v="153362"/>
    <x v="0"/>
    <n v="108"/>
    <s v="US"/>
    <s v="USD"/>
    <n v="1450971684"/>
    <n v="1447515684"/>
    <b v="1"/>
    <n v="1420"/>
    <b v="1"/>
    <s v="theater/spaces"/>
    <x v="1"/>
    <s v="spaces"/>
    <x v="2682"/>
    <d v="2015-12-24T15:41:24"/>
    <x v="0"/>
    <n v="2015"/>
  </r>
  <r>
    <n v="2714"/>
    <s v="The Crane Theater"/>
    <s v="The Crane will be the new home for independent theater in Northeast Minneapolis"/>
    <n v="116"/>
    <n v="25000"/>
    <n v="29089"/>
    <x v="0"/>
    <n v="95.37"/>
    <s v="US"/>
    <s v="USD"/>
    <n v="1476486000"/>
    <n v="1474040596"/>
    <b v="1"/>
    <n v="305"/>
    <b v="1"/>
    <s v="theater/spaces"/>
    <x v="1"/>
    <s v="spaces"/>
    <x v="2683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265"/>
    <n v="12000"/>
    <n v="31754.69"/>
    <x v="0"/>
    <n v="57.63"/>
    <s v="US"/>
    <s v="USD"/>
    <n v="1456047228"/>
    <n v="1453109628"/>
    <b v="1"/>
    <n v="551"/>
    <b v="1"/>
    <s v="theater/spaces"/>
    <x v="1"/>
    <s v="spaces"/>
    <x v="2684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20"/>
    <n v="10000"/>
    <n v="11998.01"/>
    <x v="0"/>
    <n v="64.16"/>
    <s v="DE"/>
    <s v="EUR"/>
    <n v="1444291193"/>
    <n v="1441699193"/>
    <b v="1"/>
    <n v="187"/>
    <b v="1"/>
    <s v="theater/spaces"/>
    <x v="1"/>
    <s v="spaces"/>
    <x v="2685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120"/>
    <n v="25000"/>
    <n v="30026"/>
    <x v="0"/>
    <n v="92.39"/>
    <s v="US"/>
    <s v="USD"/>
    <n v="1417906649"/>
    <n v="1414015049"/>
    <b v="1"/>
    <n v="325"/>
    <b v="1"/>
    <s v="theater/spaces"/>
    <x v="1"/>
    <s v="spaces"/>
    <x v="2686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04"/>
    <n v="18000"/>
    <n v="18645"/>
    <x v="0"/>
    <n v="125.98"/>
    <s v="US"/>
    <s v="USD"/>
    <n v="1462316400"/>
    <n v="1459865945"/>
    <b v="1"/>
    <n v="148"/>
    <b v="1"/>
    <s v="theater/spaces"/>
    <x v="1"/>
    <s v="spaces"/>
    <x v="2687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109"/>
    <n v="6000"/>
    <n v="6530"/>
    <x v="0"/>
    <n v="94.64"/>
    <s v="US"/>
    <s v="USD"/>
    <n v="1460936694"/>
    <n v="1455756294"/>
    <b v="0"/>
    <n v="69"/>
    <b v="1"/>
    <s v="theater/spaces"/>
    <x v="1"/>
    <s v="spaces"/>
    <x v="2688"/>
    <d v="2016-04-17T23:44:54"/>
    <x v="2"/>
    <n v="2016"/>
  </r>
  <r>
    <n v="2720"/>
    <s v="The Comedy Project"/>
    <s v="An improv, sketch and experimental comedy and cocktail venue in downtown Grand Rapids, Michigan"/>
    <n v="118"/>
    <n v="25000"/>
    <n v="29531"/>
    <x v="0"/>
    <n v="170.7"/>
    <s v="US"/>
    <s v="USD"/>
    <n v="1478866253"/>
    <n v="1476270653"/>
    <b v="0"/>
    <n v="173"/>
    <b v="1"/>
    <s v="theater/spaces"/>
    <x v="1"/>
    <s v="spaces"/>
    <x v="2689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1462"/>
    <n v="750"/>
    <n v="10965"/>
    <x v="0"/>
    <n v="40.76"/>
    <s v="GB"/>
    <s v="GBP"/>
    <n v="1378494000"/>
    <n v="1375880598"/>
    <b v="0"/>
    <n v="269"/>
    <b v="1"/>
    <s v="technology/hardware"/>
    <x v="2"/>
    <s v="hardware"/>
    <x v="2690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253"/>
    <n v="5000"/>
    <n v="12627"/>
    <x v="0"/>
    <n v="68.25"/>
    <s v="US"/>
    <s v="USD"/>
    <n v="1485722053"/>
    <n v="1480538053"/>
    <b v="0"/>
    <n v="185"/>
    <b v="1"/>
    <s v="technology/hardware"/>
    <x v="2"/>
    <s v="hardware"/>
    <x v="2691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40"/>
    <n v="12000"/>
    <n v="16806"/>
    <x v="0"/>
    <n v="95.49"/>
    <s v="US"/>
    <s v="USD"/>
    <n v="1420060088"/>
    <n v="1414872488"/>
    <b v="0"/>
    <n v="176"/>
    <b v="1"/>
    <s v="technology/hardware"/>
    <x v="2"/>
    <s v="hardware"/>
    <x v="2692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97"/>
    <n v="2468"/>
    <n v="7326.88"/>
    <x v="0"/>
    <n v="7.19"/>
    <s v="GB"/>
    <s v="GBP"/>
    <n v="1439625059"/>
    <n v="1436860259"/>
    <b v="0"/>
    <n v="1019"/>
    <b v="1"/>
    <s v="technology/hardware"/>
    <x v="2"/>
    <s v="hardware"/>
    <x v="2693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145"/>
    <n v="40000"/>
    <n v="57817"/>
    <x v="0"/>
    <n v="511.65"/>
    <s v="CA"/>
    <s v="CAD"/>
    <n v="1488390735"/>
    <n v="1484070735"/>
    <b v="0"/>
    <n v="113"/>
    <b v="1"/>
    <s v="technology/hardware"/>
    <x v="2"/>
    <s v="hardware"/>
    <x v="2694"/>
    <d v="2017-03-01T17:52:15"/>
    <x v="1"/>
    <n v="2017"/>
  </r>
  <r>
    <n v="2726"/>
    <s v="Krimston TWO - Dual SIM case for iPhone"/>
    <s v="Krimston TWO: iPhone Dual SIM Case"/>
    <n v="106"/>
    <n v="100000"/>
    <n v="105745"/>
    <x v="0"/>
    <n v="261.75"/>
    <s v="US"/>
    <s v="USD"/>
    <n v="1461333311"/>
    <n v="1458741311"/>
    <b v="0"/>
    <n v="404"/>
    <b v="1"/>
    <s v="technology/hardware"/>
    <x v="2"/>
    <s v="hardware"/>
    <x v="2695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493"/>
    <n v="10000"/>
    <n v="49321"/>
    <x v="0"/>
    <n v="69.760000000000005"/>
    <s v="US"/>
    <s v="USD"/>
    <n v="1438964063"/>
    <n v="1436804063"/>
    <b v="0"/>
    <n v="707"/>
    <b v="1"/>
    <s v="technology/hardware"/>
    <x v="2"/>
    <s v="hardware"/>
    <x v="2696"/>
    <d v="2015-08-07T16:14:23"/>
    <x v="0"/>
    <n v="2015"/>
  </r>
  <r>
    <n v="2728"/>
    <s v="Multi-Function SSD Shield for the Raspberry Pi 2"/>
    <s v="SSD, WiFi, RTC w/Battery and high power USB all in one shield."/>
    <n v="202"/>
    <n v="15000"/>
    <n v="30274"/>
    <x v="0"/>
    <n v="77.23"/>
    <s v="US"/>
    <s v="USD"/>
    <n v="1451485434"/>
    <n v="1448461434"/>
    <b v="0"/>
    <n v="392"/>
    <b v="1"/>
    <s v="technology/hardware"/>
    <x v="2"/>
    <s v="hardware"/>
    <x v="2697"/>
    <d v="2015-12-30T14:23:54"/>
    <x v="0"/>
    <n v="2015"/>
  </r>
  <r>
    <n v="2729"/>
    <s v="McChi Luggage: It's a Luggage, USB Charger and a Table Top"/>
    <s v="A luggage that is more than a luggage! It is what you want it to be."/>
    <n v="104"/>
    <n v="7500"/>
    <n v="7833"/>
    <x v="0"/>
    <n v="340.57"/>
    <s v="US"/>
    <s v="USD"/>
    <n v="1430459197"/>
    <n v="1427867197"/>
    <b v="0"/>
    <n v="23"/>
    <b v="1"/>
    <s v="technology/hardware"/>
    <x v="2"/>
    <s v="hardware"/>
    <x v="2698"/>
    <d v="2015-05-01T05:46:37"/>
    <x v="0"/>
    <n v="2015"/>
  </r>
  <r>
    <n v="2730"/>
    <s v="Yaba - Portable Speaker &amp; Guitar Amp"/>
    <s v="The world's most powerful portable speaker and guitar amplifier. Turns any surface into a speaker."/>
    <n v="170"/>
    <n v="27000"/>
    <n v="45979.01"/>
    <x v="0"/>
    <n v="67.42"/>
    <s v="US"/>
    <s v="USD"/>
    <n v="1366635575"/>
    <n v="1363611575"/>
    <b v="0"/>
    <n v="682"/>
    <b v="1"/>
    <s v="technology/hardware"/>
    <x v="2"/>
    <s v="hardware"/>
    <x v="2699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104"/>
    <n v="30000"/>
    <n v="31291"/>
    <x v="0"/>
    <n v="845.7"/>
    <s v="US"/>
    <s v="USD"/>
    <n v="1413604800"/>
    <n v="1408624622"/>
    <b v="0"/>
    <n v="37"/>
    <b v="1"/>
    <s v="technology/hardware"/>
    <x v="2"/>
    <s v="hardware"/>
    <x v="2700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18"/>
    <n v="12000"/>
    <n v="14190"/>
    <x v="0"/>
    <n v="97.19"/>
    <s v="US"/>
    <s v="USD"/>
    <n v="1369699200"/>
    <n v="1366917828"/>
    <b v="0"/>
    <n v="146"/>
    <b v="1"/>
    <s v="technology/hardware"/>
    <x v="2"/>
    <s v="hardware"/>
    <x v="2701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108"/>
    <n v="50000"/>
    <n v="53769"/>
    <x v="0"/>
    <n v="451.84"/>
    <s v="US"/>
    <s v="USD"/>
    <n v="1428643974"/>
    <n v="1423463574"/>
    <b v="0"/>
    <n v="119"/>
    <b v="1"/>
    <s v="technology/hardware"/>
    <x v="2"/>
    <s v="hardware"/>
    <x v="2702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2260300"/>
    <n v="1"/>
    <n v="22603"/>
    <x v="0"/>
    <n v="138.66999999999999"/>
    <s v="US"/>
    <s v="USD"/>
    <n v="1476395940"/>
    <n v="1473782592"/>
    <b v="0"/>
    <n v="163"/>
    <b v="1"/>
    <s v="technology/hardware"/>
    <x v="2"/>
    <s v="hardware"/>
    <x v="2703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978"/>
    <n v="750"/>
    <n v="7336.01"/>
    <x v="0"/>
    <n v="21.64"/>
    <s v="GB"/>
    <s v="GBP"/>
    <n v="1363204800"/>
    <n v="1360551250"/>
    <b v="0"/>
    <n v="339"/>
    <b v="1"/>
    <s v="technology/hardware"/>
    <x v="2"/>
    <s v="hardware"/>
    <x v="2704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123"/>
    <n v="8000"/>
    <n v="9832"/>
    <x v="0"/>
    <n v="169.52"/>
    <s v="CA"/>
    <s v="CAD"/>
    <n v="1398268773"/>
    <n v="1395676773"/>
    <b v="0"/>
    <n v="58"/>
    <b v="1"/>
    <s v="technology/hardware"/>
    <x v="2"/>
    <s v="hardware"/>
    <x v="2705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246"/>
    <n v="30000"/>
    <n v="73818.240000000005"/>
    <x v="0"/>
    <n v="161.88"/>
    <s v="US"/>
    <s v="USD"/>
    <n v="1389812400"/>
    <n v="1386108087"/>
    <b v="0"/>
    <n v="456"/>
    <b v="1"/>
    <s v="technology/hardware"/>
    <x v="2"/>
    <s v="hardware"/>
    <x v="2706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148"/>
    <n v="5000"/>
    <n v="7397"/>
    <x v="0"/>
    <n v="493.13"/>
    <s v="US"/>
    <s v="USD"/>
    <n v="1478402804"/>
    <n v="1473218804"/>
    <b v="0"/>
    <n v="15"/>
    <b v="1"/>
    <s v="technology/hardware"/>
    <x v="2"/>
    <s v="hardware"/>
    <x v="2707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384"/>
    <n v="1100"/>
    <n v="4225"/>
    <x v="0"/>
    <n v="22.12"/>
    <s v="GB"/>
    <s v="GBP"/>
    <n v="1399324717"/>
    <n v="1395436717"/>
    <b v="0"/>
    <n v="191"/>
    <b v="1"/>
    <s v="technology/hardware"/>
    <x v="2"/>
    <s v="hardware"/>
    <x v="2708"/>
    <d v="2014-05-05T21:18:37"/>
    <x v="3"/>
    <n v="2014"/>
  </r>
  <r>
    <n v="2740"/>
    <s v="Vertical Garden Prototype"/>
    <s v="I am interested in testing the plant yields of this vertical garden as well as some other applications"/>
    <n v="103"/>
    <n v="300"/>
    <n v="310"/>
    <x v="0"/>
    <n v="18.239999999999998"/>
    <s v="US"/>
    <s v="USD"/>
    <n v="1426117552"/>
    <n v="1423529152"/>
    <b v="0"/>
    <n v="17"/>
    <b v="1"/>
    <s v="technology/hardware"/>
    <x v="2"/>
    <s v="hardware"/>
    <x v="2709"/>
    <d v="2015-03-11T23:45:52"/>
    <x v="0"/>
    <n v="2015"/>
  </r>
  <r>
    <n v="2741"/>
    <s v="Mrs. Brown and Her Lost Puppy."/>
    <s v="Help me publish my 1st children's book as an aspiring author!"/>
    <n v="0"/>
    <n v="8000"/>
    <n v="35"/>
    <x v="2"/>
    <n v="8.75"/>
    <s v="US"/>
    <s v="USD"/>
    <n v="1413770820"/>
    <n v="1412005602"/>
    <b v="0"/>
    <n v="4"/>
    <b v="0"/>
    <s v="publishing/children's books"/>
    <x v="3"/>
    <s v="children's books"/>
    <x v="2710"/>
    <d v="2014-10-20T02:07:00"/>
    <x v="3"/>
    <n v="2014"/>
  </r>
  <r>
    <n v="2742"/>
    <s v="What a Zoo!"/>
    <s v="The pachyderms at the Denver Zoo are moving. Follow along on the convoluted journey to their new home."/>
    <n v="29"/>
    <n v="2500"/>
    <n v="731"/>
    <x v="2"/>
    <n v="40.61"/>
    <s v="US"/>
    <s v="USD"/>
    <n v="1337102187"/>
    <n v="1335892587"/>
    <b v="0"/>
    <n v="18"/>
    <b v="0"/>
    <s v="publishing/children's books"/>
    <x v="3"/>
    <s v="children's books"/>
    <x v="2711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0"/>
    <n v="5999"/>
    <n v="0"/>
    <x v="2"/>
    <n v="0"/>
    <s v="US"/>
    <s v="USD"/>
    <n v="1476863607"/>
    <n v="1474271607"/>
    <b v="0"/>
    <n v="0"/>
    <b v="0"/>
    <s v="publishing/children's books"/>
    <x v="3"/>
    <s v="children's books"/>
    <x v="2712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5"/>
    <n v="16000"/>
    <n v="835"/>
    <x v="2"/>
    <n v="37.950000000000003"/>
    <s v="US"/>
    <s v="USD"/>
    <n v="1330478998"/>
    <n v="1327886998"/>
    <b v="0"/>
    <n v="22"/>
    <b v="0"/>
    <s v="publishing/children's books"/>
    <x v="3"/>
    <s v="children's books"/>
    <x v="2713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22"/>
    <n v="8000"/>
    <n v="1751"/>
    <x v="2"/>
    <n v="35.729999999999997"/>
    <s v="US"/>
    <s v="USD"/>
    <n v="1342309368"/>
    <n v="1337125368"/>
    <b v="0"/>
    <n v="49"/>
    <b v="0"/>
    <s v="publishing/children's books"/>
    <x v="3"/>
    <s v="children's books"/>
    <x v="2714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27"/>
    <n v="3000"/>
    <n v="801"/>
    <x v="2"/>
    <n v="42.16"/>
    <s v="US"/>
    <s v="USD"/>
    <n v="1409337911"/>
    <n v="1406745911"/>
    <b v="0"/>
    <n v="19"/>
    <b v="0"/>
    <s v="publishing/children's books"/>
    <x v="3"/>
    <s v="children's books"/>
    <x v="2715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28"/>
    <n v="500"/>
    <n v="140"/>
    <x v="2"/>
    <n v="35"/>
    <s v="US"/>
    <s v="USD"/>
    <n v="1339816200"/>
    <n v="1337095997"/>
    <b v="0"/>
    <n v="4"/>
    <b v="0"/>
    <s v="publishing/children's books"/>
    <x v="3"/>
    <s v="children's books"/>
    <x v="2716"/>
    <d v="2012-06-16T03:10:00"/>
    <x v="5"/>
    <n v="2012"/>
  </r>
  <r>
    <n v="2748"/>
    <s v="Native American Language Book for Children"/>
    <s v="Interactive Book with Audio to learn the Ojibwe Language for Children.  Website, Ebook and more!"/>
    <n v="1"/>
    <n v="5000"/>
    <n v="53"/>
    <x v="2"/>
    <n v="13.25"/>
    <s v="US"/>
    <s v="USD"/>
    <n v="1472835802"/>
    <n v="1470243802"/>
    <b v="0"/>
    <n v="4"/>
    <b v="0"/>
    <s v="publishing/children's books"/>
    <x v="3"/>
    <s v="children's books"/>
    <x v="2717"/>
    <d v="2016-09-02T17:03:22"/>
    <x v="2"/>
    <n v="2016"/>
  </r>
  <r>
    <n v="2749"/>
    <s v="A Tree is a Tree, no matter what you see.  CHILDREN'S BOOK"/>
    <s v="Self-publishing my children's book."/>
    <n v="1"/>
    <n v="10000"/>
    <n v="110"/>
    <x v="2"/>
    <n v="55"/>
    <s v="US"/>
    <s v="USD"/>
    <n v="1428171037"/>
    <n v="1425582637"/>
    <b v="0"/>
    <n v="2"/>
    <b v="0"/>
    <s v="publishing/children's books"/>
    <x v="3"/>
    <s v="children's books"/>
    <x v="2718"/>
    <d v="2015-04-04T18:10:37"/>
    <x v="0"/>
    <n v="2015"/>
  </r>
  <r>
    <n v="2750"/>
    <s v="My Child, My Blessing"/>
    <s v="This is a journal where parents daily write something positive about their child.  Places for pictures, too."/>
    <n v="0"/>
    <n v="1999"/>
    <n v="0"/>
    <x v="2"/>
    <n v="0"/>
    <s v="US"/>
    <s v="USD"/>
    <n v="1341086400"/>
    <n v="1340055345"/>
    <b v="0"/>
    <n v="0"/>
    <b v="0"/>
    <s v="publishing/children's books"/>
    <x v="3"/>
    <s v="children's books"/>
    <x v="2719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0"/>
    <n v="3274"/>
    <n v="0"/>
    <x v="2"/>
    <n v="0"/>
    <s v="US"/>
    <s v="USD"/>
    <n v="1403039842"/>
    <n v="1397855842"/>
    <b v="0"/>
    <n v="0"/>
    <b v="0"/>
    <s v="publishing/children's books"/>
    <x v="3"/>
    <s v="children's books"/>
    <x v="2720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11"/>
    <n v="4800"/>
    <n v="550"/>
    <x v="2"/>
    <n v="39.29"/>
    <s v="US"/>
    <s v="USD"/>
    <n v="1324232504"/>
    <n v="1320776504"/>
    <b v="0"/>
    <n v="14"/>
    <b v="0"/>
    <s v="publishing/children's books"/>
    <x v="3"/>
    <s v="children's books"/>
    <x v="2721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19"/>
    <n v="2000"/>
    <n v="380"/>
    <x v="2"/>
    <n v="47.5"/>
    <s v="US"/>
    <s v="USD"/>
    <n v="1346017023"/>
    <n v="1343425023"/>
    <b v="0"/>
    <n v="8"/>
    <b v="0"/>
    <s v="publishing/children's books"/>
    <x v="3"/>
    <s v="children's books"/>
    <x v="2722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0"/>
    <n v="10000"/>
    <n v="0"/>
    <x v="2"/>
    <n v="0"/>
    <s v="US"/>
    <s v="USD"/>
    <n v="1410448551"/>
    <n v="1407856551"/>
    <b v="0"/>
    <n v="0"/>
    <b v="0"/>
    <s v="publishing/children's books"/>
    <x v="3"/>
    <s v="children's books"/>
    <x v="2723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2"/>
    <n v="500"/>
    <n v="260"/>
    <x v="2"/>
    <n v="17.329999999999998"/>
    <s v="IE"/>
    <s v="EUR"/>
    <n v="1428519527"/>
    <n v="1425927527"/>
    <b v="0"/>
    <n v="15"/>
    <b v="0"/>
    <s v="publishing/children's books"/>
    <x v="3"/>
    <s v="children's books"/>
    <x v="2724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"/>
    <n v="10000"/>
    <n v="1048"/>
    <x v="2"/>
    <n v="31.76"/>
    <s v="US"/>
    <s v="USD"/>
    <n v="1389476201"/>
    <n v="1386884201"/>
    <b v="0"/>
    <n v="33"/>
    <b v="0"/>
    <s v="publishing/children's books"/>
    <x v="3"/>
    <s v="children's books"/>
    <x v="2725"/>
    <d v="2014-01-11T21:36:41"/>
    <x v="4"/>
    <n v="2014"/>
  </r>
  <r>
    <n v="2757"/>
    <s v="C is for Crooked"/>
    <s v="A children's letter book that Lampoons Hillary Clinton"/>
    <n v="1"/>
    <n v="1500"/>
    <n v="10"/>
    <x v="2"/>
    <n v="5"/>
    <s v="US"/>
    <s v="USD"/>
    <n v="1470498332"/>
    <n v="1469202332"/>
    <b v="0"/>
    <n v="2"/>
    <b v="0"/>
    <s v="publishing/children's books"/>
    <x v="3"/>
    <s v="children's books"/>
    <x v="2726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12"/>
    <n v="2000"/>
    <n v="234"/>
    <x v="2"/>
    <n v="39"/>
    <s v="AU"/>
    <s v="AUD"/>
    <n v="1476095783"/>
    <n v="1474886183"/>
    <b v="0"/>
    <n v="6"/>
    <b v="0"/>
    <s v="publishing/children's books"/>
    <x v="3"/>
    <s v="children's books"/>
    <x v="2727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1"/>
    <n v="1000"/>
    <n v="105"/>
    <x v="2"/>
    <n v="52.5"/>
    <s v="AU"/>
    <s v="AUD"/>
    <n v="1468658866"/>
    <n v="1464943666"/>
    <b v="0"/>
    <n v="2"/>
    <b v="0"/>
    <s v="publishing/children's books"/>
    <x v="3"/>
    <s v="children's books"/>
    <x v="2728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0"/>
    <n v="5000"/>
    <n v="0"/>
    <x v="2"/>
    <n v="0"/>
    <s v="GB"/>
    <s v="GBP"/>
    <n v="1371726258"/>
    <n v="1369134258"/>
    <b v="0"/>
    <n v="0"/>
    <b v="0"/>
    <s v="publishing/children's books"/>
    <x v="3"/>
    <s v="children's books"/>
    <x v="2729"/>
    <d v="2013-06-20T11:04:18"/>
    <x v="4"/>
    <n v="2013"/>
  </r>
  <r>
    <n v="2761"/>
    <s v="Learn U.S. Geography: Dreaming my way across The U.S."/>
    <s v="Help me give away 500 copies of my picture book so more kids will know US geography!"/>
    <n v="1"/>
    <n v="5000"/>
    <n v="36"/>
    <x v="2"/>
    <n v="9"/>
    <s v="US"/>
    <s v="USD"/>
    <n v="1357176693"/>
    <n v="1354584693"/>
    <b v="0"/>
    <n v="4"/>
    <b v="0"/>
    <s v="publishing/children's books"/>
    <x v="3"/>
    <s v="children's books"/>
    <x v="2730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1"/>
    <n v="3250"/>
    <n v="25"/>
    <x v="2"/>
    <n v="25"/>
    <s v="US"/>
    <s v="USD"/>
    <n v="1332114795"/>
    <n v="1326934395"/>
    <b v="0"/>
    <n v="1"/>
    <b v="0"/>
    <s v="publishing/children's books"/>
    <x v="3"/>
    <s v="children's books"/>
    <x v="2731"/>
    <d v="2012-03-18T23:53:15"/>
    <x v="5"/>
    <n v="2012"/>
  </r>
  <r>
    <n v="2763"/>
    <s v="My Christmas Star"/>
    <s v="How Santa finds childrens homes without getting lost by following certain stars."/>
    <n v="0"/>
    <n v="39400"/>
    <n v="90"/>
    <x v="2"/>
    <n v="30"/>
    <s v="US"/>
    <s v="USD"/>
    <n v="1369403684"/>
    <n v="1365515684"/>
    <b v="0"/>
    <n v="3"/>
    <b v="0"/>
    <s v="publishing/children's books"/>
    <x v="3"/>
    <s v="children's books"/>
    <x v="2732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1"/>
    <n v="4000"/>
    <n v="45"/>
    <x v="2"/>
    <n v="11.25"/>
    <s v="US"/>
    <s v="USD"/>
    <n v="1338404400"/>
    <n v="1335855631"/>
    <b v="0"/>
    <n v="4"/>
    <b v="0"/>
    <s v="publishing/children's books"/>
    <x v="3"/>
    <s v="children's books"/>
    <x v="2733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0"/>
    <n v="4000"/>
    <n v="0"/>
    <x v="2"/>
    <n v="0"/>
    <s v="US"/>
    <s v="USD"/>
    <n v="1351432428"/>
    <n v="1350050028"/>
    <b v="0"/>
    <n v="0"/>
    <b v="0"/>
    <s v="publishing/children's books"/>
    <x v="3"/>
    <s v="children's books"/>
    <x v="2734"/>
    <d v="2012-10-28T13:53:48"/>
    <x v="5"/>
    <n v="2012"/>
  </r>
  <r>
    <n v="2766"/>
    <s v="Jambie"/>
    <s v="Jambie is a children's book geared towards kids ages 4-9 years of age. This book teaches young children about making wise decisions."/>
    <n v="2"/>
    <n v="5000"/>
    <n v="100"/>
    <x v="2"/>
    <n v="25"/>
    <s v="US"/>
    <s v="USD"/>
    <n v="1313078518"/>
    <n v="1310486518"/>
    <b v="0"/>
    <n v="4"/>
    <b v="0"/>
    <s v="publishing/children's books"/>
    <x v="3"/>
    <s v="children's books"/>
    <x v="2735"/>
    <d v="2011-08-11T16:01:58"/>
    <x v="6"/>
    <n v="2011"/>
  </r>
  <r>
    <n v="2767"/>
    <s v="the Giant Turnip"/>
    <s v="An animated bedtime story with Dedka, Babka and the rest of the family working together on a BIG problem"/>
    <n v="1"/>
    <n v="4000"/>
    <n v="34"/>
    <x v="2"/>
    <n v="11.33"/>
    <s v="CA"/>
    <s v="CAD"/>
    <n v="1439766050"/>
    <n v="1434582050"/>
    <b v="0"/>
    <n v="3"/>
    <b v="0"/>
    <s v="publishing/children's books"/>
    <x v="3"/>
    <s v="children's books"/>
    <x v="2736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14"/>
    <n v="7000"/>
    <n v="1002"/>
    <x v="2"/>
    <n v="29.47"/>
    <s v="US"/>
    <s v="USD"/>
    <n v="1333028723"/>
    <n v="1330440323"/>
    <b v="0"/>
    <n v="34"/>
    <b v="0"/>
    <s v="publishing/children's books"/>
    <x v="3"/>
    <s v="children's books"/>
    <x v="2737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0"/>
    <n v="800"/>
    <n v="2"/>
    <x v="2"/>
    <n v="1"/>
    <s v="GB"/>
    <s v="GBP"/>
    <n v="1401997790"/>
    <n v="1397677790"/>
    <b v="0"/>
    <n v="2"/>
    <b v="0"/>
    <s v="publishing/children's books"/>
    <x v="3"/>
    <s v="children's books"/>
    <x v="2738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10"/>
    <n v="20000"/>
    <n v="2082.25"/>
    <x v="2"/>
    <n v="63.1"/>
    <s v="US"/>
    <s v="USD"/>
    <n v="1395158130"/>
    <n v="1392569730"/>
    <b v="0"/>
    <n v="33"/>
    <b v="0"/>
    <s v="publishing/children's books"/>
    <x v="3"/>
    <s v="children's books"/>
    <x v="2739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0"/>
    <n v="19980"/>
    <n v="0"/>
    <x v="2"/>
    <n v="0"/>
    <s v="US"/>
    <s v="USD"/>
    <n v="1359738000"/>
    <n v="1355489140"/>
    <b v="0"/>
    <n v="0"/>
    <b v="0"/>
    <s v="publishing/children's books"/>
    <x v="3"/>
    <s v="children's books"/>
    <x v="2740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0"/>
    <n v="8000"/>
    <n v="0"/>
    <x v="2"/>
    <n v="0"/>
    <s v="US"/>
    <s v="USD"/>
    <n v="1381006294"/>
    <n v="1379710294"/>
    <b v="0"/>
    <n v="0"/>
    <b v="0"/>
    <s v="publishing/children's books"/>
    <x v="3"/>
    <s v="children's books"/>
    <x v="2741"/>
    <d v="2013-10-05T20:51:34"/>
    <x v="4"/>
    <n v="2013"/>
  </r>
  <r>
    <n v="2773"/>
    <s v="The Boat That Couldn't Float"/>
    <s v="Parents know the pain of rereading bad bedtime stories. I want to write stories that all ages will enjoy"/>
    <n v="0"/>
    <n v="530"/>
    <n v="1"/>
    <x v="2"/>
    <n v="1"/>
    <s v="CA"/>
    <s v="CAD"/>
    <n v="1461530721"/>
    <n v="1460666721"/>
    <b v="0"/>
    <n v="1"/>
    <b v="0"/>
    <s v="publishing/children's books"/>
    <x v="3"/>
    <s v="children's books"/>
    <x v="2742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14"/>
    <n v="4000"/>
    <n v="570"/>
    <x v="2"/>
    <n v="43.85"/>
    <s v="US"/>
    <s v="USD"/>
    <n v="1362711728"/>
    <n v="1360119728"/>
    <b v="0"/>
    <n v="13"/>
    <b v="0"/>
    <s v="publishing/children's books"/>
    <x v="3"/>
    <s v="children's books"/>
    <x v="2743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3"/>
    <n v="5000"/>
    <n v="150"/>
    <x v="2"/>
    <n v="75"/>
    <s v="US"/>
    <s v="USD"/>
    <n v="1323994754"/>
    <n v="1321402754"/>
    <b v="0"/>
    <n v="2"/>
    <b v="0"/>
    <s v="publishing/children's books"/>
    <x v="3"/>
    <s v="children's books"/>
    <x v="2744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8"/>
    <n v="21000"/>
    <n v="1655"/>
    <x v="2"/>
    <n v="45.97"/>
    <s v="US"/>
    <s v="USD"/>
    <n v="1434092876"/>
    <n v="1431414476"/>
    <b v="0"/>
    <n v="36"/>
    <b v="0"/>
    <s v="publishing/children's books"/>
    <x v="3"/>
    <s v="children's books"/>
    <x v="2745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0"/>
    <n v="3000"/>
    <n v="10"/>
    <x v="2"/>
    <n v="10"/>
    <s v="US"/>
    <s v="USD"/>
    <n v="1437149004"/>
    <n v="1434557004"/>
    <b v="0"/>
    <n v="1"/>
    <b v="0"/>
    <s v="publishing/children's books"/>
    <x v="3"/>
    <s v="children's books"/>
    <x v="2746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26"/>
    <n v="5500"/>
    <n v="1405"/>
    <x v="2"/>
    <n v="93.67"/>
    <s v="US"/>
    <s v="USD"/>
    <n v="1409009306"/>
    <n v="1406417306"/>
    <b v="0"/>
    <n v="15"/>
    <b v="0"/>
    <s v="publishing/children's books"/>
    <x v="3"/>
    <s v="children's books"/>
    <x v="2747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"/>
    <n v="2500"/>
    <n v="53"/>
    <x v="2"/>
    <n v="53"/>
    <s v="US"/>
    <s v="USD"/>
    <n v="1448204621"/>
    <n v="1445609021"/>
    <b v="0"/>
    <n v="1"/>
    <b v="0"/>
    <s v="publishing/children's books"/>
    <x v="3"/>
    <s v="children's books"/>
    <x v="2748"/>
    <d v="2015-11-22T15:03:41"/>
    <x v="0"/>
    <n v="2015"/>
  </r>
  <r>
    <n v="2780"/>
    <s v="Travel with baby"/>
    <s v="Turn the World with my kids, and then write a book with the advice for traveling with baby"/>
    <n v="0"/>
    <n v="100000"/>
    <n v="0"/>
    <x v="2"/>
    <n v="0"/>
    <s v="IT"/>
    <s v="EUR"/>
    <n v="1489142688"/>
    <n v="1486550688"/>
    <b v="0"/>
    <n v="0"/>
    <b v="0"/>
    <s v="publishing/children's books"/>
    <x v="3"/>
    <s v="children's books"/>
    <x v="2749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05"/>
    <n v="1250"/>
    <n v="1316"/>
    <x v="0"/>
    <n v="47"/>
    <s v="US"/>
    <s v="USD"/>
    <n v="1423724400"/>
    <n v="1421274954"/>
    <b v="0"/>
    <n v="28"/>
    <b v="1"/>
    <s v="theater/plays"/>
    <x v="1"/>
    <s v="plays"/>
    <x v="2750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20"/>
    <n v="1000"/>
    <n v="1200"/>
    <x v="0"/>
    <n v="66.67"/>
    <s v="US"/>
    <s v="USD"/>
    <n v="1424149140"/>
    <n v="1421964718"/>
    <b v="0"/>
    <n v="18"/>
    <b v="1"/>
    <s v="theater/plays"/>
    <x v="1"/>
    <s v="plays"/>
    <x v="2751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15"/>
    <n v="1000"/>
    <n v="1145"/>
    <x v="0"/>
    <n v="18.77"/>
    <s v="GB"/>
    <s v="GBP"/>
    <n v="1429793446"/>
    <n v="1428583846"/>
    <b v="0"/>
    <n v="61"/>
    <b v="1"/>
    <s v="theater/plays"/>
    <x v="1"/>
    <s v="plays"/>
    <x v="2752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119"/>
    <n v="6000"/>
    <n v="7140"/>
    <x v="0"/>
    <n v="66.11"/>
    <s v="US"/>
    <s v="USD"/>
    <n v="1414608843"/>
    <n v="1412794443"/>
    <b v="0"/>
    <n v="108"/>
    <b v="1"/>
    <s v="theater/plays"/>
    <x v="1"/>
    <s v="plays"/>
    <x v="2753"/>
    <d v="2014-10-29T18:54:03"/>
    <x v="3"/>
    <n v="2014"/>
  </r>
  <r>
    <n v="2785"/>
    <s v="Henry VI: The War of the Roses"/>
    <s v="Bare Theatre and Raleigh Little Theatre present Shakespeare's epic, set in a post-apocalyptic dystopia."/>
    <n v="105"/>
    <n v="5000"/>
    <n v="5234"/>
    <x v="0"/>
    <n v="36.86"/>
    <s v="US"/>
    <s v="USD"/>
    <n v="1470430800"/>
    <n v="1467865967"/>
    <b v="0"/>
    <n v="142"/>
    <b v="1"/>
    <s v="theater/plays"/>
    <x v="1"/>
    <s v="plays"/>
    <x v="2754"/>
    <d v="2016-08-05T21:00:00"/>
    <x v="2"/>
    <n v="2016"/>
  </r>
  <r>
    <n v="2786"/>
    <s v="Fierce"/>
    <s v="A heart-melting farce about sex, art and the lovelorn lay-abouts of London-town."/>
    <n v="118"/>
    <n v="2500"/>
    <n v="2946"/>
    <x v="0"/>
    <n v="39.81"/>
    <s v="GB"/>
    <s v="GBP"/>
    <n v="1404913180"/>
    <n v="1403703580"/>
    <b v="0"/>
    <n v="74"/>
    <b v="1"/>
    <s v="theater/plays"/>
    <x v="1"/>
    <s v="plays"/>
    <x v="2755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20"/>
    <n v="1000"/>
    <n v="1197"/>
    <x v="0"/>
    <n v="31.5"/>
    <s v="US"/>
    <s v="USD"/>
    <n v="1405658752"/>
    <n v="1403066752"/>
    <b v="0"/>
    <n v="38"/>
    <b v="1"/>
    <s v="theater/plays"/>
    <x v="1"/>
    <s v="plays"/>
    <x v="2756"/>
    <d v="2014-07-18T04:45:52"/>
    <x v="3"/>
    <n v="2014"/>
  </r>
  <r>
    <n v="2788"/>
    <s v="ACT Underground Theatre, TLDC"/>
    <s v="MOVING FORWARD! WE HAVE REACHED GOAL BUT HAVE MORE TIME!! PLEASE CONSIDER PLEDGING."/>
    <n v="103"/>
    <n v="2000"/>
    <n v="2050"/>
    <x v="0"/>
    <n v="102.5"/>
    <s v="US"/>
    <s v="USD"/>
    <n v="1469811043"/>
    <n v="1467219043"/>
    <b v="0"/>
    <n v="20"/>
    <b v="1"/>
    <s v="theater/plays"/>
    <x v="1"/>
    <s v="plays"/>
    <x v="2757"/>
    <d v="2016-07-29T16:50:43"/>
    <x v="2"/>
    <n v="2016"/>
  </r>
  <r>
    <n v="2789"/>
    <s v="The Adventurers Club"/>
    <s v="BNT's Biggest Adventure So Far: Our 2015 full length production!"/>
    <n v="101"/>
    <n v="3000"/>
    <n v="3035"/>
    <x v="0"/>
    <n v="126.46"/>
    <s v="US"/>
    <s v="USD"/>
    <n v="1426132800"/>
    <n v="1424477934"/>
    <b v="0"/>
    <n v="24"/>
    <b v="1"/>
    <s v="theater/plays"/>
    <x v="1"/>
    <s v="plays"/>
    <x v="2758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105"/>
    <n v="3000"/>
    <n v="3160"/>
    <x v="0"/>
    <n v="47.88"/>
    <s v="US"/>
    <s v="USD"/>
    <n v="1423693903"/>
    <n v="1421101903"/>
    <b v="0"/>
    <n v="66"/>
    <b v="1"/>
    <s v="theater/plays"/>
    <x v="1"/>
    <s v="plays"/>
    <x v="2759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103"/>
    <n v="2000"/>
    <n v="2050"/>
    <x v="0"/>
    <n v="73.209999999999994"/>
    <s v="US"/>
    <s v="USD"/>
    <n v="1473393600"/>
    <n v="1470778559"/>
    <b v="0"/>
    <n v="28"/>
    <b v="1"/>
    <s v="theater/plays"/>
    <x v="1"/>
    <s v="plays"/>
    <x v="2760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108"/>
    <n v="2000"/>
    <n v="2152"/>
    <x v="0"/>
    <n v="89.67"/>
    <s v="US"/>
    <s v="USD"/>
    <n v="1439357559"/>
    <n v="1435469559"/>
    <b v="0"/>
    <n v="24"/>
    <b v="1"/>
    <s v="theater/plays"/>
    <x v="1"/>
    <s v="plays"/>
    <x v="2761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11"/>
    <n v="10000"/>
    <n v="11056.75"/>
    <x v="0"/>
    <n v="151.46"/>
    <s v="AU"/>
    <s v="AUD"/>
    <n v="1437473005"/>
    <n v="1434881005"/>
    <b v="0"/>
    <n v="73"/>
    <b v="1"/>
    <s v="theater/plays"/>
    <x v="1"/>
    <s v="plays"/>
    <x v="2762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150"/>
    <n v="50"/>
    <n v="75"/>
    <x v="0"/>
    <n v="25"/>
    <s v="GB"/>
    <s v="GBP"/>
    <n v="1457031600"/>
    <n v="1455640559"/>
    <b v="0"/>
    <n v="3"/>
    <b v="1"/>
    <s v="theater/plays"/>
    <x v="1"/>
    <s v="plays"/>
    <x v="2763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104"/>
    <n v="700"/>
    <n v="730"/>
    <x v="0"/>
    <n v="36.5"/>
    <s v="US"/>
    <s v="USD"/>
    <n v="1402095600"/>
    <n v="1400675841"/>
    <b v="0"/>
    <n v="20"/>
    <b v="1"/>
    <s v="theater/plays"/>
    <x v="1"/>
    <s v="plays"/>
    <x v="2764"/>
    <d v="2014-06-06T23:00:00"/>
    <x v="3"/>
    <n v="2014"/>
  </r>
  <r>
    <n v="2796"/>
    <s v="Fishcakes"/>
    <s v="Fishcakes is a piece of new writing for the Camden Fringe that explores a story of love, loss, and all the â€˜little things'."/>
    <n v="116"/>
    <n v="800"/>
    <n v="924"/>
    <x v="0"/>
    <n v="44"/>
    <s v="GB"/>
    <s v="GBP"/>
    <n v="1404564028"/>
    <n v="1401972028"/>
    <b v="0"/>
    <n v="21"/>
    <b v="1"/>
    <s v="theater/plays"/>
    <x v="1"/>
    <s v="plays"/>
    <x v="2765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103"/>
    <n v="8000"/>
    <n v="8211.61"/>
    <x v="0"/>
    <n v="87.36"/>
    <s v="GB"/>
    <s v="GBP"/>
    <n v="1404858840"/>
    <n v="1402266840"/>
    <b v="0"/>
    <n v="94"/>
    <b v="1"/>
    <s v="theater/plays"/>
    <x v="1"/>
    <s v="plays"/>
    <x v="2766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101"/>
    <n v="5000"/>
    <n v="5070"/>
    <x v="0"/>
    <n v="36.47"/>
    <s v="GB"/>
    <s v="GBP"/>
    <n v="1438358400"/>
    <n v="1437063121"/>
    <b v="0"/>
    <n v="139"/>
    <b v="1"/>
    <s v="theater/plays"/>
    <x v="1"/>
    <s v="plays"/>
    <x v="2767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117"/>
    <n v="5000"/>
    <n v="5831.74"/>
    <x v="0"/>
    <n v="44.86"/>
    <s v="GB"/>
    <s v="GBP"/>
    <n v="1466179200"/>
    <n v="1463466070"/>
    <b v="0"/>
    <n v="130"/>
    <b v="1"/>
    <s v="theater/plays"/>
    <x v="1"/>
    <s v="plays"/>
    <x v="2768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33"/>
    <n v="1000"/>
    <n v="1330"/>
    <x v="0"/>
    <n v="42.9"/>
    <s v="GB"/>
    <s v="GBP"/>
    <n v="1420377366"/>
    <n v="1415193366"/>
    <b v="0"/>
    <n v="31"/>
    <b v="1"/>
    <s v="theater/plays"/>
    <x v="1"/>
    <s v="plays"/>
    <x v="2769"/>
    <d v="2015-01-04T13:16:06"/>
    <x v="3"/>
    <n v="2015"/>
  </r>
  <r>
    <n v="2801"/>
    <s v="A Dream Play"/>
    <s v="Arise Theatre Company's production of August Strindberg's expressionist masterpiece 'A Dream Play'."/>
    <n v="133"/>
    <n v="500"/>
    <n v="666"/>
    <x v="0"/>
    <n v="51.23"/>
    <s v="AU"/>
    <s v="AUD"/>
    <n v="1412938800"/>
    <n v="1411019409"/>
    <b v="0"/>
    <n v="13"/>
    <b v="1"/>
    <s v="theater/plays"/>
    <x v="1"/>
    <s v="plays"/>
    <x v="2770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102"/>
    <n v="3000"/>
    <n v="3055"/>
    <x v="0"/>
    <n v="33.94"/>
    <s v="GB"/>
    <s v="GBP"/>
    <n v="1438875107"/>
    <n v="1436283107"/>
    <b v="0"/>
    <n v="90"/>
    <b v="1"/>
    <s v="theater/plays"/>
    <x v="1"/>
    <s v="plays"/>
    <x v="2771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28"/>
    <n v="10000"/>
    <n v="12795"/>
    <x v="0"/>
    <n v="90.74"/>
    <s v="US"/>
    <s v="USD"/>
    <n v="1437004800"/>
    <n v="1433295276"/>
    <b v="0"/>
    <n v="141"/>
    <b v="1"/>
    <s v="theater/plays"/>
    <x v="1"/>
    <s v="plays"/>
    <x v="2772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15"/>
    <n v="1000"/>
    <n v="1150"/>
    <x v="0"/>
    <n v="50"/>
    <s v="GB"/>
    <s v="GBP"/>
    <n v="1411987990"/>
    <n v="1409395990"/>
    <b v="0"/>
    <n v="23"/>
    <b v="1"/>
    <s v="theater/plays"/>
    <x v="1"/>
    <s v="plays"/>
    <x v="2773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110"/>
    <n v="400"/>
    <n v="440"/>
    <x v="0"/>
    <n v="24.44"/>
    <s v="GB"/>
    <s v="GBP"/>
    <n v="1440245273"/>
    <n v="1438085273"/>
    <b v="0"/>
    <n v="18"/>
    <b v="1"/>
    <s v="theater/plays"/>
    <x v="1"/>
    <s v="plays"/>
    <x v="2774"/>
    <d v="2015-08-22T12:07:53"/>
    <x v="0"/>
    <n v="2015"/>
  </r>
  <r>
    <n v="2806"/>
    <s v="And Now: The World!"/>
    <s v="A one woman show about the challenges of being a feminist in a digital age. Touring 6 UK cities. Now with Stretch Goals!"/>
    <n v="112"/>
    <n v="3000"/>
    <n v="3363"/>
    <x v="0"/>
    <n v="44.25"/>
    <s v="GB"/>
    <s v="GBP"/>
    <n v="1438772400"/>
    <n v="1435645490"/>
    <b v="0"/>
    <n v="76"/>
    <b v="1"/>
    <s v="theater/plays"/>
    <x v="1"/>
    <s v="plays"/>
    <x v="2775"/>
    <d v="2015-08-05T11:00:00"/>
    <x v="0"/>
    <n v="2015"/>
  </r>
  <r>
    <n v="2807"/>
    <s v="The Commission Theatre Co."/>
    <s v="Bringing Shakespeare back to the Playwrights"/>
    <n v="126"/>
    <n v="5000"/>
    <n v="6300"/>
    <x v="0"/>
    <n v="67.739999999999995"/>
    <s v="US"/>
    <s v="USD"/>
    <n v="1435611438"/>
    <n v="1433019438"/>
    <b v="0"/>
    <n v="93"/>
    <b v="1"/>
    <s v="theater/plays"/>
    <x v="1"/>
    <s v="plays"/>
    <x v="2776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100"/>
    <n v="4500"/>
    <n v="4511"/>
    <x v="0"/>
    <n v="65.38"/>
    <s v="US"/>
    <s v="USD"/>
    <n v="1440274735"/>
    <n v="1437682735"/>
    <b v="0"/>
    <n v="69"/>
    <b v="1"/>
    <s v="theater/plays"/>
    <x v="1"/>
    <s v="plays"/>
    <x v="2777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102"/>
    <n v="2500"/>
    <n v="2560"/>
    <x v="0"/>
    <n v="121.9"/>
    <s v="US"/>
    <s v="USD"/>
    <n v="1459348740"/>
    <n v="1458647725"/>
    <b v="0"/>
    <n v="21"/>
    <b v="1"/>
    <s v="theater/plays"/>
    <x v="1"/>
    <s v="plays"/>
    <x v="2778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108"/>
    <n v="2500"/>
    <n v="2705"/>
    <x v="0"/>
    <n v="47.46"/>
    <s v="US"/>
    <s v="USD"/>
    <n v="1401595140"/>
    <n v="1398828064"/>
    <b v="0"/>
    <n v="57"/>
    <b v="1"/>
    <s v="theater/plays"/>
    <x v="1"/>
    <s v="plays"/>
    <x v="2779"/>
    <d v="2014-06-01T03:59:00"/>
    <x v="3"/>
    <n v="2014"/>
  </r>
  <r>
    <n v="2811"/>
    <s v="Ray Gunn and Starburst"/>
    <s v="Ray Gunn and Starburst is an audio sci-fi/comedy sending up the tropes of classic and pulp science-fiction."/>
    <n v="100"/>
    <n v="10000"/>
    <n v="10027"/>
    <x v="0"/>
    <n v="92.84"/>
    <s v="GB"/>
    <s v="GBP"/>
    <n v="1424692503"/>
    <n v="1422100503"/>
    <b v="0"/>
    <n v="108"/>
    <b v="1"/>
    <s v="theater/plays"/>
    <x v="1"/>
    <s v="plays"/>
    <x v="2780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113"/>
    <n v="5000"/>
    <n v="5665"/>
    <x v="0"/>
    <n v="68.25"/>
    <s v="CA"/>
    <s v="CAD"/>
    <n v="1428292800"/>
    <n v="1424368298"/>
    <b v="0"/>
    <n v="83"/>
    <b v="1"/>
    <s v="theater/plays"/>
    <x v="1"/>
    <s v="plays"/>
    <x v="2781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128"/>
    <n v="2800"/>
    <n v="3572.12"/>
    <x v="0"/>
    <n v="37.21"/>
    <s v="US"/>
    <s v="USD"/>
    <n v="1481737761"/>
    <n v="1479577761"/>
    <b v="0"/>
    <n v="96"/>
    <b v="1"/>
    <s v="theater/plays"/>
    <x v="1"/>
    <s v="plays"/>
    <x v="2782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08"/>
    <n v="1500"/>
    <n v="1616"/>
    <x v="0"/>
    <n v="25.25"/>
    <s v="GB"/>
    <s v="GBP"/>
    <n v="1431164115"/>
    <n v="1428572115"/>
    <b v="0"/>
    <n v="64"/>
    <b v="1"/>
    <s v="theater/plays"/>
    <x v="1"/>
    <s v="plays"/>
    <x v="2783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42"/>
    <n v="250"/>
    <n v="605"/>
    <x v="0"/>
    <n v="43.21"/>
    <s v="CA"/>
    <s v="CAD"/>
    <n v="1470595109"/>
    <n v="1468003109"/>
    <b v="0"/>
    <n v="14"/>
    <b v="1"/>
    <s v="theater/plays"/>
    <x v="1"/>
    <s v="plays"/>
    <x v="2784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142"/>
    <n v="3000"/>
    <n v="4247"/>
    <x v="0"/>
    <n v="25.13"/>
    <s v="GB"/>
    <s v="GBP"/>
    <n v="1438531200"/>
    <n v="1435921992"/>
    <b v="0"/>
    <n v="169"/>
    <b v="1"/>
    <s v="theater/plays"/>
    <x v="1"/>
    <s v="plays"/>
    <x v="2785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130"/>
    <n v="600"/>
    <n v="780"/>
    <x v="0"/>
    <n v="23.64"/>
    <s v="GB"/>
    <s v="GBP"/>
    <n v="1425136462"/>
    <n v="1421680462"/>
    <b v="0"/>
    <n v="33"/>
    <b v="1"/>
    <s v="theater/plays"/>
    <x v="1"/>
    <s v="plays"/>
    <x v="2786"/>
    <d v="2015-02-28T15:14:22"/>
    <x v="0"/>
    <n v="2015"/>
  </r>
  <r>
    <n v="2818"/>
    <s v="Joe West's THEATER OF DEATH"/>
    <s v="Joe West and his wonderful theater company THEATER OF DEATH present original plays both horrific and comical."/>
    <n v="106"/>
    <n v="10000"/>
    <n v="10603"/>
    <x v="0"/>
    <n v="103.95"/>
    <s v="US"/>
    <s v="USD"/>
    <n v="1443018086"/>
    <n v="1441290086"/>
    <b v="0"/>
    <n v="102"/>
    <b v="1"/>
    <s v="theater/plays"/>
    <x v="1"/>
    <s v="plays"/>
    <x v="2787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105"/>
    <n v="5000"/>
    <n v="5240"/>
    <x v="0"/>
    <n v="50.38"/>
    <s v="GB"/>
    <s v="GBP"/>
    <n v="1434285409"/>
    <n v="1431693409"/>
    <b v="0"/>
    <n v="104"/>
    <b v="1"/>
    <s v="theater/plays"/>
    <x v="1"/>
    <s v="plays"/>
    <x v="2788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136"/>
    <n v="200"/>
    <n v="272"/>
    <x v="0"/>
    <n v="13.6"/>
    <s v="GB"/>
    <s v="GBP"/>
    <n v="1456444800"/>
    <n v="1454337589"/>
    <b v="0"/>
    <n v="20"/>
    <b v="1"/>
    <s v="theater/plays"/>
    <x v="1"/>
    <s v="plays"/>
    <x v="2789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"/>
    <n v="1000"/>
    <n v="1000"/>
    <x v="0"/>
    <n v="28.57"/>
    <s v="GB"/>
    <s v="GBP"/>
    <n v="1411510135"/>
    <n v="1408918135"/>
    <b v="0"/>
    <n v="35"/>
    <b v="1"/>
    <s v="theater/plays"/>
    <x v="1"/>
    <s v="plays"/>
    <x v="2790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100"/>
    <n v="6000"/>
    <n v="6000"/>
    <x v="0"/>
    <n v="63.83"/>
    <s v="US"/>
    <s v="USD"/>
    <n v="1427469892"/>
    <n v="1424881492"/>
    <b v="0"/>
    <n v="94"/>
    <b v="1"/>
    <s v="theater/plays"/>
    <x v="1"/>
    <s v="plays"/>
    <x v="2791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24"/>
    <n v="100"/>
    <n v="124"/>
    <x v="0"/>
    <n v="8.86"/>
    <s v="GB"/>
    <s v="GBP"/>
    <n v="1427842740"/>
    <n v="1425428206"/>
    <b v="0"/>
    <n v="14"/>
    <b v="1"/>
    <s v="theater/plays"/>
    <x v="1"/>
    <s v="plays"/>
    <x v="2792"/>
    <d v="2015-03-31T22:59:00"/>
    <x v="0"/>
    <n v="2015"/>
  </r>
  <r>
    <n v="2824"/>
    <s v="The Rooftop"/>
    <s v="I wrote a One Act play called The Rooftop for a Female Playwright's festival. Every little bit helps!"/>
    <n v="117"/>
    <n v="650"/>
    <n v="760"/>
    <x v="0"/>
    <n v="50.67"/>
    <s v="US"/>
    <s v="USD"/>
    <n v="1434159780"/>
    <n v="1431412196"/>
    <b v="0"/>
    <n v="15"/>
    <b v="1"/>
    <s v="theater/plays"/>
    <x v="1"/>
    <s v="plays"/>
    <x v="2793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103"/>
    <n v="3000"/>
    <n v="3100"/>
    <x v="0"/>
    <n v="60.78"/>
    <s v="GB"/>
    <s v="GBP"/>
    <n v="1449255686"/>
    <n v="1446663686"/>
    <b v="0"/>
    <n v="51"/>
    <b v="1"/>
    <s v="theater/plays"/>
    <x v="1"/>
    <s v="plays"/>
    <x v="2794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108"/>
    <n v="2000"/>
    <n v="2155"/>
    <x v="0"/>
    <n v="113.42"/>
    <s v="US"/>
    <s v="USD"/>
    <n v="1436511600"/>
    <n v="1434415812"/>
    <b v="0"/>
    <n v="19"/>
    <b v="1"/>
    <s v="theater/plays"/>
    <x v="1"/>
    <s v="plays"/>
    <x v="2795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120"/>
    <n v="2000"/>
    <n v="2405"/>
    <x v="0"/>
    <n v="104.57"/>
    <s v="US"/>
    <s v="USD"/>
    <n v="1464971400"/>
    <n v="1462379066"/>
    <b v="0"/>
    <n v="23"/>
    <b v="1"/>
    <s v="theater/plays"/>
    <x v="1"/>
    <s v="plays"/>
    <x v="2796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100"/>
    <n v="9500"/>
    <n v="9536"/>
    <x v="0"/>
    <n v="98.31"/>
    <s v="GB"/>
    <s v="GBP"/>
    <n v="1443826800"/>
    <n v="1441606869"/>
    <b v="0"/>
    <n v="97"/>
    <b v="1"/>
    <s v="theater/plays"/>
    <x v="1"/>
    <s v="plays"/>
    <x v="2797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107"/>
    <n v="2500"/>
    <n v="2663"/>
    <x v="0"/>
    <n v="35.04"/>
    <s v="GB"/>
    <s v="GBP"/>
    <n v="1464863118"/>
    <n v="1462443918"/>
    <b v="0"/>
    <n v="76"/>
    <b v="1"/>
    <s v="theater/plays"/>
    <x v="1"/>
    <s v="plays"/>
    <x v="2798"/>
    <d v="2016-06-02T10:25:18"/>
    <x v="2"/>
    <n v="2016"/>
  </r>
  <r>
    <n v="2830"/>
    <s v="Nakhtik and Avalon"/>
    <s v="Avalon is a new South African Township play and Nakhtik is a  danced political lecture."/>
    <n v="100"/>
    <n v="3000"/>
    <n v="3000"/>
    <x v="0"/>
    <n v="272.73"/>
    <s v="US"/>
    <s v="USD"/>
    <n v="1399867140"/>
    <n v="1398802148"/>
    <b v="0"/>
    <n v="11"/>
    <b v="1"/>
    <s v="theater/plays"/>
    <x v="1"/>
    <s v="plays"/>
    <x v="2799"/>
    <d v="2014-05-12T03:59:00"/>
    <x v="3"/>
    <n v="2014"/>
  </r>
  <r>
    <n v="2831"/>
    <s v="Tackett &amp; Pyke put on a Play"/>
    <s v="We each wrote a play and would like to produce them for you for nothing more than art's sake!"/>
    <n v="111"/>
    <n v="3000"/>
    <n v="3320"/>
    <x v="0"/>
    <n v="63.85"/>
    <s v="US"/>
    <s v="USD"/>
    <n v="1437076070"/>
    <n v="1434484070"/>
    <b v="0"/>
    <n v="52"/>
    <b v="1"/>
    <s v="theater/plays"/>
    <x v="1"/>
    <s v="plays"/>
    <x v="2800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115"/>
    <n v="2500"/>
    <n v="2867.99"/>
    <x v="0"/>
    <n v="30.19"/>
    <s v="GB"/>
    <s v="GBP"/>
    <n v="1416780000"/>
    <n v="1414342894"/>
    <b v="0"/>
    <n v="95"/>
    <b v="1"/>
    <s v="theater/plays"/>
    <x v="1"/>
    <s v="plays"/>
    <x v="2801"/>
    <d v="2014-11-23T22:00:00"/>
    <x v="3"/>
    <n v="2014"/>
  </r>
  <r>
    <n v="2833"/>
    <s v="Star Man Rocket Man"/>
    <s v="A new play about exploring outer space"/>
    <n v="108"/>
    <n v="2700"/>
    <n v="2923"/>
    <x v="0"/>
    <n v="83.51"/>
    <s v="US"/>
    <s v="USD"/>
    <n v="1444528800"/>
    <n v="1442804633"/>
    <b v="0"/>
    <n v="35"/>
    <b v="1"/>
    <s v="theater/plays"/>
    <x v="1"/>
    <s v="plays"/>
    <x v="2802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170"/>
    <n v="800"/>
    <n v="1360"/>
    <x v="0"/>
    <n v="64.760000000000005"/>
    <s v="GB"/>
    <s v="GBP"/>
    <n v="1422658930"/>
    <n v="1421362930"/>
    <b v="0"/>
    <n v="21"/>
    <b v="1"/>
    <s v="theater/plays"/>
    <x v="1"/>
    <s v="plays"/>
    <x v="2803"/>
    <d v="2015-01-30T23:02:10"/>
    <x v="0"/>
    <n v="2015"/>
  </r>
  <r>
    <n v="2835"/>
    <s v="Land of the Three Towers"/>
    <s v="A celebratory community theatre project about the Focus E15 Occupation of empty council homes on Carpenters Estate."/>
    <n v="187"/>
    <n v="1000"/>
    <n v="1870.99"/>
    <x v="0"/>
    <n v="20.12"/>
    <s v="GB"/>
    <s v="GBP"/>
    <n v="1449273600"/>
    <n v="1446742417"/>
    <b v="0"/>
    <n v="93"/>
    <b v="1"/>
    <s v="theater/plays"/>
    <x v="1"/>
    <s v="plays"/>
    <x v="2804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108"/>
    <n v="450"/>
    <n v="485"/>
    <x v="0"/>
    <n v="44.09"/>
    <s v="US"/>
    <s v="USD"/>
    <n v="1487393940"/>
    <n v="1484115418"/>
    <b v="0"/>
    <n v="11"/>
    <b v="1"/>
    <s v="theater/plays"/>
    <x v="1"/>
    <s v="plays"/>
    <x v="2805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"/>
    <n v="850"/>
    <n v="850"/>
    <x v="0"/>
    <n v="40.479999999999997"/>
    <s v="CA"/>
    <s v="CAD"/>
    <n v="1449701284"/>
    <n v="1446241684"/>
    <b v="0"/>
    <n v="21"/>
    <b v="1"/>
    <s v="theater/plays"/>
    <x v="1"/>
    <s v="plays"/>
    <x v="2806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120"/>
    <n v="2000"/>
    <n v="2405"/>
    <x v="0"/>
    <n v="44.54"/>
    <s v="US"/>
    <s v="USD"/>
    <n v="1407967200"/>
    <n v="1406039696"/>
    <b v="0"/>
    <n v="54"/>
    <b v="1"/>
    <s v="theater/plays"/>
    <x v="1"/>
    <s v="plays"/>
    <x v="2807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111"/>
    <n v="3500"/>
    <n v="3900"/>
    <x v="0"/>
    <n v="125.81"/>
    <s v="US"/>
    <s v="USD"/>
    <n v="1408942740"/>
    <n v="1406958354"/>
    <b v="0"/>
    <n v="31"/>
    <b v="1"/>
    <s v="theater/plays"/>
    <x v="1"/>
    <s v="plays"/>
    <x v="2808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104"/>
    <n v="2500"/>
    <n v="2600"/>
    <x v="0"/>
    <n v="19.7"/>
    <s v="GB"/>
    <s v="GBP"/>
    <n v="1426698000"/>
    <n v="1424825479"/>
    <b v="0"/>
    <n v="132"/>
    <b v="1"/>
    <s v="theater/plays"/>
    <x v="1"/>
    <s v="plays"/>
    <x v="2809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"/>
    <n v="1000"/>
    <n v="10"/>
    <x v="2"/>
    <n v="10"/>
    <s v="GB"/>
    <s v="GBP"/>
    <n v="1450032297"/>
    <n v="1444844697"/>
    <b v="0"/>
    <n v="1"/>
    <b v="0"/>
    <s v="theater/plays"/>
    <x v="1"/>
    <s v="plays"/>
    <x v="2810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0"/>
    <n v="1500"/>
    <n v="0"/>
    <x v="2"/>
    <n v="0"/>
    <s v="GB"/>
    <s v="GBP"/>
    <n v="1403348400"/>
    <n v="1401058295"/>
    <b v="0"/>
    <n v="0"/>
    <b v="0"/>
    <s v="theater/plays"/>
    <x v="1"/>
    <s v="plays"/>
    <x v="2811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0"/>
    <n v="1200"/>
    <n v="0"/>
    <x v="2"/>
    <n v="0"/>
    <s v="US"/>
    <s v="USD"/>
    <n v="1465790400"/>
    <n v="1462210950"/>
    <b v="0"/>
    <n v="0"/>
    <b v="0"/>
    <s v="theater/plays"/>
    <x v="1"/>
    <s v="plays"/>
    <x v="2812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"/>
    <n v="550"/>
    <n v="30"/>
    <x v="2"/>
    <n v="30"/>
    <s v="AT"/>
    <s v="EUR"/>
    <n v="1483535180"/>
    <n v="1480943180"/>
    <b v="0"/>
    <n v="1"/>
    <b v="0"/>
    <s v="theater/plays"/>
    <x v="1"/>
    <s v="plays"/>
    <x v="2813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32"/>
    <n v="7500"/>
    <n v="2366"/>
    <x v="2"/>
    <n v="60.67"/>
    <s v="US"/>
    <s v="USD"/>
    <n v="1433723033"/>
    <n v="1428539033"/>
    <b v="0"/>
    <n v="39"/>
    <b v="0"/>
    <s v="theater/plays"/>
    <x v="1"/>
    <s v="plays"/>
    <x v="2814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0"/>
    <n v="8000"/>
    <n v="0"/>
    <x v="2"/>
    <n v="0"/>
    <s v="US"/>
    <s v="USD"/>
    <n v="1432917394"/>
    <n v="1429029394"/>
    <b v="0"/>
    <n v="0"/>
    <b v="0"/>
    <s v="theater/plays"/>
    <x v="1"/>
    <s v="plays"/>
    <x v="2815"/>
    <d v="2015-05-29T16:36:34"/>
    <x v="0"/>
    <n v="2015"/>
  </r>
  <r>
    <n v="2847"/>
    <s v="COLOR ME"/>
    <s v="Dark secrets come to light when Mariah meets Stella. They find a way to face the south's largest elephant in the room: RACISM."/>
    <n v="0"/>
    <n v="2000"/>
    <n v="0"/>
    <x v="2"/>
    <n v="0"/>
    <s v="US"/>
    <s v="USD"/>
    <n v="1464031265"/>
    <n v="1458847265"/>
    <b v="0"/>
    <n v="0"/>
    <b v="0"/>
    <s v="theater/plays"/>
    <x v="1"/>
    <s v="plays"/>
    <x v="2816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0"/>
    <n v="35000"/>
    <n v="70"/>
    <x v="2"/>
    <n v="23.33"/>
    <s v="US"/>
    <s v="USD"/>
    <n v="1432913659"/>
    <n v="1430321659"/>
    <b v="0"/>
    <n v="3"/>
    <b v="0"/>
    <s v="theater/plays"/>
    <x v="1"/>
    <s v="plays"/>
    <x v="2817"/>
    <d v="2015-05-29T15:34:19"/>
    <x v="0"/>
    <n v="2015"/>
  </r>
  <r>
    <n v="2849"/>
    <s v="100, Acre Wood"/>
    <s v="NonSens!cal tackles the struggles of four people with mental health issues/disorders inspired by A.A Milne's Winnie the Pooh"/>
    <n v="1"/>
    <n v="500"/>
    <n v="5"/>
    <x v="2"/>
    <n v="5"/>
    <s v="GB"/>
    <s v="GBP"/>
    <n v="1461406600"/>
    <n v="1458814600"/>
    <b v="0"/>
    <n v="1"/>
    <b v="0"/>
    <s v="theater/plays"/>
    <x v="1"/>
    <s v="plays"/>
    <x v="2818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4"/>
    <n v="8000"/>
    <n v="311"/>
    <x v="2"/>
    <n v="23.92"/>
    <s v="US"/>
    <s v="USD"/>
    <n v="1409962211"/>
    <n v="1407370211"/>
    <b v="0"/>
    <n v="13"/>
    <b v="0"/>
    <s v="theater/plays"/>
    <x v="1"/>
    <s v="plays"/>
    <x v="2819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0"/>
    <n v="4500"/>
    <n v="0"/>
    <x v="2"/>
    <n v="0"/>
    <s v="IE"/>
    <s v="EUR"/>
    <n v="1454109420"/>
    <n v="1453334629"/>
    <b v="0"/>
    <n v="0"/>
    <b v="0"/>
    <s v="theater/plays"/>
    <x v="1"/>
    <s v="plays"/>
    <x v="2820"/>
    <d v="2016-01-29T23:17:00"/>
    <x v="2"/>
    <n v="2016"/>
  </r>
  <r>
    <n v="2852"/>
    <s v="Freedom Train"/>
    <s v="Just one time back to the past on the Freedom Train will open your eyes and your lives will never ever be the same!"/>
    <n v="2"/>
    <n v="5000"/>
    <n v="95"/>
    <x v="2"/>
    <n v="15.83"/>
    <s v="US"/>
    <s v="USD"/>
    <n v="1403312703"/>
    <n v="1400720703"/>
    <b v="0"/>
    <n v="6"/>
    <b v="0"/>
    <s v="theater/plays"/>
    <x v="1"/>
    <s v="plays"/>
    <x v="2821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0"/>
    <n v="9500"/>
    <n v="0"/>
    <x v="2"/>
    <n v="0"/>
    <s v="CA"/>
    <s v="CAD"/>
    <n v="1410669297"/>
    <n v="1405485297"/>
    <b v="0"/>
    <n v="0"/>
    <b v="0"/>
    <s v="theater/plays"/>
    <x v="1"/>
    <s v="plays"/>
    <x v="2822"/>
    <d v="2014-09-14T04:34:57"/>
    <x v="3"/>
    <n v="2014"/>
  </r>
  <r>
    <n v="2854"/>
    <s v="Ultimate Political Selfie!"/>
    <s v="Almost Random Theatre's play about a candidate - with no policies - who is seeking election in May 2015"/>
    <n v="42"/>
    <n v="1000"/>
    <n v="417"/>
    <x v="2"/>
    <n v="29.79"/>
    <s v="GB"/>
    <s v="GBP"/>
    <n v="1431018719"/>
    <n v="1429290719"/>
    <b v="0"/>
    <n v="14"/>
    <b v="0"/>
    <s v="theater/plays"/>
    <x v="1"/>
    <s v="plays"/>
    <x v="2823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50"/>
    <n v="600"/>
    <n v="300"/>
    <x v="2"/>
    <n v="60"/>
    <s v="US"/>
    <s v="USD"/>
    <n v="1454110440"/>
    <n v="1451607071"/>
    <b v="0"/>
    <n v="5"/>
    <b v="0"/>
    <s v="theater/plays"/>
    <x v="1"/>
    <s v="plays"/>
    <x v="2824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5"/>
    <n v="3000"/>
    <n v="146"/>
    <x v="2"/>
    <n v="24.33"/>
    <s v="US"/>
    <s v="USD"/>
    <n v="1439069640"/>
    <n v="1433897647"/>
    <b v="0"/>
    <n v="6"/>
    <b v="0"/>
    <s v="theater/plays"/>
    <x v="1"/>
    <s v="plays"/>
    <x v="2825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20"/>
    <n v="38000"/>
    <n v="7500"/>
    <x v="2"/>
    <n v="500"/>
    <s v="MX"/>
    <s v="MXN"/>
    <n v="1487613600"/>
    <n v="1482444295"/>
    <b v="0"/>
    <n v="15"/>
    <b v="0"/>
    <s v="theater/plays"/>
    <x v="1"/>
    <s v="plays"/>
    <x v="2826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0"/>
    <n v="1000"/>
    <n v="0"/>
    <x v="2"/>
    <n v="0"/>
    <s v="NL"/>
    <s v="EUR"/>
    <n v="1417778880"/>
    <n v="1415711095"/>
    <b v="0"/>
    <n v="0"/>
    <b v="0"/>
    <s v="theater/plays"/>
    <x v="1"/>
    <s v="plays"/>
    <x v="2827"/>
    <d v="2014-12-05T11:28:00"/>
    <x v="3"/>
    <n v="2014"/>
  </r>
  <r>
    <n v="2859"/>
    <s v="Grover Theatre Company (GTC)"/>
    <s v="A theatre company that will create works to inspire young people and get everyone involved."/>
    <n v="2"/>
    <n v="2000"/>
    <n v="35"/>
    <x v="2"/>
    <n v="35"/>
    <s v="AU"/>
    <s v="AUD"/>
    <n v="1444984904"/>
    <n v="1439800904"/>
    <b v="0"/>
    <n v="1"/>
    <b v="0"/>
    <s v="theater/plays"/>
    <x v="1"/>
    <s v="plays"/>
    <x v="2828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7"/>
    <n v="4000"/>
    <n v="266"/>
    <x v="2"/>
    <n v="29.56"/>
    <s v="US"/>
    <s v="USD"/>
    <n v="1466363576"/>
    <n v="1461179576"/>
    <b v="0"/>
    <n v="9"/>
    <b v="0"/>
    <s v="theater/plays"/>
    <x v="1"/>
    <s v="plays"/>
    <x v="2829"/>
    <d v="2016-06-19T19:12:56"/>
    <x v="2"/>
    <n v="2016"/>
  </r>
  <r>
    <n v="2861"/>
    <s v="Julius Caesar"/>
    <s v="The University of Queensland Drama Production Course is putting on an adaptation of William Shakespeares Julius Caesar"/>
    <n v="32"/>
    <n v="250"/>
    <n v="80"/>
    <x v="2"/>
    <n v="26.67"/>
    <s v="AU"/>
    <s v="AUD"/>
    <n v="1443103848"/>
    <n v="1441894248"/>
    <b v="0"/>
    <n v="3"/>
    <b v="0"/>
    <s v="theater/plays"/>
    <x v="1"/>
    <s v="plays"/>
    <x v="2830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0"/>
    <n v="12700"/>
    <n v="55"/>
    <x v="2"/>
    <n v="18.329999999999998"/>
    <s v="US"/>
    <s v="USD"/>
    <n v="1403636229"/>
    <n v="1401044229"/>
    <b v="0"/>
    <n v="3"/>
    <b v="0"/>
    <s v="theater/plays"/>
    <x v="1"/>
    <s v="plays"/>
    <x v="2831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0"/>
    <n v="50000"/>
    <n v="20"/>
    <x v="2"/>
    <n v="20"/>
    <s v="US"/>
    <s v="USD"/>
    <n v="1410279123"/>
    <n v="1405095123"/>
    <b v="0"/>
    <n v="1"/>
    <b v="0"/>
    <s v="theater/plays"/>
    <x v="1"/>
    <s v="plays"/>
    <x v="2832"/>
    <d v="2014-09-09T16:12:03"/>
    <x v="3"/>
    <n v="2014"/>
  </r>
  <r>
    <n v="2864"/>
    <s v="'Haunting Julia' by Alan Ayckbourn"/>
    <s v="Accessible, original theatre for all!"/>
    <n v="2"/>
    <n v="2500"/>
    <n v="40"/>
    <x v="2"/>
    <n v="13.33"/>
    <s v="GB"/>
    <s v="GBP"/>
    <n v="1437139080"/>
    <n v="1434552207"/>
    <b v="0"/>
    <n v="3"/>
    <b v="0"/>
    <s v="theater/plays"/>
    <x v="1"/>
    <s v="plays"/>
    <x v="2833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0"/>
    <n v="2888"/>
    <n v="0"/>
    <x v="2"/>
    <n v="0"/>
    <s v="US"/>
    <s v="USD"/>
    <n v="1420512259"/>
    <n v="1415328259"/>
    <b v="0"/>
    <n v="0"/>
    <b v="0"/>
    <s v="theater/plays"/>
    <x v="1"/>
    <s v="plays"/>
    <x v="2834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1"/>
    <n v="5000"/>
    <n v="45"/>
    <x v="2"/>
    <n v="22.5"/>
    <s v="US"/>
    <s v="USD"/>
    <n v="1476482400"/>
    <n v="1473893721"/>
    <b v="0"/>
    <n v="2"/>
    <b v="0"/>
    <s v="theater/plays"/>
    <x v="1"/>
    <s v="plays"/>
    <x v="2835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0"/>
    <n v="2500"/>
    <n v="504"/>
    <x v="2"/>
    <n v="50.4"/>
    <s v="US"/>
    <s v="USD"/>
    <n v="1467604800"/>
    <n v="1465533672"/>
    <b v="0"/>
    <n v="10"/>
    <b v="0"/>
    <s v="theater/plays"/>
    <x v="1"/>
    <s v="plays"/>
    <x v="2836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42"/>
    <n v="15000"/>
    <n v="6301.76"/>
    <x v="2"/>
    <n v="105.03"/>
    <s v="US"/>
    <s v="USD"/>
    <n v="1475697054"/>
    <n v="1473105054"/>
    <b v="0"/>
    <n v="60"/>
    <b v="0"/>
    <s v="theater/plays"/>
    <x v="1"/>
    <s v="plays"/>
    <x v="2837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1"/>
    <n v="20000"/>
    <n v="177"/>
    <x v="2"/>
    <n v="35.4"/>
    <s v="US"/>
    <s v="USD"/>
    <n v="1468937681"/>
    <n v="1466345681"/>
    <b v="0"/>
    <n v="5"/>
    <b v="0"/>
    <s v="theater/plays"/>
    <x v="1"/>
    <s v="plays"/>
    <x v="2838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15"/>
    <n v="5000"/>
    <n v="750"/>
    <x v="2"/>
    <n v="83.33"/>
    <s v="US"/>
    <s v="USD"/>
    <n v="1400301165"/>
    <n v="1397709165"/>
    <b v="0"/>
    <n v="9"/>
    <b v="0"/>
    <s v="theater/plays"/>
    <x v="1"/>
    <s v="plays"/>
    <x v="2839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5"/>
    <n v="10000"/>
    <n v="467"/>
    <x v="2"/>
    <n v="35.92"/>
    <s v="US"/>
    <s v="USD"/>
    <n v="1419183813"/>
    <n v="1417455813"/>
    <b v="0"/>
    <n v="13"/>
    <b v="0"/>
    <s v="theater/plays"/>
    <x v="1"/>
    <s v="plays"/>
    <x v="2840"/>
    <d v="2014-12-21T17:43:33"/>
    <x v="3"/>
    <n v="2014"/>
  </r>
  <r>
    <n v="2872"/>
    <s v="Loud Arts"/>
    <s v="Local Theatre group in Loudoun County, Virginia. Looking for funds to start producing shows!"/>
    <n v="0"/>
    <n v="3000"/>
    <n v="0"/>
    <x v="2"/>
    <n v="0"/>
    <s v="US"/>
    <s v="USD"/>
    <n v="1434768438"/>
    <n v="1429584438"/>
    <b v="0"/>
    <n v="0"/>
    <b v="0"/>
    <s v="theater/plays"/>
    <x v="1"/>
    <s v="plays"/>
    <x v="2841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38"/>
    <n v="2500"/>
    <n v="953"/>
    <x v="2"/>
    <n v="119.13"/>
    <s v="US"/>
    <s v="USD"/>
    <n v="1422473831"/>
    <n v="1419881831"/>
    <b v="0"/>
    <n v="8"/>
    <b v="0"/>
    <s v="theater/plays"/>
    <x v="1"/>
    <s v="plays"/>
    <x v="2842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"/>
    <n v="5000"/>
    <n v="271"/>
    <x v="2"/>
    <n v="90.33"/>
    <s v="US"/>
    <s v="USD"/>
    <n v="1484684186"/>
    <n v="1482092186"/>
    <b v="0"/>
    <n v="3"/>
    <b v="0"/>
    <s v="theater/plays"/>
    <x v="1"/>
    <s v="plays"/>
    <x v="2843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0"/>
    <n v="20000"/>
    <n v="7"/>
    <x v="2"/>
    <n v="2.33"/>
    <s v="US"/>
    <s v="USD"/>
    <n v="1462417493"/>
    <n v="1459825493"/>
    <b v="0"/>
    <n v="3"/>
    <b v="0"/>
    <s v="theater/plays"/>
    <x v="1"/>
    <s v="plays"/>
    <x v="2844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0"/>
    <n v="150000"/>
    <n v="0"/>
    <x v="2"/>
    <n v="0"/>
    <s v="US"/>
    <s v="USD"/>
    <n v="1437069079"/>
    <n v="1434477079"/>
    <b v="0"/>
    <n v="0"/>
    <b v="0"/>
    <s v="theater/plays"/>
    <x v="1"/>
    <s v="plays"/>
    <x v="2845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11"/>
    <n v="6000"/>
    <n v="650"/>
    <x v="2"/>
    <n v="108.33"/>
    <s v="US"/>
    <s v="USD"/>
    <n v="1480525200"/>
    <n v="1477781724"/>
    <b v="0"/>
    <n v="6"/>
    <b v="0"/>
    <s v="theater/plays"/>
    <x v="1"/>
    <s v="plays"/>
    <x v="2846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2"/>
    <n v="3000"/>
    <n v="63"/>
    <x v="2"/>
    <n v="15.75"/>
    <s v="GB"/>
    <s v="GBP"/>
    <n v="1435934795"/>
    <n v="1430750795"/>
    <b v="0"/>
    <n v="4"/>
    <b v="0"/>
    <s v="theater/plays"/>
    <x v="1"/>
    <s v="plays"/>
    <x v="2847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0"/>
    <n v="11200"/>
    <n v="29"/>
    <x v="2"/>
    <n v="29"/>
    <s v="US"/>
    <s v="USD"/>
    <n v="1453310661"/>
    <n v="1450718661"/>
    <b v="0"/>
    <n v="1"/>
    <b v="0"/>
    <s v="theater/plays"/>
    <x v="1"/>
    <s v="plays"/>
    <x v="2848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23"/>
    <n v="12000"/>
    <n v="2800"/>
    <x v="2"/>
    <n v="96.55"/>
    <s v="US"/>
    <s v="USD"/>
    <n v="1440090300"/>
    <n v="1436305452"/>
    <b v="0"/>
    <n v="29"/>
    <b v="0"/>
    <s v="theater/plays"/>
    <x v="1"/>
    <s v="plays"/>
    <x v="2849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0"/>
    <n v="5500"/>
    <n v="0"/>
    <x v="2"/>
    <n v="0"/>
    <s v="US"/>
    <s v="USD"/>
    <n v="1417620036"/>
    <n v="1412432436"/>
    <b v="0"/>
    <n v="0"/>
    <b v="0"/>
    <s v="theater/plays"/>
    <x v="1"/>
    <s v="plays"/>
    <x v="2850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34"/>
    <n v="750"/>
    <n v="252"/>
    <x v="2"/>
    <n v="63"/>
    <s v="US"/>
    <s v="USD"/>
    <n v="1462112318"/>
    <n v="1459520318"/>
    <b v="0"/>
    <n v="4"/>
    <b v="0"/>
    <s v="theater/plays"/>
    <x v="1"/>
    <s v="plays"/>
    <x v="2851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9"/>
    <n v="10000"/>
    <n v="1908"/>
    <x v="2"/>
    <n v="381.6"/>
    <s v="US"/>
    <s v="USD"/>
    <n v="1454734740"/>
    <n v="1451684437"/>
    <b v="0"/>
    <n v="5"/>
    <b v="0"/>
    <s v="theater/plays"/>
    <x v="1"/>
    <s v="plays"/>
    <x v="2852"/>
    <d v="2016-02-06T04:59:00"/>
    <x v="2"/>
    <n v="2016"/>
  </r>
  <r>
    <n v="2884"/>
    <s v="The Lizard King, a play by Jay Jeff Jones"/>
    <s v="Come explore the dream world of Jim Morrison, rock singer, mystic, poet, shaman."/>
    <n v="0"/>
    <n v="45000"/>
    <n v="185"/>
    <x v="2"/>
    <n v="46.25"/>
    <s v="US"/>
    <s v="USD"/>
    <n v="1417800435"/>
    <n v="1415208435"/>
    <b v="0"/>
    <n v="4"/>
    <b v="0"/>
    <s v="theater/plays"/>
    <x v="1"/>
    <s v="plays"/>
    <x v="2853"/>
    <d v="2014-12-05T17:27:15"/>
    <x v="3"/>
    <n v="2014"/>
  </r>
  <r>
    <n v="2885"/>
    <s v="The Wedding"/>
    <s v="An historic and proud work of Polish nationalistic literature performed on stage."/>
    <n v="33"/>
    <n v="400"/>
    <n v="130"/>
    <x v="2"/>
    <n v="26"/>
    <s v="US"/>
    <s v="USD"/>
    <n v="1426294201"/>
    <n v="1423705801"/>
    <b v="0"/>
    <n v="5"/>
    <b v="0"/>
    <s v="theater/plays"/>
    <x v="1"/>
    <s v="plays"/>
    <x v="2854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5"/>
    <n v="200"/>
    <n v="10"/>
    <x v="2"/>
    <n v="10"/>
    <s v="US"/>
    <s v="USD"/>
    <n v="1442635140"/>
    <n v="1442243484"/>
    <b v="0"/>
    <n v="1"/>
    <b v="0"/>
    <s v="theater/plays"/>
    <x v="1"/>
    <s v="plays"/>
    <x v="2855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0"/>
    <n v="3000"/>
    <n v="5"/>
    <x v="2"/>
    <n v="5"/>
    <s v="US"/>
    <s v="USD"/>
    <n v="1420971324"/>
    <n v="1418379324"/>
    <b v="0"/>
    <n v="1"/>
    <b v="0"/>
    <s v="theater/plays"/>
    <x v="1"/>
    <s v="plays"/>
    <x v="2856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0"/>
    <n v="30000"/>
    <n v="0"/>
    <x v="2"/>
    <n v="0"/>
    <s v="US"/>
    <s v="USD"/>
    <n v="1413608340"/>
    <n v="1412945440"/>
    <b v="0"/>
    <n v="0"/>
    <b v="0"/>
    <s v="theater/plays"/>
    <x v="1"/>
    <s v="plays"/>
    <x v="2857"/>
    <d v="2014-10-18T04:59:00"/>
    <x v="3"/>
    <n v="2014"/>
  </r>
  <r>
    <n v="2889"/>
    <s v="Halfway, Nebraska"/>
    <s v="Halfway, Nebraska explores the limits of hope and what it means to love someone who may be too far damaged to save."/>
    <n v="38"/>
    <n v="3000"/>
    <n v="1142"/>
    <x v="2"/>
    <n v="81.569999999999993"/>
    <s v="US"/>
    <s v="USD"/>
    <n v="1409344985"/>
    <n v="1406752985"/>
    <b v="0"/>
    <n v="14"/>
    <b v="0"/>
    <s v="theater/plays"/>
    <x v="1"/>
    <s v="plays"/>
    <x v="2858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1"/>
    <n v="2000"/>
    <n v="21"/>
    <x v="2"/>
    <n v="7"/>
    <s v="US"/>
    <s v="USD"/>
    <n v="1407553200"/>
    <n v="1405100992"/>
    <b v="0"/>
    <n v="3"/>
    <b v="0"/>
    <s v="theater/plays"/>
    <x v="1"/>
    <s v="plays"/>
    <x v="2859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3"/>
    <n v="10000"/>
    <n v="273"/>
    <x v="2"/>
    <n v="27.3"/>
    <s v="US"/>
    <s v="USD"/>
    <n v="1460751128"/>
    <n v="1455570728"/>
    <b v="0"/>
    <n v="10"/>
    <b v="0"/>
    <s v="theater/plays"/>
    <x v="1"/>
    <s v="plays"/>
    <x v="2860"/>
    <d v="2016-04-15T20:12:08"/>
    <x v="2"/>
    <n v="2016"/>
  </r>
  <r>
    <n v="2892"/>
    <s v="Something Precious"/>
    <s v="Something Precious is the world's first musical to alert folks to the harmful effects of technology on the human spirit."/>
    <n v="9"/>
    <n v="5500"/>
    <n v="500"/>
    <x v="2"/>
    <n v="29.41"/>
    <s v="US"/>
    <s v="USD"/>
    <n v="1409000400"/>
    <n v="1408381704"/>
    <b v="0"/>
    <n v="17"/>
    <b v="0"/>
    <s v="theater/plays"/>
    <x v="1"/>
    <s v="plays"/>
    <x v="2861"/>
    <d v="2014-08-25T21:00:00"/>
    <x v="3"/>
    <n v="2014"/>
  </r>
  <r>
    <n v="2893"/>
    <s v="REDISCOVERING KIA THE PLAY"/>
    <s v="Fundraising for REDISCOVERING KIA THE PLAY"/>
    <n v="1"/>
    <n v="5000"/>
    <n v="25"/>
    <x v="2"/>
    <n v="12.5"/>
    <s v="US"/>
    <s v="USD"/>
    <n v="1420768800"/>
    <n v="1415644395"/>
    <b v="0"/>
    <n v="2"/>
    <b v="0"/>
    <s v="theater/plays"/>
    <x v="1"/>
    <s v="plays"/>
    <x v="2862"/>
    <d v="2015-01-09T02:00:00"/>
    <x v="3"/>
    <n v="2015"/>
  </r>
  <r>
    <n v="2894"/>
    <s v="How Could You Do This To Me (The Stage Play)"/>
    <s v="This Is A Story About A Woman A Man And A Woman"/>
    <n v="0"/>
    <n v="50000"/>
    <n v="0"/>
    <x v="2"/>
    <n v="0"/>
    <s v="US"/>
    <s v="USD"/>
    <n v="1428100815"/>
    <n v="1422920415"/>
    <b v="0"/>
    <n v="0"/>
    <b v="0"/>
    <s v="theater/plays"/>
    <x v="1"/>
    <s v="plays"/>
    <x v="2863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"/>
    <n v="500"/>
    <n v="23"/>
    <x v="2"/>
    <n v="5.75"/>
    <s v="US"/>
    <s v="USD"/>
    <n v="1403470800"/>
    <n v="1403356792"/>
    <b v="0"/>
    <n v="4"/>
    <b v="0"/>
    <s v="theater/plays"/>
    <x v="1"/>
    <s v="plays"/>
    <x v="2864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21"/>
    <n v="3000"/>
    <n v="625"/>
    <x v="2"/>
    <n v="52.08"/>
    <s v="US"/>
    <s v="USD"/>
    <n v="1481522400"/>
    <n v="1480283321"/>
    <b v="0"/>
    <n v="12"/>
    <b v="0"/>
    <s v="theater/plays"/>
    <x v="1"/>
    <s v="plays"/>
    <x v="2865"/>
    <d v="2016-12-12T06:00:00"/>
    <x v="2"/>
    <n v="2016"/>
  </r>
  <r>
    <n v="2897"/>
    <s v="CAYCE"/>
    <s v="A unique stage play about the epic struggle of psychic Edgar Cayce to deal with his extraordinary abilities and find his place in life."/>
    <n v="5"/>
    <n v="12000"/>
    <n v="550"/>
    <x v="2"/>
    <n v="183.33"/>
    <s v="US"/>
    <s v="USD"/>
    <n v="1444577345"/>
    <n v="1441985458"/>
    <b v="0"/>
    <n v="3"/>
    <b v="0"/>
    <s v="theater/plays"/>
    <x v="1"/>
    <s v="plays"/>
    <x v="2866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4"/>
    <n v="7500"/>
    <n v="316"/>
    <x v="2"/>
    <n v="26.33"/>
    <s v="US"/>
    <s v="USD"/>
    <n v="1446307053"/>
    <n v="1443715053"/>
    <b v="0"/>
    <n v="12"/>
    <b v="0"/>
    <s v="theater/plays"/>
    <x v="1"/>
    <s v="plays"/>
    <x v="2867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0"/>
    <n v="10000"/>
    <n v="0"/>
    <x v="2"/>
    <n v="0"/>
    <s v="US"/>
    <s v="USD"/>
    <n v="1469325158"/>
    <n v="1464141158"/>
    <b v="0"/>
    <n v="0"/>
    <b v="0"/>
    <s v="theater/plays"/>
    <x v="1"/>
    <s v="plays"/>
    <x v="2868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62"/>
    <n v="5500"/>
    <n v="3405"/>
    <x v="2"/>
    <n v="486.43"/>
    <s v="US"/>
    <s v="USD"/>
    <n v="1407562632"/>
    <n v="1404970632"/>
    <b v="0"/>
    <n v="7"/>
    <b v="0"/>
    <s v="theater/plays"/>
    <x v="1"/>
    <s v="plays"/>
    <x v="2869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1"/>
    <n v="750"/>
    <n v="6"/>
    <x v="2"/>
    <n v="3"/>
    <s v="US"/>
    <s v="USD"/>
    <n v="1423345339"/>
    <n v="1418161339"/>
    <b v="0"/>
    <n v="2"/>
    <b v="0"/>
    <s v="theater/plays"/>
    <x v="1"/>
    <s v="plays"/>
    <x v="2870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0"/>
    <n v="150000"/>
    <n v="25"/>
    <x v="2"/>
    <n v="25"/>
    <s v="US"/>
    <s v="USD"/>
    <n v="1440412396"/>
    <n v="1437820396"/>
    <b v="0"/>
    <n v="1"/>
    <b v="0"/>
    <s v="theater/plays"/>
    <x v="1"/>
    <s v="plays"/>
    <x v="2871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1"/>
    <n v="5000"/>
    <n v="39"/>
    <x v="2"/>
    <n v="9.75"/>
    <s v="US"/>
    <s v="USD"/>
    <n v="1441771218"/>
    <n v="1436587218"/>
    <b v="0"/>
    <n v="4"/>
    <b v="0"/>
    <s v="theater/plays"/>
    <x v="1"/>
    <s v="plays"/>
    <x v="2872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5"/>
    <n v="1500"/>
    <n v="75"/>
    <x v="2"/>
    <n v="18.75"/>
    <s v="GB"/>
    <s v="GBP"/>
    <n v="1415534400"/>
    <n v="1414538031"/>
    <b v="0"/>
    <n v="4"/>
    <b v="0"/>
    <s v="theater/plays"/>
    <x v="1"/>
    <s v="plays"/>
    <x v="2873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18"/>
    <n v="3500"/>
    <n v="622"/>
    <x v="2"/>
    <n v="36.590000000000003"/>
    <s v="US"/>
    <s v="USD"/>
    <n v="1473211313"/>
    <n v="1472001713"/>
    <b v="0"/>
    <n v="17"/>
    <b v="0"/>
    <s v="theater/plays"/>
    <x v="1"/>
    <s v="plays"/>
    <x v="2874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9"/>
    <n v="6000"/>
    <n v="565"/>
    <x v="2"/>
    <n v="80.709999999999994"/>
    <s v="US"/>
    <s v="USD"/>
    <n v="1438390800"/>
    <n v="1436888066"/>
    <b v="0"/>
    <n v="7"/>
    <b v="0"/>
    <s v="theater/plays"/>
    <x v="1"/>
    <s v="plays"/>
    <x v="2875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0"/>
    <n v="2500"/>
    <n v="2"/>
    <x v="2"/>
    <n v="1"/>
    <s v="US"/>
    <s v="USD"/>
    <n v="1463259837"/>
    <n v="1458075837"/>
    <b v="0"/>
    <n v="2"/>
    <b v="0"/>
    <s v="theater/plays"/>
    <x v="1"/>
    <s v="plays"/>
    <x v="2876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3"/>
    <n v="9600"/>
    <n v="264"/>
    <x v="2"/>
    <n v="52.8"/>
    <s v="US"/>
    <s v="USD"/>
    <n v="1465407219"/>
    <n v="1462815219"/>
    <b v="0"/>
    <n v="5"/>
    <b v="0"/>
    <s v="theater/plays"/>
    <x v="1"/>
    <s v="plays"/>
    <x v="2877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0"/>
    <n v="180000"/>
    <n v="20"/>
    <x v="2"/>
    <n v="20"/>
    <s v="US"/>
    <s v="USD"/>
    <n v="1416944760"/>
    <n v="1413527001"/>
    <b v="0"/>
    <n v="1"/>
    <b v="0"/>
    <s v="theater/plays"/>
    <x v="1"/>
    <s v="plays"/>
    <x v="2878"/>
    <d v="2014-11-25T19:46:00"/>
    <x v="3"/>
    <n v="2014"/>
  </r>
  <r>
    <n v="2910"/>
    <s v="Strive"/>
    <s v="Free drama, dance and singing workshops for disadvantaged young people to inspire, create and help them follow their dreams."/>
    <n v="0"/>
    <n v="30000"/>
    <n v="1"/>
    <x v="2"/>
    <n v="1"/>
    <s v="GB"/>
    <s v="GBP"/>
    <n v="1434139887"/>
    <n v="1428955887"/>
    <b v="0"/>
    <n v="1"/>
    <b v="0"/>
    <s v="theater/plays"/>
    <x v="1"/>
    <s v="plays"/>
    <x v="2879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37"/>
    <n v="1800"/>
    <n v="657"/>
    <x v="2"/>
    <n v="46.93"/>
    <s v="US"/>
    <s v="USD"/>
    <n v="1435429626"/>
    <n v="1431973626"/>
    <b v="0"/>
    <n v="14"/>
    <b v="0"/>
    <s v="theater/plays"/>
    <x v="1"/>
    <s v="plays"/>
    <x v="2880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"/>
    <n v="14440"/>
    <n v="2030"/>
    <x v="2"/>
    <n v="78.08"/>
    <s v="US"/>
    <s v="USD"/>
    <n v="1452827374"/>
    <n v="1450235374"/>
    <b v="0"/>
    <n v="26"/>
    <b v="0"/>
    <s v="theater/plays"/>
    <x v="1"/>
    <s v="plays"/>
    <x v="2881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0"/>
    <n v="10000"/>
    <n v="2"/>
    <x v="2"/>
    <n v="1"/>
    <s v="US"/>
    <s v="USD"/>
    <n v="1410041339"/>
    <n v="1404857339"/>
    <b v="0"/>
    <n v="2"/>
    <b v="0"/>
    <s v="theater/plays"/>
    <x v="1"/>
    <s v="plays"/>
    <x v="2882"/>
    <d v="2014-09-06T22:08:59"/>
    <x v="3"/>
    <n v="2014"/>
  </r>
  <r>
    <n v="2914"/>
    <s v="Hercules the Panto"/>
    <s v="Hercules must complete four challenges in order to meet the father he never knew"/>
    <n v="0"/>
    <n v="25000"/>
    <n v="1"/>
    <x v="2"/>
    <n v="1"/>
    <s v="GB"/>
    <s v="GBP"/>
    <n v="1426365994"/>
    <n v="1421185594"/>
    <b v="0"/>
    <n v="1"/>
    <b v="0"/>
    <s v="theater/plays"/>
    <x v="1"/>
    <s v="plays"/>
    <x v="2883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61"/>
    <n v="1000"/>
    <n v="611"/>
    <x v="2"/>
    <n v="203.67"/>
    <s v="GB"/>
    <s v="GBP"/>
    <n v="1458117190"/>
    <n v="1455528790"/>
    <b v="0"/>
    <n v="3"/>
    <b v="0"/>
    <s v="theater/plays"/>
    <x v="1"/>
    <s v="plays"/>
    <x v="2884"/>
    <d v="2016-03-16T08:33:10"/>
    <x v="2"/>
    <n v="2016"/>
  </r>
  <r>
    <n v="2916"/>
    <s v="An Interview With Gaddafi - The Stage Play"/>
    <s v="The moving dramatisation of one man's journey to find the truth behind the Libyan regime change."/>
    <n v="8"/>
    <n v="1850"/>
    <n v="145"/>
    <x v="2"/>
    <n v="20.71"/>
    <s v="GB"/>
    <s v="GBP"/>
    <n v="1400498789"/>
    <n v="1398511589"/>
    <b v="0"/>
    <n v="7"/>
    <b v="0"/>
    <s v="theater/plays"/>
    <x v="1"/>
    <s v="plays"/>
    <x v="2885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2"/>
    <n v="2000"/>
    <n v="437"/>
    <x v="2"/>
    <n v="48.56"/>
    <s v="US"/>
    <s v="USD"/>
    <n v="1442381847"/>
    <n v="1440826647"/>
    <b v="0"/>
    <n v="9"/>
    <b v="0"/>
    <s v="theater/plays"/>
    <x v="1"/>
    <s v="plays"/>
    <x v="2886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27"/>
    <n v="5000"/>
    <n v="1362"/>
    <x v="2"/>
    <n v="68.099999999999994"/>
    <s v="US"/>
    <s v="USD"/>
    <n v="1446131207"/>
    <n v="1443712007"/>
    <b v="0"/>
    <n v="20"/>
    <b v="0"/>
    <s v="theater/plays"/>
    <x v="1"/>
    <s v="plays"/>
    <x v="2887"/>
    <d v="2015-10-29T15:06:47"/>
    <x v="0"/>
    <n v="2015"/>
  </r>
  <r>
    <n v="2919"/>
    <s v="While the Stars Fall"/>
    <s v="A full staged reading of a new play about a boy who learns how to be happy from the most unexpected person."/>
    <n v="9"/>
    <n v="600"/>
    <n v="51"/>
    <x v="2"/>
    <n v="8.5"/>
    <s v="US"/>
    <s v="USD"/>
    <n v="1407250329"/>
    <n v="1404658329"/>
    <b v="0"/>
    <n v="6"/>
    <b v="0"/>
    <s v="theater/plays"/>
    <x v="1"/>
    <s v="plays"/>
    <x v="2888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7"/>
    <n v="2500"/>
    <n v="671"/>
    <x v="2"/>
    <n v="51.62"/>
    <s v="CA"/>
    <s v="CAD"/>
    <n v="1427306470"/>
    <n v="1424718070"/>
    <b v="0"/>
    <n v="13"/>
    <b v="0"/>
    <s v="theater/plays"/>
    <x v="1"/>
    <s v="plays"/>
    <x v="2889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29"/>
    <n v="100"/>
    <n v="129"/>
    <x v="0"/>
    <n v="43"/>
    <s v="US"/>
    <s v="USD"/>
    <n v="1411679804"/>
    <n v="1409087804"/>
    <b v="0"/>
    <n v="3"/>
    <b v="1"/>
    <s v="theater/musical"/>
    <x v="1"/>
    <s v="musical"/>
    <x v="2890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100"/>
    <n v="500"/>
    <n v="500"/>
    <x v="0"/>
    <n v="83.33"/>
    <s v="GB"/>
    <s v="GBP"/>
    <n v="1431982727"/>
    <n v="1428094727"/>
    <b v="0"/>
    <n v="6"/>
    <b v="1"/>
    <s v="theater/musical"/>
    <x v="1"/>
    <s v="musical"/>
    <x v="2891"/>
    <d v="2015-05-18T20:58:47"/>
    <x v="0"/>
    <n v="2015"/>
  </r>
  <r>
    <n v="2923"/>
    <s v="Kaylee's Senior Project"/>
    <s v="Spreading the love of theatre, one step at a time. I would like to produce a reading of one of my favorite musicals"/>
    <n v="100"/>
    <n v="300"/>
    <n v="300"/>
    <x v="0"/>
    <n v="30"/>
    <s v="US"/>
    <s v="USD"/>
    <n v="1422068400"/>
    <n v="1420774779"/>
    <b v="0"/>
    <n v="10"/>
    <b v="1"/>
    <s v="theater/musical"/>
    <x v="1"/>
    <s v="musical"/>
    <x v="2892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n v="103"/>
    <n v="25000"/>
    <n v="25800"/>
    <x v="0"/>
    <n v="175.51"/>
    <s v="US"/>
    <s v="USD"/>
    <n v="1431143940"/>
    <n v="1428585710"/>
    <b v="0"/>
    <n v="147"/>
    <b v="1"/>
    <s v="theater/musical"/>
    <x v="1"/>
    <s v="musical"/>
    <x v="2893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102"/>
    <n v="45000"/>
    <n v="46100.69"/>
    <x v="0"/>
    <n v="231.66"/>
    <s v="US"/>
    <s v="USD"/>
    <n v="1410444068"/>
    <n v="1407852068"/>
    <b v="0"/>
    <n v="199"/>
    <b v="1"/>
    <s v="theater/musical"/>
    <x v="1"/>
    <s v="musical"/>
    <x v="2894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n v="125"/>
    <n v="3000"/>
    <n v="3750"/>
    <x v="0"/>
    <n v="75"/>
    <s v="US"/>
    <s v="USD"/>
    <n v="1424715779"/>
    <n v="1423506179"/>
    <b v="0"/>
    <n v="50"/>
    <b v="1"/>
    <s v="theater/musical"/>
    <x v="1"/>
    <s v="musical"/>
    <x v="2895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31"/>
    <n v="1800"/>
    <n v="2355"/>
    <x v="0"/>
    <n v="112.14"/>
    <s v="US"/>
    <s v="USD"/>
    <n v="1405400400"/>
    <n v="1402934629"/>
    <b v="0"/>
    <n v="21"/>
    <b v="1"/>
    <s v="theater/musical"/>
    <x v="1"/>
    <s v="musical"/>
    <x v="2896"/>
    <d v="2014-07-15T05:00:00"/>
    <x v="3"/>
    <n v="2014"/>
  </r>
  <r>
    <n v="2928"/>
    <s v="Music Theatre of Idaho Presents &quot;A Year with Frog and Toad"/>
    <s v="This is a touring production for schools in the Treasure Valley!"/>
    <n v="100"/>
    <n v="1000"/>
    <n v="1000"/>
    <x v="0"/>
    <n v="41.67"/>
    <s v="US"/>
    <s v="USD"/>
    <n v="1457135846"/>
    <n v="1454543846"/>
    <b v="0"/>
    <n v="24"/>
    <b v="1"/>
    <s v="theater/musical"/>
    <x v="1"/>
    <s v="musical"/>
    <x v="2897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102"/>
    <n v="8000"/>
    <n v="8165.55"/>
    <x v="0"/>
    <n v="255.17"/>
    <s v="US"/>
    <s v="USD"/>
    <n v="1401024758"/>
    <n v="1398432758"/>
    <b v="0"/>
    <n v="32"/>
    <b v="1"/>
    <s v="theater/musical"/>
    <x v="1"/>
    <s v="musical"/>
    <x v="2898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n v="101"/>
    <n v="10000"/>
    <n v="10092"/>
    <x v="0"/>
    <n v="162.77000000000001"/>
    <s v="GB"/>
    <s v="GBP"/>
    <n v="1431007264"/>
    <n v="1428415264"/>
    <b v="0"/>
    <n v="62"/>
    <b v="1"/>
    <s v="theater/musical"/>
    <x v="1"/>
    <s v="musical"/>
    <x v="2899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106"/>
    <n v="750"/>
    <n v="795"/>
    <x v="0"/>
    <n v="88.33"/>
    <s v="CA"/>
    <s v="CAD"/>
    <n v="1410761280"/>
    <n v="1408604363"/>
    <b v="0"/>
    <n v="9"/>
    <b v="1"/>
    <s v="theater/musical"/>
    <x v="1"/>
    <s v="musical"/>
    <x v="2900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105"/>
    <n v="3100"/>
    <n v="3258"/>
    <x v="0"/>
    <n v="85.74"/>
    <s v="AU"/>
    <s v="AUD"/>
    <n v="1424516400"/>
    <n v="1421812637"/>
    <b v="0"/>
    <n v="38"/>
    <b v="1"/>
    <s v="theater/musical"/>
    <x v="1"/>
    <s v="musical"/>
    <x v="2901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103"/>
    <n v="2500"/>
    <n v="2569"/>
    <x v="0"/>
    <n v="47.57"/>
    <s v="US"/>
    <s v="USD"/>
    <n v="1465081053"/>
    <n v="1462489053"/>
    <b v="0"/>
    <n v="54"/>
    <b v="1"/>
    <s v="theater/musical"/>
    <x v="1"/>
    <s v="musical"/>
    <x v="2902"/>
    <d v="2016-06-04T22:57:33"/>
    <x v="2"/>
    <n v="2016"/>
  </r>
  <r>
    <n v="2934"/>
    <s v="Songs for a New World"/>
    <s v="Powerful community theatre production of Jason Robert Brown's &quot;Songs for a New World&quot; in London, Ontario."/>
    <n v="108"/>
    <n v="2500"/>
    <n v="2700"/>
    <x v="0"/>
    <n v="72.97"/>
    <s v="CA"/>
    <s v="CAD"/>
    <n v="1402845364"/>
    <n v="1400253364"/>
    <b v="0"/>
    <n v="37"/>
    <b v="1"/>
    <s v="theater/musical"/>
    <x v="1"/>
    <s v="musical"/>
    <x v="2903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n v="101"/>
    <n v="3500"/>
    <n v="3531"/>
    <x v="0"/>
    <n v="90.54"/>
    <s v="US"/>
    <s v="USD"/>
    <n v="1472490000"/>
    <n v="1467468008"/>
    <b v="0"/>
    <n v="39"/>
    <b v="1"/>
    <s v="theater/musical"/>
    <x v="1"/>
    <s v="musical"/>
    <x v="2904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n v="128"/>
    <n v="1000"/>
    <n v="1280"/>
    <x v="0"/>
    <n v="37.65"/>
    <s v="US"/>
    <s v="USD"/>
    <n v="1413176340"/>
    <n v="1412091423"/>
    <b v="0"/>
    <n v="34"/>
    <b v="1"/>
    <s v="theater/musical"/>
    <x v="1"/>
    <s v="musical"/>
    <x v="2905"/>
    <d v="2014-10-13T04:59:00"/>
    <x v="3"/>
    <n v="2014"/>
  </r>
  <r>
    <n v="2937"/>
    <s v="UCAS"/>
    <s v="UCAS is a new British musical premiering at the Edinburgh Fringe Festival 2014."/>
    <n v="133"/>
    <n v="1500"/>
    <n v="2000"/>
    <x v="0"/>
    <n v="36.36"/>
    <s v="GB"/>
    <s v="GBP"/>
    <n v="1405249113"/>
    <n v="1402657113"/>
    <b v="0"/>
    <n v="55"/>
    <b v="1"/>
    <s v="theater/musical"/>
    <x v="1"/>
    <s v="musical"/>
    <x v="2906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101"/>
    <n v="4000"/>
    <n v="4055"/>
    <x v="0"/>
    <n v="126.72"/>
    <s v="US"/>
    <s v="USD"/>
    <n v="1422636814"/>
    <n v="1420044814"/>
    <b v="0"/>
    <n v="32"/>
    <b v="1"/>
    <s v="theater/musical"/>
    <x v="1"/>
    <s v="musical"/>
    <x v="2907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103"/>
    <n v="8000"/>
    <n v="8230"/>
    <x v="0"/>
    <n v="329.2"/>
    <s v="US"/>
    <s v="USD"/>
    <n v="1409187600"/>
    <n v="1406316312"/>
    <b v="0"/>
    <n v="25"/>
    <b v="1"/>
    <s v="theater/musical"/>
    <x v="1"/>
    <s v="musical"/>
    <x v="2908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n v="107"/>
    <n v="2500"/>
    <n v="2681"/>
    <x v="0"/>
    <n v="81.239999999999995"/>
    <s v="US"/>
    <s v="USD"/>
    <n v="1421606018"/>
    <n v="1418150018"/>
    <b v="0"/>
    <n v="33"/>
    <b v="1"/>
    <s v="theater/musical"/>
    <x v="1"/>
    <s v="musical"/>
    <x v="2909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n v="0"/>
    <n v="25000"/>
    <n v="1"/>
    <x v="2"/>
    <n v="1"/>
    <s v="US"/>
    <s v="USD"/>
    <n v="1425250955"/>
    <n v="1422658955"/>
    <b v="0"/>
    <n v="1"/>
    <b v="0"/>
    <s v="theater/spaces"/>
    <x v="1"/>
    <s v="spaces"/>
    <x v="2910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n v="20"/>
    <n v="200000"/>
    <n v="40850"/>
    <x v="2"/>
    <n v="202.23"/>
    <s v="CA"/>
    <s v="CAD"/>
    <n v="1450297080"/>
    <n v="1448565459"/>
    <b v="0"/>
    <n v="202"/>
    <b v="0"/>
    <s v="theater/spaces"/>
    <x v="1"/>
    <s v="spaces"/>
    <x v="2911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n v="0"/>
    <n v="3000"/>
    <n v="0"/>
    <x v="2"/>
    <n v="0"/>
    <s v="US"/>
    <s v="USD"/>
    <n v="1428894380"/>
    <n v="1426302380"/>
    <b v="0"/>
    <n v="0"/>
    <b v="0"/>
    <s v="theater/spaces"/>
    <x v="1"/>
    <s v="spaces"/>
    <x v="2912"/>
    <d v="2015-04-13T03:06:20"/>
    <x v="0"/>
    <n v="2015"/>
  </r>
  <r>
    <n v="2944"/>
    <s v="Guardian Theatre, Arts in Education Theatre"/>
    <s v="Our vision: build and operate a Theater Arts Center for south-central Washington state in Goldendale."/>
    <n v="1"/>
    <n v="10000"/>
    <n v="100"/>
    <x v="2"/>
    <n v="100"/>
    <s v="US"/>
    <s v="USD"/>
    <n v="1433714198"/>
    <n v="1431122198"/>
    <b v="0"/>
    <n v="1"/>
    <b v="0"/>
    <s v="theater/spaces"/>
    <x v="1"/>
    <s v="spaces"/>
    <x v="2913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n v="0"/>
    <n v="50000"/>
    <n v="0"/>
    <x v="2"/>
    <n v="0"/>
    <s v="US"/>
    <s v="USD"/>
    <n v="1432437660"/>
    <n v="1429845660"/>
    <b v="0"/>
    <n v="0"/>
    <b v="0"/>
    <s v="theater/spaces"/>
    <x v="1"/>
    <s v="spaces"/>
    <x v="2914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n v="0"/>
    <n v="2000"/>
    <n v="2"/>
    <x v="2"/>
    <n v="1"/>
    <s v="GB"/>
    <s v="GBP"/>
    <n v="1471265092"/>
    <n v="1468673092"/>
    <b v="0"/>
    <n v="2"/>
    <b v="0"/>
    <s v="theater/spaces"/>
    <x v="1"/>
    <s v="spaces"/>
    <x v="2915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4"/>
    <n v="25000"/>
    <n v="1072"/>
    <x v="2"/>
    <n v="82.46"/>
    <s v="US"/>
    <s v="USD"/>
    <n v="1480007460"/>
    <n v="1475760567"/>
    <b v="0"/>
    <n v="13"/>
    <b v="0"/>
    <s v="theater/spaces"/>
    <x v="1"/>
    <s v="spaces"/>
    <x v="2916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n v="0"/>
    <n v="500000"/>
    <n v="24"/>
    <x v="2"/>
    <n v="2.67"/>
    <s v="US"/>
    <s v="USD"/>
    <n v="1433259293"/>
    <n v="1428075293"/>
    <b v="0"/>
    <n v="9"/>
    <b v="0"/>
    <s v="theater/spaces"/>
    <x v="1"/>
    <s v="spaces"/>
    <x v="2917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3"/>
    <n v="1000"/>
    <n v="25"/>
    <x v="2"/>
    <n v="12.5"/>
    <s v="US"/>
    <s v="USD"/>
    <n v="1447965917"/>
    <n v="1445370317"/>
    <b v="0"/>
    <n v="2"/>
    <b v="0"/>
    <s v="theater/spaces"/>
    <x v="1"/>
    <s v="spaces"/>
    <x v="2918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0"/>
    <n v="5000000"/>
    <n v="0"/>
    <x v="2"/>
    <n v="0"/>
    <s v="US"/>
    <s v="USD"/>
    <n v="1453538752"/>
    <n v="1450946752"/>
    <b v="0"/>
    <n v="0"/>
    <b v="0"/>
    <s v="theater/spaces"/>
    <x v="1"/>
    <s v="spaces"/>
    <x v="2919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2"/>
    <n v="50000"/>
    <n v="1096"/>
    <x v="1"/>
    <n v="18.899999999999999"/>
    <s v="US"/>
    <s v="USD"/>
    <n v="1412536573"/>
    <n v="1408648573"/>
    <b v="0"/>
    <n v="58"/>
    <b v="0"/>
    <s v="theater/spaces"/>
    <x v="1"/>
    <s v="spaces"/>
    <x v="2920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8"/>
    <n v="20000"/>
    <n v="1605"/>
    <x v="1"/>
    <n v="200.63"/>
    <s v="US"/>
    <s v="USD"/>
    <n v="1476676800"/>
    <n v="1473957239"/>
    <b v="0"/>
    <n v="8"/>
    <b v="0"/>
    <s v="theater/spaces"/>
    <x v="1"/>
    <s v="spaces"/>
    <x v="2921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n v="0"/>
    <n v="400000"/>
    <n v="605"/>
    <x v="1"/>
    <n v="201.67"/>
    <s v="US"/>
    <s v="USD"/>
    <n v="1444330821"/>
    <n v="1441738821"/>
    <b v="0"/>
    <n v="3"/>
    <b v="0"/>
    <s v="theater/spaces"/>
    <x v="1"/>
    <s v="spaces"/>
    <x v="2922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0"/>
    <n v="15000"/>
    <n v="0"/>
    <x v="1"/>
    <n v="0"/>
    <s v="US"/>
    <s v="USD"/>
    <n v="1489669203"/>
    <n v="1487944803"/>
    <b v="0"/>
    <n v="0"/>
    <b v="0"/>
    <s v="theater/spaces"/>
    <x v="1"/>
    <s v="spaces"/>
    <x v="2923"/>
    <d v="2017-03-16T13:00:03"/>
    <x v="1"/>
    <n v="2017"/>
  </r>
  <r>
    <n v="2955"/>
    <s v="A Stage for Stage Door Theater Company (Canceled)"/>
    <s v="Stage Door Theater needs a stage for its current and future productions. Can you help?"/>
    <n v="60"/>
    <n v="1200"/>
    <n v="715"/>
    <x v="1"/>
    <n v="65"/>
    <s v="US"/>
    <s v="USD"/>
    <n v="1434476849"/>
    <n v="1431884849"/>
    <b v="0"/>
    <n v="11"/>
    <b v="0"/>
    <s v="theater/spaces"/>
    <x v="1"/>
    <s v="spaces"/>
    <x v="2924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17"/>
    <n v="7900"/>
    <n v="1322"/>
    <x v="1"/>
    <n v="66.099999999999994"/>
    <s v="US"/>
    <s v="USD"/>
    <n v="1462402850"/>
    <n v="1459810850"/>
    <b v="0"/>
    <n v="20"/>
    <b v="0"/>
    <s v="theater/spaces"/>
    <x v="1"/>
    <s v="spaces"/>
    <x v="2925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n v="2"/>
    <n v="15000"/>
    <n v="280"/>
    <x v="1"/>
    <n v="93.33"/>
    <s v="US"/>
    <s v="USD"/>
    <n v="1427498172"/>
    <n v="1422317772"/>
    <b v="0"/>
    <n v="3"/>
    <b v="0"/>
    <s v="theater/spaces"/>
    <x v="1"/>
    <s v="spaces"/>
    <x v="2926"/>
    <d v="2015-03-27T23:16:12"/>
    <x v="0"/>
    <n v="2015"/>
  </r>
  <r>
    <n v="2958"/>
    <s v="Uprising Theater (Canceled)"/>
    <s v="Chicago Based Theater Company and Venue Dedicated to Social Justice and Mainstreaming the Palestinian Narrative"/>
    <n v="0"/>
    <n v="80000"/>
    <n v="0"/>
    <x v="1"/>
    <n v="0"/>
    <s v="US"/>
    <s v="USD"/>
    <n v="1462729317"/>
    <n v="1457548917"/>
    <b v="0"/>
    <n v="0"/>
    <b v="0"/>
    <s v="theater/spaces"/>
    <x v="1"/>
    <s v="spaces"/>
    <x v="2927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n v="0"/>
    <n v="10000"/>
    <n v="0"/>
    <x v="1"/>
    <n v="0"/>
    <s v="GB"/>
    <s v="GBP"/>
    <n v="1465258325"/>
    <n v="1462666325"/>
    <b v="0"/>
    <n v="0"/>
    <b v="0"/>
    <s v="theater/spaces"/>
    <x v="1"/>
    <s v="spaces"/>
    <x v="2928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n v="0"/>
    <n v="30000000"/>
    <n v="0"/>
    <x v="1"/>
    <n v="0"/>
    <s v="US"/>
    <s v="USD"/>
    <n v="1410459023"/>
    <n v="1407867023"/>
    <b v="0"/>
    <n v="0"/>
    <b v="0"/>
    <s v="theater/spaces"/>
    <x v="1"/>
    <s v="spaces"/>
    <x v="2929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110"/>
    <n v="5000"/>
    <n v="5481"/>
    <x v="0"/>
    <n v="50.75"/>
    <s v="US"/>
    <s v="USD"/>
    <n v="1427342400"/>
    <n v="1424927159"/>
    <b v="0"/>
    <n v="108"/>
    <b v="1"/>
    <s v="theater/plays"/>
    <x v="1"/>
    <s v="plays"/>
    <x v="2930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22"/>
    <n v="1000"/>
    <n v="1218"/>
    <x v="0"/>
    <n v="60.9"/>
    <s v="US"/>
    <s v="USD"/>
    <n v="1425193140"/>
    <n v="1422769906"/>
    <b v="0"/>
    <n v="20"/>
    <b v="1"/>
    <s v="theater/plays"/>
    <x v="1"/>
    <s v="plays"/>
    <x v="2931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7"/>
    <n v="10000"/>
    <n v="10685"/>
    <x v="0"/>
    <n v="109.03"/>
    <s v="US"/>
    <s v="USD"/>
    <n v="1435835824"/>
    <n v="1433243824"/>
    <b v="0"/>
    <n v="98"/>
    <b v="1"/>
    <s v="theater/plays"/>
    <x v="1"/>
    <s v="plays"/>
    <x v="2932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101"/>
    <n v="5000"/>
    <n v="5035.6899999999996"/>
    <x v="0"/>
    <n v="25.69"/>
    <s v="US"/>
    <s v="USD"/>
    <n v="1407360720"/>
    <n v="1404769819"/>
    <b v="0"/>
    <n v="196"/>
    <b v="1"/>
    <s v="theater/plays"/>
    <x v="1"/>
    <s v="plays"/>
    <x v="2933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09"/>
    <n v="1500"/>
    <n v="1635"/>
    <x v="0"/>
    <n v="41.92"/>
    <s v="US"/>
    <s v="USD"/>
    <n v="1436290233"/>
    <n v="1433698233"/>
    <b v="0"/>
    <n v="39"/>
    <b v="1"/>
    <s v="theater/plays"/>
    <x v="1"/>
    <s v="plays"/>
    <x v="2934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n v="114"/>
    <n v="10000"/>
    <n v="11363"/>
    <x v="0"/>
    <n v="88.77"/>
    <s v="US"/>
    <s v="USD"/>
    <n v="1442425412"/>
    <n v="1439833412"/>
    <b v="0"/>
    <n v="128"/>
    <b v="1"/>
    <s v="theater/plays"/>
    <x v="1"/>
    <s v="plays"/>
    <x v="2935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n v="114"/>
    <n v="5000"/>
    <n v="5696"/>
    <x v="0"/>
    <n v="80.23"/>
    <s v="US"/>
    <s v="USD"/>
    <n v="1425872692"/>
    <n v="1423284292"/>
    <b v="0"/>
    <n v="71"/>
    <b v="1"/>
    <s v="theater/plays"/>
    <x v="1"/>
    <s v="plays"/>
    <x v="2936"/>
    <d v="2015-03-09T03:44:52"/>
    <x v="0"/>
    <n v="2015"/>
  </r>
  <r>
    <n v="2968"/>
    <s v="The Curse of the Babywoman @ FringeNYC"/>
    <s v="The Curse of the Babywoman is real â€” and it is coming to FringeNYC this August."/>
    <n v="106"/>
    <n v="3500"/>
    <n v="3710"/>
    <x v="0"/>
    <n v="78.94"/>
    <s v="US"/>
    <s v="USD"/>
    <n v="1471406340"/>
    <n v="1470227660"/>
    <b v="0"/>
    <n v="47"/>
    <b v="1"/>
    <s v="theater/plays"/>
    <x v="1"/>
    <s v="plays"/>
    <x v="2937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63"/>
    <n v="1000"/>
    <n v="1625"/>
    <x v="0"/>
    <n v="95.59"/>
    <s v="CA"/>
    <s v="CAD"/>
    <n v="1430693460"/>
    <n v="1428087153"/>
    <b v="0"/>
    <n v="17"/>
    <b v="1"/>
    <s v="theater/plays"/>
    <x v="1"/>
    <s v="plays"/>
    <x v="2938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106"/>
    <n v="6000"/>
    <n v="6360"/>
    <x v="0"/>
    <n v="69.89"/>
    <s v="US"/>
    <s v="USD"/>
    <n v="1405699451"/>
    <n v="1403107451"/>
    <b v="0"/>
    <n v="91"/>
    <b v="1"/>
    <s v="theater/plays"/>
    <x v="1"/>
    <s v="plays"/>
    <x v="2939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100"/>
    <n v="3200"/>
    <n v="3205"/>
    <x v="0"/>
    <n v="74.53"/>
    <s v="US"/>
    <s v="USD"/>
    <n v="1409500078"/>
    <n v="1406908078"/>
    <b v="0"/>
    <n v="43"/>
    <b v="1"/>
    <s v="theater/plays"/>
    <x v="1"/>
    <s v="plays"/>
    <x v="2940"/>
    <d v="2014-08-31T15:47:58"/>
    <x v="3"/>
    <n v="2014"/>
  </r>
  <r>
    <n v="2972"/>
    <s v="A Bad Plan"/>
    <s v="A group of artists. A mythical art piece. A harrowing quest. And some margaritas."/>
    <n v="105"/>
    <n v="2000"/>
    <n v="2107"/>
    <x v="0"/>
    <n v="123.94"/>
    <s v="US"/>
    <s v="USD"/>
    <n v="1480899600"/>
    <n v="1479609520"/>
    <b v="0"/>
    <n v="17"/>
    <b v="1"/>
    <s v="theater/plays"/>
    <x v="1"/>
    <s v="plays"/>
    <x v="2941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175"/>
    <n v="5000"/>
    <n v="8740"/>
    <x v="0"/>
    <n v="264.85000000000002"/>
    <s v="US"/>
    <s v="USD"/>
    <n v="1451620800"/>
    <n v="1449171508"/>
    <b v="0"/>
    <n v="33"/>
    <b v="1"/>
    <s v="theater/plays"/>
    <x v="1"/>
    <s v="plays"/>
    <x v="2942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n v="102"/>
    <n v="5000"/>
    <n v="5100"/>
    <x v="0"/>
    <n v="58.62"/>
    <s v="US"/>
    <s v="USD"/>
    <n v="1411695300"/>
    <n v="1409275671"/>
    <b v="0"/>
    <n v="87"/>
    <b v="1"/>
    <s v="theater/plays"/>
    <x v="1"/>
    <s v="plays"/>
    <x v="2943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100"/>
    <n v="8000"/>
    <n v="8010"/>
    <x v="0"/>
    <n v="70.88"/>
    <s v="US"/>
    <s v="USD"/>
    <n v="1417057200"/>
    <n v="1414599886"/>
    <b v="0"/>
    <n v="113"/>
    <b v="1"/>
    <s v="theater/plays"/>
    <x v="1"/>
    <s v="plays"/>
    <x v="2944"/>
    <d v="2014-11-27T03:00:00"/>
    <x v="3"/>
    <n v="2014"/>
  </r>
  <r>
    <n v="2976"/>
    <s v="Pizza Delique"/>
    <s v="A play that addresses an important social issue, brought to light by members of the UoM Drama Society."/>
    <n v="171"/>
    <n v="70"/>
    <n v="120"/>
    <x v="0"/>
    <n v="8.57"/>
    <s v="GB"/>
    <s v="GBP"/>
    <n v="1457870400"/>
    <n v="1456421530"/>
    <b v="0"/>
    <n v="14"/>
    <b v="1"/>
    <s v="theater/plays"/>
    <x v="1"/>
    <s v="plays"/>
    <x v="2945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14"/>
    <n v="3000"/>
    <n v="3407"/>
    <x v="0"/>
    <n v="113.57"/>
    <s v="US"/>
    <s v="USD"/>
    <n v="1427076840"/>
    <n v="1421960934"/>
    <b v="0"/>
    <n v="30"/>
    <b v="1"/>
    <s v="theater/plays"/>
    <x v="1"/>
    <s v="plays"/>
    <x v="2946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129"/>
    <n v="750"/>
    <n v="971"/>
    <x v="0"/>
    <n v="60.69"/>
    <s v="US"/>
    <s v="USD"/>
    <n v="1413784740"/>
    <n v="1412954547"/>
    <b v="0"/>
    <n v="16"/>
    <b v="1"/>
    <s v="theater/plays"/>
    <x v="1"/>
    <s v="plays"/>
    <x v="2947"/>
    <d v="2014-10-20T05:59:00"/>
    <x v="3"/>
    <n v="2014"/>
  </r>
  <r>
    <n v="2979"/>
    <s v="'ART'"/>
    <s v="Dear Stone returns with Yasmina Reza's 'ART', a compelling, clever exploration of friendship under duress. Thanks for watching!"/>
    <n v="101"/>
    <n v="5000"/>
    <n v="5070"/>
    <x v="0"/>
    <n v="110.22"/>
    <s v="US"/>
    <s v="USD"/>
    <n v="1420524000"/>
    <n v="1419104823"/>
    <b v="0"/>
    <n v="46"/>
    <b v="1"/>
    <s v="theater/plays"/>
    <x v="1"/>
    <s v="plays"/>
    <x v="2948"/>
    <d v="2015-01-06T06:00:00"/>
    <x v="3"/>
    <n v="2015"/>
  </r>
  <r>
    <n v="2980"/>
    <s v="INDEPENDENCE NYC"/>
    <s v="1 director, 4 actors, and a whole lotta determination. Help us bring this brilliant story to the heart of NYC!"/>
    <n v="109"/>
    <n v="3000"/>
    <n v="3275"/>
    <x v="0"/>
    <n v="136.46"/>
    <s v="US"/>
    <s v="USD"/>
    <n v="1440381600"/>
    <n v="1438639130"/>
    <b v="0"/>
    <n v="24"/>
    <b v="1"/>
    <s v="theater/plays"/>
    <x v="1"/>
    <s v="plays"/>
    <x v="2949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129"/>
    <n v="4000"/>
    <n v="5157"/>
    <x v="0"/>
    <n v="53.16"/>
    <s v="IE"/>
    <s v="EUR"/>
    <n v="1443014756"/>
    <n v="1439126756"/>
    <b v="1"/>
    <n v="97"/>
    <b v="1"/>
    <s v="theater/spaces"/>
    <x v="1"/>
    <s v="spaces"/>
    <x v="2950"/>
    <d v="2015-09-23T13:25:56"/>
    <x v="0"/>
    <n v="2015"/>
  </r>
  <r>
    <n v="2982"/>
    <s v="Railway Playhouse: Setting up a community arts space"/>
    <s v="Renovating this historical landmark, into an arts venue and theatre space for the community."/>
    <n v="102"/>
    <n v="5000"/>
    <n v="5103"/>
    <x v="0"/>
    <n v="86.49"/>
    <s v="GB"/>
    <s v="GBP"/>
    <n v="1455208143"/>
    <n v="1452616143"/>
    <b v="1"/>
    <n v="59"/>
    <b v="1"/>
    <s v="theater/spaces"/>
    <x v="1"/>
    <s v="spaces"/>
    <x v="2951"/>
    <d v="2016-02-11T16:29:03"/>
    <x v="2"/>
    <n v="2016"/>
  </r>
  <r>
    <n v="2983"/>
    <s v="Build the House of Dad's!"/>
    <s v="Dad's Garage Theatre Company needs your help buying our new, forever home by hitting our $150,000 STRETCH GOAL!"/>
    <n v="147"/>
    <n v="116000"/>
    <n v="169985.91"/>
    <x v="0"/>
    <n v="155.24"/>
    <s v="US"/>
    <s v="USD"/>
    <n v="1415722236"/>
    <n v="1410534636"/>
    <b v="1"/>
    <n v="1095"/>
    <b v="1"/>
    <s v="theater/spaces"/>
    <x v="1"/>
    <s v="spaces"/>
    <x v="2952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100"/>
    <n v="25000"/>
    <n v="25088"/>
    <x v="0"/>
    <n v="115.08"/>
    <s v="US"/>
    <s v="USD"/>
    <n v="1472020881"/>
    <n v="1469428881"/>
    <b v="1"/>
    <n v="218"/>
    <b v="1"/>
    <s v="theater/spaces"/>
    <x v="1"/>
    <s v="spaces"/>
    <x v="2953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n v="122"/>
    <n v="10000"/>
    <n v="12165"/>
    <x v="0"/>
    <n v="109.59"/>
    <s v="NZ"/>
    <s v="NZD"/>
    <n v="1477886400"/>
    <n v="1476228128"/>
    <b v="0"/>
    <n v="111"/>
    <b v="1"/>
    <s v="theater/spaces"/>
    <x v="1"/>
    <s v="spaces"/>
    <x v="2954"/>
    <d v="2016-10-31T04:00:00"/>
    <x v="2"/>
    <n v="2016"/>
  </r>
  <r>
    <n v="2986"/>
    <s v="Higher Education"/>
    <s v="Support the circus arts and help our aerial students work with more height. With your support, we will install beams at 19ft!"/>
    <n v="106"/>
    <n v="2400"/>
    <n v="2532"/>
    <x v="0"/>
    <n v="45.21"/>
    <s v="GB"/>
    <s v="GBP"/>
    <n v="1462100406"/>
    <n v="1456920006"/>
    <b v="0"/>
    <n v="56"/>
    <b v="1"/>
    <s v="theater/spaces"/>
    <x v="1"/>
    <s v="spaces"/>
    <x v="2955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110"/>
    <n v="25000"/>
    <n v="27600.2"/>
    <x v="0"/>
    <n v="104.15"/>
    <s v="US"/>
    <s v="USD"/>
    <n v="1476316800"/>
    <n v="1473837751"/>
    <b v="0"/>
    <n v="265"/>
    <b v="1"/>
    <s v="theater/spaces"/>
    <x v="1"/>
    <s v="spaces"/>
    <x v="2956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n v="100"/>
    <n v="1000"/>
    <n v="1000"/>
    <x v="0"/>
    <n v="35.71"/>
    <s v="GB"/>
    <s v="GBP"/>
    <n v="1466412081"/>
    <n v="1463820081"/>
    <b v="0"/>
    <n v="28"/>
    <b v="1"/>
    <s v="theater/spaces"/>
    <x v="1"/>
    <s v="spaces"/>
    <x v="2957"/>
    <d v="2016-06-20T08:41:21"/>
    <x v="2"/>
    <n v="2016"/>
  </r>
  <r>
    <n v="2989"/>
    <s v="Let's Light Up The Gem!"/>
    <s v="Bring the movies back to Bethel, Maine."/>
    <n v="177"/>
    <n v="20000"/>
    <n v="35307"/>
    <x v="0"/>
    <n v="97"/>
    <s v="US"/>
    <s v="USD"/>
    <n v="1450673940"/>
    <n v="1448756962"/>
    <b v="0"/>
    <n v="364"/>
    <b v="1"/>
    <s v="theater/spaces"/>
    <x v="1"/>
    <s v="spaces"/>
    <x v="2958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n v="100"/>
    <n v="10000"/>
    <n v="10000"/>
    <x v="0"/>
    <n v="370.37"/>
    <s v="US"/>
    <s v="USD"/>
    <n v="1452174420"/>
    <n v="1449150420"/>
    <b v="0"/>
    <n v="27"/>
    <b v="1"/>
    <s v="theater/spaces"/>
    <x v="1"/>
    <s v="spaces"/>
    <x v="2959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n v="103"/>
    <n v="8500"/>
    <n v="8780"/>
    <x v="0"/>
    <n v="94.41"/>
    <s v="US"/>
    <s v="USD"/>
    <n v="1485547530"/>
    <n v="1483646730"/>
    <b v="0"/>
    <n v="93"/>
    <b v="1"/>
    <s v="theater/spaces"/>
    <x v="1"/>
    <s v="spaces"/>
    <x v="2960"/>
    <d v="2017-01-27T20:05:30"/>
    <x v="1"/>
    <n v="2017"/>
  </r>
  <r>
    <n v="2992"/>
    <s v="Th'underGrounds"/>
    <s v="Creating a non-profit CAFE &amp; VILLAGE COMMONS in SE Portland, in service to Neighbors, Kids, Artists &amp; the Underserved"/>
    <n v="105"/>
    <n v="3000"/>
    <n v="3135"/>
    <x v="0"/>
    <n v="48.98"/>
    <s v="US"/>
    <s v="USD"/>
    <n v="1476037510"/>
    <n v="1473445510"/>
    <b v="0"/>
    <n v="64"/>
    <b v="1"/>
    <s v="theater/spaces"/>
    <x v="1"/>
    <s v="spaces"/>
    <x v="2961"/>
    <d v="2016-10-09T18:25:10"/>
    <x v="2"/>
    <n v="2016"/>
  </r>
  <r>
    <n v="2993"/>
    <s v="TRUE WEST: Think, Dog! Productions"/>
    <s v="Help us build the Kitchen from Hell!"/>
    <n v="100"/>
    <n v="1000"/>
    <n v="1003"/>
    <x v="0"/>
    <n v="45.59"/>
    <s v="US"/>
    <s v="USD"/>
    <n v="1455998867"/>
    <n v="1453406867"/>
    <b v="0"/>
    <n v="22"/>
    <b v="1"/>
    <s v="theater/spaces"/>
    <x v="1"/>
    <s v="spaces"/>
    <x v="2962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n v="458"/>
    <n v="300"/>
    <n v="1373.24"/>
    <x v="0"/>
    <n v="23.28"/>
    <s v="GB"/>
    <s v="GBP"/>
    <n v="1412335772"/>
    <n v="1409743772"/>
    <b v="0"/>
    <n v="59"/>
    <b v="1"/>
    <s v="theater/spaces"/>
    <x v="1"/>
    <s v="spaces"/>
    <x v="2963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05"/>
    <n v="15000"/>
    <n v="15744"/>
    <x v="0"/>
    <n v="63.23"/>
    <s v="US"/>
    <s v="USD"/>
    <n v="1484841471"/>
    <n v="1482249471"/>
    <b v="0"/>
    <n v="249"/>
    <b v="1"/>
    <s v="theater/spaces"/>
    <x v="1"/>
    <s v="spaces"/>
    <x v="2964"/>
    <d v="2017-01-19T15:57:51"/>
    <x v="2"/>
    <n v="2017"/>
  </r>
  <r>
    <n v="2996"/>
    <s v="Sea Tea Improv's Comedy Theater in Hartford, CT"/>
    <s v="A permanent home for comedy in Connecticut in the heart of downtown Hartford."/>
    <n v="172"/>
    <n v="35000"/>
    <n v="60180"/>
    <x v="0"/>
    <n v="153.52000000000001"/>
    <s v="US"/>
    <s v="USD"/>
    <n v="1432677240"/>
    <n v="1427493240"/>
    <b v="0"/>
    <n v="392"/>
    <b v="1"/>
    <s v="theater/spaces"/>
    <x v="1"/>
    <s v="spaces"/>
    <x v="2965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n v="104"/>
    <n v="10000"/>
    <n v="10373"/>
    <x v="0"/>
    <n v="90.2"/>
    <s v="US"/>
    <s v="USD"/>
    <n v="1488171540"/>
    <n v="1486661793"/>
    <b v="0"/>
    <n v="115"/>
    <b v="1"/>
    <s v="theater/spaces"/>
    <x v="1"/>
    <s v="spaces"/>
    <x v="2966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103"/>
    <n v="50000"/>
    <n v="51514.5"/>
    <x v="0"/>
    <n v="118.97"/>
    <s v="US"/>
    <s v="USD"/>
    <n v="1402892700"/>
    <n v="1400474329"/>
    <b v="0"/>
    <n v="433"/>
    <b v="1"/>
    <s v="theater/spaces"/>
    <x v="1"/>
    <s v="spaces"/>
    <x v="2967"/>
    <d v="2014-06-16T04:25:00"/>
    <x v="3"/>
    <n v="2014"/>
  </r>
  <r>
    <n v="2999"/>
    <s v="RAT Fund-Riser"/>
    <s v="Restless Artists' Theatre is building risers and installing better lighting for our patrons.  We need to purchase raw materials."/>
    <n v="119"/>
    <n v="1350"/>
    <n v="1605"/>
    <x v="0"/>
    <n v="80.25"/>
    <s v="US"/>
    <s v="USD"/>
    <n v="1488333600"/>
    <n v="1487094360"/>
    <b v="0"/>
    <n v="20"/>
    <b v="1"/>
    <s v="theater/spaces"/>
    <x v="1"/>
    <s v="spaces"/>
    <x v="2968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n v="100"/>
    <n v="500"/>
    <n v="500"/>
    <x v="0"/>
    <n v="62.5"/>
    <s v="US"/>
    <s v="USD"/>
    <n v="1485885600"/>
    <n v="1484682670"/>
    <b v="0"/>
    <n v="8"/>
    <b v="1"/>
    <s v="theater/spaces"/>
    <x v="1"/>
    <s v="spaces"/>
    <x v="2969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n v="319"/>
    <n v="7214"/>
    <n v="22991.01"/>
    <x v="0"/>
    <n v="131.38"/>
    <s v="US"/>
    <s v="USD"/>
    <n v="1468445382"/>
    <n v="1465853382"/>
    <b v="0"/>
    <n v="175"/>
    <b v="1"/>
    <s v="theater/spaces"/>
    <x v="1"/>
    <s v="spaces"/>
    <x v="2970"/>
    <d v="2016-07-13T21:29:42"/>
    <x v="2"/>
    <n v="2016"/>
  </r>
  <r>
    <n v="3002"/>
    <s v="Help Fund the &quot;Back Room&quot; Arts Space at Jimmy's No 43!"/>
    <s v="Make the workshop/ small stage space at Jimmy's No 43 even better than before!"/>
    <n v="109"/>
    <n v="7000"/>
    <n v="7595.43"/>
    <x v="0"/>
    <n v="73.03"/>
    <s v="US"/>
    <s v="USD"/>
    <n v="1356552252"/>
    <n v="1353960252"/>
    <b v="0"/>
    <n v="104"/>
    <b v="1"/>
    <s v="theater/spaces"/>
    <x v="1"/>
    <s v="spaces"/>
    <x v="2971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101"/>
    <n v="3000"/>
    <n v="3035"/>
    <x v="0"/>
    <n v="178.53"/>
    <s v="US"/>
    <s v="USD"/>
    <n v="1456811940"/>
    <n v="1454098976"/>
    <b v="0"/>
    <n v="17"/>
    <b v="1"/>
    <s v="theater/spaces"/>
    <x v="1"/>
    <s v="spaces"/>
    <x v="2972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n v="113"/>
    <n v="40000"/>
    <n v="45126"/>
    <x v="0"/>
    <n v="162.91"/>
    <s v="US"/>
    <s v="USD"/>
    <n v="1416089324"/>
    <n v="1413493724"/>
    <b v="0"/>
    <n v="277"/>
    <b v="1"/>
    <s v="theater/spaces"/>
    <x v="1"/>
    <s v="spaces"/>
    <x v="2973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n v="120"/>
    <n v="10600"/>
    <n v="12772.6"/>
    <x v="0"/>
    <n v="108.24"/>
    <s v="US"/>
    <s v="USD"/>
    <n v="1412611905"/>
    <n v="1410019905"/>
    <b v="0"/>
    <n v="118"/>
    <b v="1"/>
    <s v="theater/spaces"/>
    <x v="1"/>
    <s v="spaces"/>
    <x v="2974"/>
    <d v="2014-10-06T16:11:45"/>
    <x v="3"/>
    <n v="2014"/>
  </r>
  <r>
    <n v="3006"/>
    <s v="ONTARIO STREET THEATRE in Port Hope."/>
    <s v="We're an affordable theatre and rental space that can be molded into anything by anyone."/>
    <n v="108"/>
    <n v="8000"/>
    <n v="8620"/>
    <x v="0"/>
    <n v="88.87"/>
    <s v="CA"/>
    <s v="CAD"/>
    <n v="1418580591"/>
    <n v="1415988591"/>
    <b v="0"/>
    <n v="97"/>
    <b v="1"/>
    <s v="theater/spaces"/>
    <x v="1"/>
    <s v="spaces"/>
    <x v="2975"/>
    <d v="2014-12-14T18:09:51"/>
    <x v="3"/>
    <n v="2014"/>
  </r>
  <r>
    <n v="3007"/>
    <s v="Bethlem"/>
    <s v="Consuite for 2015 CoreCon.  An adventure into insanity."/>
    <n v="180"/>
    <n v="600"/>
    <n v="1080"/>
    <x v="0"/>
    <n v="54"/>
    <s v="US"/>
    <s v="USD"/>
    <n v="1429938683"/>
    <n v="1428124283"/>
    <b v="0"/>
    <n v="20"/>
    <b v="1"/>
    <s v="theater/spaces"/>
    <x v="1"/>
    <s v="spaces"/>
    <x v="2976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n v="101"/>
    <n v="3000"/>
    <n v="3035"/>
    <x v="0"/>
    <n v="116.73"/>
    <s v="US"/>
    <s v="USD"/>
    <n v="1453352719"/>
    <n v="1450760719"/>
    <b v="0"/>
    <n v="26"/>
    <b v="1"/>
    <s v="theater/spaces"/>
    <x v="1"/>
    <s v="spaces"/>
    <x v="2977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n v="120"/>
    <n v="25000"/>
    <n v="29939"/>
    <x v="0"/>
    <n v="233.9"/>
    <s v="US"/>
    <s v="USD"/>
    <n v="1417012840"/>
    <n v="1414417240"/>
    <b v="0"/>
    <n v="128"/>
    <b v="1"/>
    <s v="theater/spaces"/>
    <x v="1"/>
    <s v="spaces"/>
    <x v="2978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8"/>
    <n v="1500"/>
    <n v="2370"/>
    <x v="0"/>
    <n v="158"/>
    <s v="US"/>
    <s v="USD"/>
    <n v="1424548719"/>
    <n v="1419364719"/>
    <b v="0"/>
    <n v="15"/>
    <b v="1"/>
    <s v="theater/spaces"/>
    <x v="1"/>
    <s v="spaces"/>
    <x v="2979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n v="124"/>
    <n v="300"/>
    <n v="371"/>
    <x v="0"/>
    <n v="14.84"/>
    <s v="ES"/>
    <s v="EUR"/>
    <n v="1450911540"/>
    <n v="1448536516"/>
    <b v="0"/>
    <n v="25"/>
    <b v="1"/>
    <s v="theater/spaces"/>
    <x v="1"/>
    <s v="spaces"/>
    <x v="2980"/>
    <d v="2015-12-23T22:59:00"/>
    <x v="0"/>
    <n v="2015"/>
  </r>
  <r>
    <n v="3012"/>
    <s v="Up-lifting Up-Fit!"/>
    <s v="Spring Theatre has recently found a new home in the heart of Winston Salem. We need your help for an up-lifting up-fit!"/>
    <n v="117"/>
    <n v="4000"/>
    <n v="4685"/>
    <x v="0"/>
    <n v="85.18"/>
    <s v="US"/>
    <s v="USD"/>
    <n v="1423587130"/>
    <n v="1421772730"/>
    <b v="0"/>
    <n v="55"/>
    <b v="1"/>
    <s v="theater/spaces"/>
    <x v="1"/>
    <s v="spaces"/>
    <x v="2981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57"/>
    <n v="10000"/>
    <n v="15696"/>
    <x v="0"/>
    <n v="146.69"/>
    <s v="US"/>
    <s v="USD"/>
    <n v="1434917049"/>
    <n v="1432325049"/>
    <b v="0"/>
    <n v="107"/>
    <b v="1"/>
    <s v="theater/spaces"/>
    <x v="1"/>
    <s v="spaces"/>
    <x v="2982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113"/>
    <n v="25000"/>
    <n v="28276"/>
    <x v="0"/>
    <n v="50.76"/>
    <s v="US"/>
    <s v="USD"/>
    <n v="1415163600"/>
    <n v="1412737080"/>
    <b v="0"/>
    <n v="557"/>
    <b v="1"/>
    <s v="theater/spaces"/>
    <x v="1"/>
    <s v="spaces"/>
    <x v="2983"/>
    <d v="2014-11-05T05:00:00"/>
    <x v="3"/>
    <n v="2014"/>
  </r>
  <r>
    <n v="3015"/>
    <s v="A Sign for 34 West"/>
    <s v="We're turning an old yogurt shop into a live theater in downtown Charleston.   Please help us hang our sign!"/>
    <n v="103"/>
    <n v="3400"/>
    <n v="3508"/>
    <x v="0"/>
    <n v="87.7"/>
    <s v="US"/>
    <s v="USD"/>
    <n v="1402459200"/>
    <n v="1401125238"/>
    <b v="0"/>
    <n v="40"/>
    <b v="1"/>
    <s v="theater/spaces"/>
    <x v="1"/>
    <s v="spaces"/>
    <x v="2984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103"/>
    <n v="8500"/>
    <n v="8722"/>
    <x v="0"/>
    <n v="242.28"/>
    <s v="US"/>
    <s v="USD"/>
    <n v="1405688952"/>
    <n v="1400504952"/>
    <b v="0"/>
    <n v="36"/>
    <b v="1"/>
    <s v="theater/spaces"/>
    <x v="1"/>
    <s v="spaces"/>
    <x v="2985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106"/>
    <n v="22000"/>
    <n v="23285"/>
    <x v="0"/>
    <n v="146.44999999999999"/>
    <s v="US"/>
    <s v="USD"/>
    <n v="1408566243"/>
    <n v="1405974243"/>
    <b v="0"/>
    <n v="159"/>
    <b v="1"/>
    <s v="theater/spaces"/>
    <x v="1"/>
    <s v="spaces"/>
    <x v="2986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n v="101"/>
    <n v="4200"/>
    <n v="4230"/>
    <x v="0"/>
    <n v="103.17"/>
    <s v="FR"/>
    <s v="EUR"/>
    <n v="1437429600"/>
    <n v="1433747376"/>
    <b v="0"/>
    <n v="41"/>
    <b v="1"/>
    <s v="theater/spaces"/>
    <x v="1"/>
    <s v="spaces"/>
    <x v="2987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21"/>
    <n v="15000"/>
    <n v="18185"/>
    <x v="0"/>
    <n v="80.459999999999994"/>
    <s v="US"/>
    <s v="USD"/>
    <n v="1401159600"/>
    <n v="1398801620"/>
    <b v="0"/>
    <n v="226"/>
    <b v="1"/>
    <s v="theater/spaces"/>
    <x v="1"/>
    <s v="spaces"/>
    <x v="2988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n v="101"/>
    <n v="7000"/>
    <n v="7040"/>
    <x v="0"/>
    <n v="234.67"/>
    <s v="US"/>
    <s v="USD"/>
    <n v="1439583533"/>
    <n v="1434399533"/>
    <b v="0"/>
    <n v="30"/>
    <b v="1"/>
    <s v="theater/spaces"/>
    <x v="1"/>
    <s v="spaces"/>
    <x v="2989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116"/>
    <n v="4500"/>
    <n v="5221"/>
    <x v="0"/>
    <n v="50.69"/>
    <s v="US"/>
    <s v="USD"/>
    <n v="1479794340"/>
    <n v="1476715869"/>
    <b v="0"/>
    <n v="103"/>
    <b v="1"/>
    <s v="theater/spaces"/>
    <x v="1"/>
    <s v="spaces"/>
    <x v="2990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1"/>
    <n v="10000"/>
    <n v="10088"/>
    <x v="0"/>
    <n v="162.71"/>
    <s v="US"/>
    <s v="USD"/>
    <n v="1472338409"/>
    <n v="1468450409"/>
    <b v="0"/>
    <n v="62"/>
    <b v="1"/>
    <s v="theater/spaces"/>
    <x v="1"/>
    <s v="spaces"/>
    <x v="2991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n v="103"/>
    <n v="700"/>
    <n v="721"/>
    <x v="0"/>
    <n v="120.17"/>
    <s v="GB"/>
    <s v="GBP"/>
    <n v="1434039186"/>
    <n v="1430151186"/>
    <b v="0"/>
    <n v="6"/>
    <b v="1"/>
    <s v="theater/spaces"/>
    <x v="1"/>
    <s v="spaces"/>
    <x v="2992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246"/>
    <n v="5000"/>
    <n v="12321"/>
    <x v="0"/>
    <n v="67.7"/>
    <s v="US"/>
    <s v="USD"/>
    <n v="1349567475"/>
    <n v="1346975475"/>
    <b v="0"/>
    <n v="182"/>
    <b v="1"/>
    <s v="theater/spaces"/>
    <x v="1"/>
    <s v="spaces"/>
    <x v="2993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n v="302"/>
    <n v="2500"/>
    <n v="7555"/>
    <x v="0"/>
    <n v="52.1"/>
    <s v="GB"/>
    <s v="GBP"/>
    <n v="1401465600"/>
    <n v="1399032813"/>
    <b v="0"/>
    <n v="145"/>
    <b v="1"/>
    <s v="theater/spaces"/>
    <x v="1"/>
    <s v="spaces"/>
    <x v="2994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143"/>
    <n v="900"/>
    <n v="1290"/>
    <x v="0"/>
    <n v="51.6"/>
    <s v="GB"/>
    <s v="GBP"/>
    <n v="1488538892"/>
    <n v="1487329292"/>
    <b v="0"/>
    <n v="25"/>
    <b v="1"/>
    <s v="theater/spaces"/>
    <x v="1"/>
    <s v="spaces"/>
    <x v="2995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n v="131"/>
    <n v="40000"/>
    <n v="52576"/>
    <x v="0"/>
    <n v="164.3"/>
    <s v="US"/>
    <s v="USD"/>
    <n v="1426866851"/>
    <n v="1424278451"/>
    <b v="0"/>
    <n v="320"/>
    <b v="1"/>
    <s v="theater/spaces"/>
    <x v="1"/>
    <s v="spaces"/>
    <x v="2996"/>
    <d v="2015-03-20T15:54:11"/>
    <x v="0"/>
    <n v="2015"/>
  </r>
  <r>
    <n v="3028"/>
    <s v="A Home for Vegas Theatre Hub"/>
    <s v="We have a space! Help us fill it with a stage, chairs, gear and audiences' laughter!"/>
    <n v="168"/>
    <n v="5000"/>
    <n v="8401"/>
    <x v="0"/>
    <n v="84.86"/>
    <s v="US"/>
    <s v="USD"/>
    <n v="1471242025"/>
    <n v="1468650025"/>
    <b v="0"/>
    <n v="99"/>
    <b v="1"/>
    <s v="theater/spaces"/>
    <x v="1"/>
    <s v="spaces"/>
    <x v="2997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n v="110"/>
    <n v="30000"/>
    <n v="32903"/>
    <x v="0"/>
    <n v="94.55"/>
    <s v="US"/>
    <s v="USD"/>
    <n v="1416285300"/>
    <n v="1413824447"/>
    <b v="0"/>
    <n v="348"/>
    <b v="1"/>
    <s v="theater/spaces"/>
    <x v="1"/>
    <s v="spaces"/>
    <x v="2998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n v="107"/>
    <n v="1750"/>
    <n v="1867"/>
    <x v="0"/>
    <n v="45.54"/>
    <s v="US"/>
    <s v="USD"/>
    <n v="1442426171"/>
    <n v="1439834171"/>
    <b v="0"/>
    <n v="41"/>
    <b v="1"/>
    <s v="theater/spaces"/>
    <x v="1"/>
    <s v="spaces"/>
    <x v="2999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n v="100"/>
    <n v="1500"/>
    <n v="1500"/>
    <x v="0"/>
    <n v="51.72"/>
    <s v="US"/>
    <s v="USD"/>
    <n v="1476479447"/>
    <n v="1471295447"/>
    <b v="0"/>
    <n v="29"/>
    <b v="1"/>
    <s v="theater/spaces"/>
    <x v="1"/>
    <s v="spaces"/>
    <x v="3000"/>
    <d v="2016-10-14T21:10:47"/>
    <x v="2"/>
    <n v="2016"/>
  </r>
  <r>
    <n v="3032"/>
    <s v="Silent Valley : A Haunting"/>
    <s v="One night only, not-for-profit, neighborhood haunted attraction that will scare your mask off! Coming this Halloween."/>
    <n v="127"/>
    <n v="1000"/>
    <n v="1272"/>
    <x v="0"/>
    <n v="50.88"/>
    <s v="US"/>
    <s v="USD"/>
    <n v="1441933459"/>
    <n v="1439341459"/>
    <b v="0"/>
    <n v="25"/>
    <b v="1"/>
    <s v="theater/spaces"/>
    <x v="1"/>
    <s v="spaces"/>
    <x v="3001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n v="147"/>
    <n v="3000"/>
    <n v="4396"/>
    <x v="0"/>
    <n v="191.13"/>
    <s v="US"/>
    <s v="USD"/>
    <n v="1471487925"/>
    <n v="1468895925"/>
    <b v="0"/>
    <n v="23"/>
    <b v="1"/>
    <s v="theater/spaces"/>
    <x v="1"/>
    <s v="spaces"/>
    <x v="3002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13"/>
    <n v="100000"/>
    <n v="112536"/>
    <x v="0"/>
    <n v="89.31"/>
    <s v="US"/>
    <s v="USD"/>
    <n v="1477972740"/>
    <n v="1475326255"/>
    <b v="0"/>
    <n v="1260"/>
    <b v="1"/>
    <s v="theater/spaces"/>
    <x v="1"/>
    <s v="spaces"/>
    <x v="3003"/>
    <d v="2016-11-01T03:59:00"/>
    <x v="2"/>
    <n v="2016"/>
  </r>
  <r>
    <n v="3035"/>
    <s v="The Coalition Theater"/>
    <s v="Help create a permanent home for live comedy shows and classes in Downtown RVA."/>
    <n v="109"/>
    <n v="25000"/>
    <n v="27196.71"/>
    <x v="0"/>
    <n v="88.59"/>
    <s v="US"/>
    <s v="USD"/>
    <n v="1367674009"/>
    <n v="1365082009"/>
    <b v="0"/>
    <n v="307"/>
    <b v="1"/>
    <s v="theater/spaces"/>
    <x v="1"/>
    <s v="spaces"/>
    <x v="3004"/>
    <d v="2013-05-04T13:26:49"/>
    <x v="4"/>
    <n v="2013"/>
  </r>
  <r>
    <n v="3036"/>
    <s v="Save the Studio!"/>
    <s v="Help Synetic Theater create a new Studio to produce amazing  shows in the 2013/14 season and train awesome artists of all ages!"/>
    <n v="127"/>
    <n v="25000"/>
    <n v="31683"/>
    <x v="0"/>
    <n v="96.3"/>
    <s v="US"/>
    <s v="USD"/>
    <n v="1376654340"/>
    <n v="1373568644"/>
    <b v="0"/>
    <n v="329"/>
    <b v="1"/>
    <s v="theater/spaces"/>
    <x v="1"/>
    <s v="spaces"/>
    <x v="3005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13"/>
    <n v="500"/>
    <n v="1066"/>
    <x v="0"/>
    <n v="33.31"/>
    <s v="US"/>
    <s v="USD"/>
    <n v="1285995540"/>
    <n v="1279574773"/>
    <b v="0"/>
    <n v="32"/>
    <b v="1"/>
    <s v="theater/spaces"/>
    <x v="1"/>
    <s v="spaces"/>
    <x v="3006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n v="101"/>
    <n v="1000"/>
    <n v="1005"/>
    <x v="0"/>
    <n v="37.22"/>
    <s v="US"/>
    <s v="USD"/>
    <n v="1457071397"/>
    <n v="1451887397"/>
    <b v="0"/>
    <n v="27"/>
    <b v="1"/>
    <s v="theater/spaces"/>
    <x v="1"/>
    <s v="spaces"/>
    <x v="3007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n v="109"/>
    <n v="20000"/>
    <n v="21742.78"/>
    <x v="0"/>
    <n v="92.13"/>
    <s v="US"/>
    <s v="USD"/>
    <n v="1388303940"/>
    <n v="1386011038"/>
    <b v="0"/>
    <n v="236"/>
    <b v="1"/>
    <s v="theater/spaces"/>
    <x v="1"/>
    <s v="spaces"/>
    <x v="3008"/>
    <d v="2013-12-29T07:59:00"/>
    <x v="4"/>
    <n v="2013"/>
  </r>
  <r>
    <n v="3040"/>
    <s v="Jayhawk Makeover"/>
    <s v="48 hours of deck screws, dry wall, hard hats and needed renovation to help the Jayhawk rise from the ashes."/>
    <n v="108"/>
    <n v="3000"/>
    <n v="3225"/>
    <x v="0"/>
    <n v="76.790000000000006"/>
    <s v="US"/>
    <s v="USD"/>
    <n v="1435359600"/>
    <n v="1434999621"/>
    <b v="0"/>
    <n v="42"/>
    <b v="1"/>
    <s v="theater/spaces"/>
    <x v="1"/>
    <s v="spaces"/>
    <x v="3009"/>
    <d v="2015-06-26T23:00:00"/>
    <x v="0"/>
    <n v="2015"/>
  </r>
  <r>
    <n v="3041"/>
    <s v="Lend a Hand in Our Home"/>
    <s v="Privet! Hello! Bon Jour! We are the Arlekin Players Theatre and we need a home."/>
    <n v="110"/>
    <n v="8300"/>
    <n v="9170"/>
    <x v="0"/>
    <n v="96.53"/>
    <s v="US"/>
    <s v="USD"/>
    <n v="1453323048"/>
    <n v="1450731048"/>
    <b v="0"/>
    <n v="95"/>
    <b v="1"/>
    <s v="theater/spaces"/>
    <x v="1"/>
    <s v="spaces"/>
    <x v="3010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n v="128"/>
    <n v="1500"/>
    <n v="1920"/>
    <x v="0"/>
    <n v="51.89"/>
    <s v="GB"/>
    <s v="GBP"/>
    <n v="1444149047"/>
    <n v="1441557047"/>
    <b v="0"/>
    <n v="37"/>
    <b v="1"/>
    <s v="theater/spaces"/>
    <x v="1"/>
    <s v="spaces"/>
    <x v="3011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n v="110"/>
    <n v="15000"/>
    <n v="16501"/>
    <x v="0"/>
    <n v="128.91"/>
    <s v="CA"/>
    <s v="CAD"/>
    <n v="1429152600"/>
    <n v="1426815699"/>
    <b v="0"/>
    <n v="128"/>
    <b v="1"/>
    <s v="theater/spaces"/>
    <x v="1"/>
    <s v="spaces"/>
    <x v="3012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09"/>
    <n v="12000"/>
    <n v="13121"/>
    <x v="0"/>
    <n v="84.11"/>
    <s v="US"/>
    <s v="USD"/>
    <n v="1454433998"/>
    <n v="1453137998"/>
    <b v="0"/>
    <n v="156"/>
    <b v="1"/>
    <s v="theater/spaces"/>
    <x v="1"/>
    <s v="spaces"/>
    <x v="3013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n v="133"/>
    <n v="4000"/>
    <n v="5308.26"/>
    <x v="0"/>
    <n v="82.94"/>
    <s v="US"/>
    <s v="USD"/>
    <n v="1408679055"/>
    <n v="1406087055"/>
    <b v="0"/>
    <n v="64"/>
    <b v="1"/>
    <s v="theater/spaces"/>
    <x v="1"/>
    <s v="spaces"/>
    <x v="3014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191"/>
    <n v="7900"/>
    <n v="15077"/>
    <x v="0"/>
    <n v="259.95"/>
    <s v="US"/>
    <s v="USD"/>
    <n v="1410324720"/>
    <n v="1407784586"/>
    <b v="0"/>
    <n v="58"/>
    <b v="1"/>
    <s v="theater/spaces"/>
    <x v="1"/>
    <s v="spaces"/>
    <x v="3015"/>
    <d v="2014-09-10T04:52:00"/>
    <x v="3"/>
    <n v="2014"/>
  </r>
  <r>
    <n v="3047"/>
    <s v="Acting V Senior Showcase"/>
    <s v="Hi! We're the Graduating Seniors Acting V Seniors at Temple University! Welcome to our Kick starter Page!"/>
    <n v="149"/>
    <n v="500"/>
    <n v="745"/>
    <x v="0"/>
    <n v="37.25"/>
    <s v="US"/>
    <s v="USD"/>
    <n v="1461762960"/>
    <n v="1457999054"/>
    <b v="0"/>
    <n v="20"/>
    <b v="1"/>
    <s v="theater/spaces"/>
    <x v="1"/>
    <s v="spaces"/>
    <x v="3016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n v="166"/>
    <n v="5000"/>
    <n v="8320"/>
    <x v="0"/>
    <n v="177.02"/>
    <s v="US"/>
    <s v="USD"/>
    <n v="1420060920"/>
    <n v="1417556262"/>
    <b v="0"/>
    <n v="47"/>
    <b v="1"/>
    <s v="theater/spaces"/>
    <x v="1"/>
    <s v="spaces"/>
    <x v="3017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107"/>
    <n v="3750"/>
    <n v="4000"/>
    <x v="0"/>
    <n v="74.069999999999993"/>
    <s v="US"/>
    <s v="USD"/>
    <n v="1434241255"/>
    <n v="1431649255"/>
    <b v="0"/>
    <n v="54"/>
    <b v="1"/>
    <s v="theater/spaces"/>
    <x v="1"/>
    <s v="spaces"/>
    <x v="3018"/>
    <d v="2015-06-14T00:20:55"/>
    <x v="0"/>
    <n v="2015"/>
  </r>
  <r>
    <n v="3050"/>
    <s v="The Black Pearl Consuite at CoreCon VIII: On Ancient Seas"/>
    <s v="Help fund The Black Pearl Consuite at CoreCon VIII: On Ancient Seas!"/>
    <n v="106"/>
    <n v="600"/>
    <n v="636"/>
    <x v="0"/>
    <n v="70.67"/>
    <s v="US"/>
    <s v="USD"/>
    <n v="1462420960"/>
    <n v="1459828960"/>
    <b v="0"/>
    <n v="9"/>
    <b v="1"/>
    <s v="theater/spaces"/>
    <x v="1"/>
    <s v="spaces"/>
    <x v="3019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n v="24"/>
    <n v="3500"/>
    <n v="827"/>
    <x v="2"/>
    <n v="23.63"/>
    <s v="GB"/>
    <s v="GBP"/>
    <n v="1486547945"/>
    <n v="1483955945"/>
    <b v="1"/>
    <n v="35"/>
    <b v="0"/>
    <s v="theater/spaces"/>
    <x v="1"/>
    <s v="spaces"/>
    <x v="3020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n v="0"/>
    <n v="50000"/>
    <n v="75"/>
    <x v="2"/>
    <n v="37.5"/>
    <s v="US"/>
    <s v="USD"/>
    <n v="1432828740"/>
    <n v="1430237094"/>
    <b v="0"/>
    <n v="2"/>
    <b v="0"/>
    <s v="theater/spaces"/>
    <x v="1"/>
    <s v="spaces"/>
    <x v="3021"/>
    <d v="2015-05-28T15:59:00"/>
    <x v="0"/>
    <n v="2015"/>
  </r>
  <r>
    <n v="3053"/>
    <s v="Showroom"/>
    <s v="Showroom is a multi-disciplinary space providing unorthodox concerts, events &amp; a platform creatives can express their creative vision"/>
    <n v="0"/>
    <n v="10000"/>
    <n v="40"/>
    <x v="2"/>
    <n v="13.33"/>
    <s v="US"/>
    <s v="USD"/>
    <n v="1412222340"/>
    <n v="1407781013"/>
    <b v="0"/>
    <n v="3"/>
    <b v="0"/>
    <s v="theater/spaces"/>
    <x v="1"/>
    <s v="spaces"/>
    <x v="3022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0"/>
    <n v="300"/>
    <n v="0"/>
    <x v="2"/>
    <n v="0"/>
    <s v="US"/>
    <s v="USD"/>
    <n v="1425258240"/>
    <n v="1422043154"/>
    <b v="0"/>
    <n v="0"/>
    <b v="0"/>
    <s v="theater/spaces"/>
    <x v="1"/>
    <s v="spaces"/>
    <x v="3023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n v="0"/>
    <n v="20000"/>
    <n v="1"/>
    <x v="2"/>
    <n v="1"/>
    <s v="US"/>
    <s v="USD"/>
    <n v="1420844390"/>
    <n v="1415660390"/>
    <b v="0"/>
    <n v="1"/>
    <b v="0"/>
    <s v="theater/spaces"/>
    <x v="1"/>
    <s v="spaces"/>
    <x v="3024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n v="0"/>
    <n v="25000"/>
    <n v="0"/>
    <x v="2"/>
    <n v="0"/>
    <s v="US"/>
    <s v="USD"/>
    <n v="1412003784"/>
    <n v="1406819784"/>
    <b v="0"/>
    <n v="0"/>
    <b v="0"/>
    <s v="theater/spaces"/>
    <x v="1"/>
    <s v="spaces"/>
    <x v="3025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n v="0"/>
    <n v="50000"/>
    <n v="0"/>
    <x v="2"/>
    <n v="0"/>
    <s v="GB"/>
    <s v="GBP"/>
    <n v="1459694211"/>
    <n v="1457105811"/>
    <b v="0"/>
    <n v="0"/>
    <b v="0"/>
    <s v="theater/spaces"/>
    <x v="1"/>
    <s v="spaces"/>
    <x v="3026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0"/>
    <n v="18000"/>
    <n v="3"/>
    <x v="2"/>
    <n v="1"/>
    <s v="IT"/>
    <s v="EUR"/>
    <n v="1463734740"/>
    <n v="1459414740"/>
    <b v="0"/>
    <n v="3"/>
    <b v="0"/>
    <s v="theater/spaces"/>
    <x v="1"/>
    <s v="spaces"/>
    <x v="3027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3"/>
    <n v="15000"/>
    <n v="451"/>
    <x v="2"/>
    <n v="41"/>
    <s v="US"/>
    <s v="USD"/>
    <n v="1407536846"/>
    <n v="1404944846"/>
    <b v="0"/>
    <n v="11"/>
    <b v="0"/>
    <s v="theater/spaces"/>
    <x v="1"/>
    <s v="spaces"/>
    <x v="3028"/>
    <d v="2014-08-08T22:27:26"/>
    <x v="3"/>
    <n v="2014"/>
  </r>
  <r>
    <n v="3060"/>
    <s v="Save the Roxy Theatre in Bremerton WA"/>
    <s v="Save the historic Roxy theatre in Bremerton WA from being repurposed as office space."/>
    <n v="0"/>
    <n v="220000"/>
    <n v="335"/>
    <x v="2"/>
    <n v="55.83"/>
    <s v="US"/>
    <s v="USD"/>
    <n v="1443422134"/>
    <n v="1440830134"/>
    <b v="0"/>
    <n v="6"/>
    <b v="0"/>
    <s v="theater/spaces"/>
    <x v="1"/>
    <s v="spaces"/>
    <x v="3029"/>
    <d v="2015-09-28T06:35:34"/>
    <x v="0"/>
    <n v="2015"/>
  </r>
  <r>
    <n v="3061"/>
    <s v="Help Save Parkway Cinemas!"/>
    <s v="Save a historic Local theater."/>
    <n v="0"/>
    <n v="1000000"/>
    <n v="0"/>
    <x v="2"/>
    <n v="0"/>
    <s v="US"/>
    <s v="USD"/>
    <n v="1407955748"/>
    <n v="1405363748"/>
    <b v="0"/>
    <n v="0"/>
    <b v="0"/>
    <s v="theater/spaces"/>
    <x v="1"/>
    <s v="spaces"/>
    <x v="3030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67"/>
    <n v="10000"/>
    <n v="6684"/>
    <x v="2"/>
    <n v="99.76"/>
    <s v="US"/>
    <s v="USD"/>
    <n v="1443636000"/>
    <n v="1441111892"/>
    <b v="0"/>
    <n v="67"/>
    <b v="0"/>
    <s v="theater/spaces"/>
    <x v="1"/>
    <s v="spaces"/>
    <x v="3031"/>
    <d v="2015-09-30T18:00:00"/>
    <x v="0"/>
    <n v="2015"/>
  </r>
  <r>
    <n v="3063"/>
    <s v="Spec Haus"/>
    <s v="Members of the local Miami music scene are putting together a venue/creative space in Kendall!"/>
    <n v="20"/>
    <n v="3000"/>
    <n v="587"/>
    <x v="2"/>
    <n v="25.52"/>
    <s v="US"/>
    <s v="USD"/>
    <n v="1477174138"/>
    <n v="1474150138"/>
    <b v="0"/>
    <n v="23"/>
    <b v="0"/>
    <s v="theater/spaces"/>
    <x v="1"/>
    <s v="spaces"/>
    <x v="3032"/>
    <d v="2016-10-22T22:08:58"/>
    <x v="2"/>
    <n v="2016"/>
  </r>
  <r>
    <n v="3064"/>
    <s v="Kickstart the Crossroads Community"/>
    <s v="An epicenter for connection, creation and expression of the community."/>
    <n v="11"/>
    <n v="75000"/>
    <n v="8471"/>
    <x v="2"/>
    <n v="117.65"/>
    <s v="US"/>
    <s v="USD"/>
    <n v="1448175540"/>
    <n v="1445483246"/>
    <b v="0"/>
    <n v="72"/>
    <b v="0"/>
    <s v="theater/spaces"/>
    <x v="1"/>
    <s v="spaces"/>
    <x v="3033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n v="0"/>
    <n v="25000"/>
    <n v="10"/>
    <x v="2"/>
    <n v="5"/>
    <s v="US"/>
    <s v="USD"/>
    <n v="1406683172"/>
    <n v="1404523172"/>
    <b v="0"/>
    <n v="2"/>
    <b v="0"/>
    <s v="theater/spaces"/>
    <x v="1"/>
    <s v="spaces"/>
    <x v="3034"/>
    <d v="2014-07-30T01:19:32"/>
    <x v="3"/>
    <n v="2014"/>
  </r>
  <r>
    <n v="3066"/>
    <s v="Gold Coast Wake Park"/>
    <s v="Our mission is to offer an innovative family watersports attraction that is fun, safe, economical and a leader in its field."/>
    <n v="12"/>
    <n v="350000"/>
    <n v="41950"/>
    <x v="2"/>
    <n v="2796.67"/>
    <s v="AU"/>
    <s v="AUD"/>
    <n v="1468128537"/>
    <n v="1465536537"/>
    <b v="0"/>
    <n v="15"/>
    <b v="0"/>
    <s v="theater/spaces"/>
    <x v="1"/>
    <s v="spaces"/>
    <x v="3035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3"/>
    <n v="8000"/>
    <n v="200"/>
    <x v="2"/>
    <n v="200"/>
    <s v="NZ"/>
    <s v="NZD"/>
    <n v="1441837879"/>
    <n v="1439245879"/>
    <b v="0"/>
    <n v="1"/>
    <b v="0"/>
    <s v="theater/spaces"/>
    <x v="1"/>
    <s v="spaces"/>
    <x v="3036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0"/>
    <n v="250000"/>
    <n v="175"/>
    <x v="2"/>
    <n v="87.5"/>
    <s v="US"/>
    <s v="USD"/>
    <n v="1445013352"/>
    <n v="1442421352"/>
    <b v="0"/>
    <n v="2"/>
    <b v="0"/>
    <s v="theater/spaces"/>
    <x v="1"/>
    <s v="spaces"/>
    <x v="3037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4"/>
    <n v="1000"/>
    <n v="141"/>
    <x v="2"/>
    <n v="20.14"/>
    <s v="US"/>
    <s v="USD"/>
    <n v="1418587234"/>
    <n v="1415995234"/>
    <b v="0"/>
    <n v="7"/>
    <b v="0"/>
    <s v="theater/spaces"/>
    <x v="1"/>
    <s v="spaces"/>
    <x v="3038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n v="3"/>
    <n v="10000"/>
    <n v="334"/>
    <x v="2"/>
    <n v="20.88"/>
    <s v="GB"/>
    <s v="GBP"/>
    <n v="1481132169"/>
    <n v="1479317769"/>
    <b v="0"/>
    <n v="16"/>
    <b v="0"/>
    <s v="theater/spaces"/>
    <x v="1"/>
    <s v="spaces"/>
    <x v="3039"/>
    <d v="2016-12-07T17:36:09"/>
    <x v="2"/>
    <n v="2016"/>
  </r>
  <r>
    <n v="3071"/>
    <s v="The Echo Theatre 2015"/>
    <s v="Anyone can create. They just need a place and an opportunity. The Echo Theatre (Provo) provides that opportunity."/>
    <n v="60"/>
    <n v="12000"/>
    <n v="7173"/>
    <x v="2"/>
    <n v="61.31"/>
    <s v="US"/>
    <s v="USD"/>
    <n v="1429595940"/>
    <n v="1428082481"/>
    <b v="0"/>
    <n v="117"/>
    <b v="0"/>
    <s v="theater/spaces"/>
    <x v="1"/>
    <s v="spaces"/>
    <x v="3040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0"/>
    <n v="12000"/>
    <n v="2"/>
    <x v="2"/>
    <n v="1"/>
    <s v="US"/>
    <s v="USD"/>
    <n v="1477791960"/>
    <n v="1476549262"/>
    <b v="0"/>
    <n v="2"/>
    <b v="0"/>
    <s v="theater/spaces"/>
    <x v="1"/>
    <s v="spaces"/>
    <x v="3041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n v="0"/>
    <n v="2800000"/>
    <n v="645"/>
    <x v="2"/>
    <n v="92.14"/>
    <s v="US"/>
    <s v="USD"/>
    <n v="1434309540"/>
    <n v="1429287900"/>
    <b v="0"/>
    <n v="7"/>
    <b v="0"/>
    <s v="theater/spaces"/>
    <x v="1"/>
    <s v="spaces"/>
    <x v="3042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0"/>
    <n v="25000"/>
    <n v="22"/>
    <x v="2"/>
    <n v="7.33"/>
    <s v="FR"/>
    <s v="EUR"/>
    <n v="1457617359"/>
    <n v="1455025359"/>
    <b v="0"/>
    <n v="3"/>
    <b v="0"/>
    <s v="theater/spaces"/>
    <x v="1"/>
    <s v="spaces"/>
    <x v="3043"/>
    <d v="2016-03-10T13:42:39"/>
    <x v="2"/>
    <n v="2016"/>
  </r>
  <r>
    <n v="3075"/>
    <s v="The Little MAGIC Theatre"/>
    <s v="Magic Morgan &amp; Liliana are raising funds to expand their famed traveling magic show to a theater of magic."/>
    <n v="9"/>
    <n v="15000"/>
    <n v="1296"/>
    <x v="2"/>
    <n v="64.8"/>
    <s v="US"/>
    <s v="USD"/>
    <n v="1471573640"/>
    <n v="1467253640"/>
    <b v="0"/>
    <n v="20"/>
    <b v="0"/>
    <s v="theater/spaces"/>
    <x v="1"/>
    <s v="spaces"/>
    <x v="3044"/>
    <d v="2016-08-19T02:27:20"/>
    <x v="2"/>
    <n v="2016"/>
  </r>
  <r>
    <n v="3076"/>
    <s v="10,000 Hours"/>
    <s v="Helping female comedians get in their 10,000 Hours of practice!"/>
    <n v="15"/>
    <n v="10000"/>
    <n v="1506"/>
    <x v="2"/>
    <n v="30.12"/>
    <s v="US"/>
    <s v="USD"/>
    <n v="1444405123"/>
    <n v="1439221123"/>
    <b v="0"/>
    <n v="50"/>
    <b v="0"/>
    <s v="theater/spaces"/>
    <x v="1"/>
    <s v="spaces"/>
    <x v="3045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0"/>
    <n v="22000"/>
    <n v="105"/>
    <x v="2"/>
    <n v="52.5"/>
    <s v="CA"/>
    <s v="CAD"/>
    <n v="1488495478"/>
    <n v="1485903478"/>
    <b v="0"/>
    <n v="2"/>
    <b v="0"/>
    <s v="theater/spaces"/>
    <x v="1"/>
    <s v="spaces"/>
    <x v="3046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0"/>
    <n v="60000"/>
    <n v="71"/>
    <x v="2"/>
    <n v="23.67"/>
    <s v="US"/>
    <s v="USD"/>
    <n v="1424920795"/>
    <n v="1422328795"/>
    <b v="0"/>
    <n v="3"/>
    <b v="0"/>
    <s v="theater/spaces"/>
    <x v="1"/>
    <s v="spaces"/>
    <x v="3047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"/>
    <n v="1333666"/>
    <n v="11226"/>
    <x v="2"/>
    <n v="415.78"/>
    <s v="US"/>
    <s v="USD"/>
    <n v="1427040435"/>
    <n v="1424452035"/>
    <b v="0"/>
    <n v="27"/>
    <b v="0"/>
    <s v="theater/spaces"/>
    <x v="1"/>
    <s v="spaces"/>
    <x v="3048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n v="0"/>
    <n v="2000000"/>
    <n v="376"/>
    <x v="2"/>
    <n v="53.71"/>
    <s v="US"/>
    <s v="USD"/>
    <n v="1419644444"/>
    <n v="1414456844"/>
    <b v="0"/>
    <n v="7"/>
    <b v="0"/>
    <s v="theater/spaces"/>
    <x v="1"/>
    <s v="spaces"/>
    <x v="3049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0"/>
    <n v="1000000"/>
    <n v="2103"/>
    <x v="2"/>
    <n v="420.6"/>
    <s v="US"/>
    <s v="USD"/>
    <n v="1442722891"/>
    <n v="1440130891"/>
    <b v="0"/>
    <n v="5"/>
    <b v="0"/>
    <s v="theater/spaces"/>
    <x v="1"/>
    <s v="spaces"/>
    <x v="3050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n v="0"/>
    <n v="9000"/>
    <n v="0"/>
    <x v="2"/>
    <n v="0"/>
    <s v="US"/>
    <s v="USD"/>
    <n v="1447628946"/>
    <n v="1445033346"/>
    <b v="0"/>
    <n v="0"/>
    <b v="0"/>
    <s v="theater/spaces"/>
    <x v="1"/>
    <s v="spaces"/>
    <x v="3051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0"/>
    <n v="20000"/>
    <n v="56"/>
    <x v="2"/>
    <n v="18.670000000000002"/>
    <s v="US"/>
    <s v="USD"/>
    <n v="1409547600"/>
    <n v="1406986278"/>
    <b v="0"/>
    <n v="3"/>
    <b v="0"/>
    <s v="theater/spaces"/>
    <x v="1"/>
    <s v="spaces"/>
    <x v="3052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12"/>
    <n v="4059"/>
    <n v="470"/>
    <x v="2"/>
    <n v="78.33"/>
    <s v="US"/>
    <s v="USD"/>
    <n v="1430851680"/>
    <n v="1428340931"/>
    <b v="0"/>
    <n v="6"/>
    <b v="0"/>
    <s v="theater/spaces"/>
    <x v="1"/>
    <s v="spaces"/>
    <x v="3053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"/>
    <n v="25000"/>
    <n v="610"/>
    <x v="2"/>
    <n v="67.78"/>
    <s v="US"/>
    <s v="USD"/>
    <n v="1443561159"/>
    <n v="1440969159"/>
    <b v="0"/>
    <n v="9"/>
    <b v="0"/>
    <s v="theater/spaces"/>
    <x v="1"/>
    <s v="spaces"/>
    <x v="3054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0"/>
    <n v="20000"/>
    <n v="50"/>
    <x v="2"/>
    <n v="16.670000000000002"/>
    <s v="IT"/>
    <s v="EUR"/>
    <n v="1439827559"/>
    <n v="1434643559"/>
    <b v="0"/>
    <n v="3"/>
    <b v="0"/>
    <s v="theater/spaces"/>
    <x v="1"/>
    <s v="spaces"/>
    <x v="3055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1"/>
    <n v="20000"/>
    <n v="125"/>
    <x v="2"/>
    <n v="62.5"/>
    <s v="US"/>
    <s v="USD"/>
    <n v="1482294990"/>
    <n v="1477107390"/>
    <b v="0"/>
    <n v="2"/>
    <b v="0"/>
    <s v="theater/spaces"/>
    <x v="1"/>
    <s v="spaces"/>
    <x v="3056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n v="0"/>
    <n v="65000"/>
    <n v="126"/>
    <x v="2"/>
    <n v="42"/>
    <s v="US"/>
    <s v="USD"/>
    <n v="1420724460"/>
    <n v="1418046247"/>
    <b v="0"/>
    <n v="3"/>
    <b v="0"/>
    <s v="theater/spaces"/>
    <x v="1"/>
    <s v="spaces"/>
    <x v="3057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n v="23"/>
    <n v="25000"/>
    <n v="5854"/>
    <x v="2"/>
    <n v="130.09"/>
    <s v="US"/>
    <s v="USD"/>
    <n v="1468029540"/>
    <n v="1465304483"/>
    <b v="0"/>
    <n v="45"/>
    <b v="0"/>
    <s v="theater/spaces"/>
    <x v="1"/>
    <s v="spaces"/>
    <x v="3058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n v="5"/>
    <n v="225000"/>
    <n v="11432"/>
    <x v="2"/>
    <n v="1270.22"/>
    <s v="US"/>
    <s v="USD"/>
    <n v="1430505545"/>
    <n v="1425325145"/>
    <b v="0"/>
    <n v="9"/>
    <b v="0"/>
    <s v="theater/spaces"/>
    <x v="1"/>
    <s v="spaces"/>
    <x v="3059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n v="16"/>
    <n v="5000"/>
    <n v="796"/>
    <x v="2"/>
    <n v="88.44"/>
    <s v="US"/>
    <s v="USD"/>
    <n v="1471214743"/>
    <n v="1468622743"/>
    <b v="0"/>
    <n v="9"/>
    <b v="0"/>
    <s v="theater/spaces"/>
    <x v="1"/>
    <s v="spaces"/>
    <x v="3060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"/>
    <n v="100000"/>
    <n v="1183.19"/>
    <x v="2"/>
    <n v="56.34"/>
    <s v="US"/>
    <s v="USD"/>
    <n v="1444946400"/>
    <n v="1441723912"/>
    <b v="0"/>
    <n v="21"/>
    <b v="0"/>
    <s v="theater/spaces"/>
    <x v="1"/>
    <s v="spaces"/>
    <x v="3061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23"/>
    <n v="4000"/>
    <n v="910"/>
    <x v="2"/>
    <n v="53.53"/>
    <s v="CA"/>
    <s v="CAD"/>
    <n v="1401595140"/>
    <n v="1398980941"/>
    <b v="0"/>
    <n v="17"/>
    <b v="0"/>
    <s v="theater/spaces"/>
    <x v="1"/>
    <s v="spaces"/>
    <x v="3062"/>
    <d v="2014-06-01T03:59:00"/>
    <x v="3"/>
    <n v="2014"/>
  </r>
  <r>
    <n v="3094"/>
    <s v="Nothing Up My Sleeves Tour: Summer 2016"/>
    <s v="This is a Kickstarter to help with the start up costs for Illusionist, Chris Lengyel's Summer 2016 Tour!"/>
    <n v="0"/>
    <n v="100000"/>
    <n v="25"/>
    <x v="2"/>
    <n v="25"/>
    <s v="US"/>
    <s v="USD"/>
    <n v="1442775956"/>
    <n v="1437591956"/>
    <b v="0"/>
    <n v="1"/>
    <b v="0"/>
    <s v="theater/spaces"/>
    <x v="1"/>
    <s v="spaces"/>
    <x v="3063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n v="0"/>
    <n v="14920"/>
    <n v="50"/>
    <x v="2"/>
    <n v="50"/>
    <s v="US"/>
    <s v="USD"/>
    <n v="1470011780"/>
    <n v="1464827780"/>
    <b v="0"/>
    <n v="1"/>
    <b v="0"/>
    <s v="theater/spaces"/>
    <x v="1"/>
    <s v="spaces"/>
    <x v="3064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4"/>
    <n v="20000"/>
    <n v="795"/>
    <x v="2"/>
    <n v="56.79"/>
    <s v="US"/>
    <s v="USD"/>
    <n v="1432151326"/>
    <n v="1429559326"/>
    <b v="0"/>
    <n v="14"/>
    <b v="0"/>
    <s v="theater/spaces"/>
    <x v="1"/>
    <s v="spaces"/>
    <x v="3065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7"/>
    <n v="10000"/>
    <n v="1715"/>
    <x v="2"/>
    <n v="40.83"/>
    <s v="GB"/>
    <s v="GBP"/>
    <n v="1475848800"/>
    <n v="1474027501"/>
    <b v="0"/>
    <n v="42"/>
    <b v="0"/>
    <s v="theater/spaces"/>
    <x v="1"/>
    <s v="spaces"/>
    <x v="3066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n v="4"/>
    <n v="48725"/>
    <n v="1758"/>
    <x v="2"/>
    <n v="65.11"/>
    <s v="US"/>
    <s v="USD"/>
    <n v="1454890620"/>
    <n v="1450724449"/>
    <b v="0"/>
    <n v="27"/>
    <b v="0"/>
    <s v="theater/spaces"/>
    <x v="1"/>
    <s v="spaces"/>
    <x v="3067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14"/>
    <n v="2000"/>
    <n v="278"/>
    <x v="2"/>
    <n v="55.6"/>
    <s v="US"/>
    <s v="USD"/>
    <n v="1455251591"/>
    <n v="1452659591"/>
    <b v="0"/>
    <n v="5"/>
    <b v="0"/>
    <s v="theater/spaces"/>
    <x v="1"/>
    <s v="spaces"/>
    <x v="3068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5"/>
    <n v="12000"/>
    <n v="1827"/>
    <x v="2"/>
    <n v="140.54"/>
    <s v="US"/>
    <s v="USD"/>
    <n v="1413816975"/>
    <n v="1411224975"/>
    <b v="0"/>
    <n v="13"/>
    <b v="0"/>
    <s v="theater/spaces"/>
    <x v="1"/>
    <s v="spaces"/>
    <x v="3069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n v="12"/>
    <n v="2500"/>
    <n v="300"/>
    <x v="2"/>
    <n v="25"/>
    <s v="FR"/>
    <s v="EUR"/>
    <n v="1437033360"/>
    <n v="1434445937"/>
    <b v="0"/>
    <n v="12"/>
    <b v="0"/>
    <s v="theater/spaces"/>
    <x v="1"/>
    <s v="spaces"/>
    <x v="3070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n v="39"/>
    <n v="16000"/>
    <n v="6258"/>
    <x v="2"/>
    <n v="69.53"/>
    <s v="GB"/>
    <s v="GBP"/>
    <n v="1471939818"/>
    <n v="1467619818"/>
    <b v="0"/>
    <n v="90"/>
    <b v="0"/>
    <s v="theater/spaces"/>
    <x v="1"/>
    <s v="spaces"/>
    <x v="3071"/>
    <d v="2016-08-23T08:10:18"/>
    <x v="2"/>
    <n v="2016"/>
  </r>
  <r>
    <n v="3103"/>
    <s v="Professional Venue for local artists!!"/>
    <s v="Creating a place for local artists to perform, at substantially less cost for them"/>
    <n v="0"/>
    <n v="4100"/>
    <n v="11"/>
    <x v="2"/>
    <n v="5.5"/>
    <s v="US"/>
    <s v="USD"/>
    <n v="1434080706"/>
    <n v="1428896706"/>
    <b v="0"/>
    <n v="2"/>
    <b v="0"/>
    <s v="theater/spaces"/>
    <x v="1"/>
    <s v="spaces"/>
    <x v="3072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n v="30"/>
    <n v="4000"/>
    <n v="1185"/>
    <x v="2"/>
    <n v="237"/>
    <s v="AU"/>
    <s v="AUD"/>
    <n v="1422928800"/>
    <n v="1420235311"/>
    <b v="0"/>
    <n v="5"/>
    <b v="0"/>
    <s v="theater/spaces"/>
    <x v="1"/>
    <s v="spaces"/>
    <x v="3073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n v="42"/>
    <n v="5845"/>
    <n v="2476"/>
    <x v="2"/>
    <n v="79.87"/>
    <s v="US"/>
    <s v="USD"/>
    <n v="1413694800"/>
    <n v="1408986916"/>
    <b v="0"/>
    <n v="31"/>
    <b v="0"/>
    <s v="theater/spaces"/>
    <x v="1"/>
    <s v="spaces"/>
    <x v="3074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n v="4"/>
    <n v="1000"/>
    <n v="41"/>
    <x v="2"/>
    <n v="10.25"/>
    <s v="GB"/>
    <s v="GBP"/>
    <n v="1442440800"/>
    <n v="1440497876"/>
    <b v="0"/>
    <n v="4"/>
    <b v="0"/>
    <s v="theater/spaces"/>
    <x v="1"/>
    <s v="spaces"/>
    <x v="3075"/>
    <d v="2015-09-16T22:00:00"/>
    <x v="0"/>
    <n v="2015"/>
  </r>
  <r>
    <n v="3107"/>
    <s v="Creating Cabaret"/>
    <s v="When opportunity knocks, we answer!  Help expand the ravishingly talented troupe into a new and exciting market and venue!"/>
    <n v="20"/>
    <n v="40000"/>
    <n v="7905"/>
    <x v="2"/>
    <n v="272.58999999999997"/>
    <s v="US"/>
    <s v="USD"/>
    <n v="1431372751"/>
    <n v="1430767951"/>
    <b v="0"/>
    <n v="29"/>
    <b v="0"/>
    <s v="theater/spaces"/>
    <x v="1"/>
    <s v="spaces"/>
    <x v="3076"/>
    <d v="2015-05-11T19:32:31"/>
    <x v="0"/>
    <n v="2015"/>
  </r>
  <r>
    <n v="3108"/>
    <s v="Funding a home for our Children's Theater"/>
    <s v="We need a permanent home for the theater!"/>
    <n v="0"/>
    <n v="50000"/>
    <n v="26"/>
    <x v="2"/>
    <n v="13"/>
    <s v="US"/>
    <s v="USD"/>
    <n v="1430234394"/>
    <n v="1425053994"/>
    <b v="0"/>
    <n v="2"/>
    <b v="0"/>
    <s v="theater/spaces"/>
    <x v="1"/>
    <s v="spaces"/>
    <x v="3077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5"/>
    <n v="26500"/>
    <n v="6633"/>
    <x v="2"/>
    <n v="58.18"/>
    <s v="US"/>
    <s v="USD"/>
    <n v="1409194810"/>
    <n v="1406170810"/>
    <b v="0"/>
    <n v="114"/>
    <b v="0"/>
    <s v="theater/spaces"/>
    <x v="1"/>
    <s v="spaces"/>
    <x v="3078"/>
    <d v="2014-08-28T03:00:10"/>
    <x v="3"/>
    <n v="2014"/>
  </r>
  <r>
    <n v="3110"/>
    <s v="Hip Justice Catmunity Center"/>
    <s v="Cat People Unite! It's time we get a space of our own to relax, socialize and learn! Join the Catmunity!"/>
    <n v="0"/>
    <n v="25000"/>
    <n v="10"/>
    <x v="2"/>
    <n v="10"/>
    <s v="US"/>
    <s v="USD"/>
    <n v="1487465119"/>
    <n v="1484009119"/>
    <b v="0"/>
    <n v="1"/>
    <b v="0"/>
    <s v="theater/spaces"/>
    <x v="1"/>
    <s v="spaces"/>
    <x v="3079"/>
    <d v="2017-02-19T00:45:19"/>
    <x v="1"/>
    <n v="2017"/>
  </r>
  <r>
    <n v="3111"/>
    <s v="All Puppet Players Need a Home"/>
    <s v="Help All Puppet Players perform it's 2015 season in a beautiful 200 seat theater for an entire year."/>
    <n v="27"/>
    <n v="20000"/>
    <n v="5328"/>
    <x v="2"/>
    <n v="70.11"/>
    <s v="US"/>
    <s v="USD"/>
    <n v="1412432220"/>
    <n v="1409753820"/>
    <b v="0"/>
    <n v="76"/>
    <b v="0"/>
    <s v="theater/spaces"/>
    <x v="1"/>
    <s v="spaces"/>
    <x v="3080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n v="5"/>
    <n v="11000"/>
    <n v="521"/>
    <x v="2"/>
    <n v="57.89"/>
    <s v="US"/>
    <s v="USD"/>
    <n v="1477968934"/>
    <n v="1472784934"/>
    <b v="0"/>
    <n v="9"/>
    <b v="0"/>
    <s v="theater/spaces"/>
    <x v="1"/>
    <s v="spaces"/>
    <x v="3081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n v="4"/>
    <n v="109225"/>
    <n v="4635"/>
    <x v="2"/>
    <n v="125.27"/>
    <s v="US"/>
    <s v="USD"/>
    <n v="1429291982"/>
    <n v="1426699982"/>
    <b v="0"/>
    <n v="37"/>
    <b v="0"/>
    <s v="theater/spaces"/>
    <x v="1"/>
    <s v="spaces"/>
    <x v="3082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0"/>
    <n v="75000"/>
    <n v="0"/>
    <x v="2"/>
    <n v="0"/>
    <s v="US"/>
    <s v="USD"/>
    <n v="1411312250"/>
    <n v="1406128250"/>
    <b v="0"/>
    <n v="0"/>
    <b v="0"/>
    <s v="theater/spaces"/>
    <x v="1"/>
    <s v="spaces"/>
    <x v="3083"/>
    <d v="2014-09-21T15:10:50"/>
    <x v="3"/>
    <n v="2014"/>
  </r>
  <r>
    <n v="3115"/>
    <s v="spoken word pop-up:"/>
    <s v="We are creating a mobile community devoted to the spreading and sharing of spoken word and other kinds of storytelling."/>
    <n v="3"/>
    <n v="10000"/>
    <n v="300"/>
    <x v="2"/>
    <n v="300"/>
    <s v="SE"/>
    <s v="SEK"/>
    <n v="1465123427"/>
    <n v="1462531427"/>
    <b v="0"/>
    <n v="1"/>
    <b v="0"/>
    <s v="theater/spaces"/>
    <x v="1"/>
    <s v="spaces"/>
    <x v="3084"/>
    <d v="2016-06-05T10:43:47"/>
    <x v="2"/>
    <n v="2016"/>
  </r>
  <r>
    <n v="3116"/>
    <s v="CoreCon Asylum"/>
    <s v="Creating a consuite for CoreCon. A focus on the insanity of asylums and early medical practices from history."/>
    <n v="57"/>
    <n v="750"/>
    <n v="430"/>
    <x v="2"/>
    <n v="43"/>
    <s v="US"/>
    <s v="USD"/>
    <n v="1427890925"/>
    <n v="1426681325"/>
    <b v="0"/>
    <n v="10"/>
    <b v="0"/>
    <s v="theater/spaces"/>
    <x v="1"/>
    <s v="spaces"/>
    <x v="3085"/>
    <d v="2015-04-01T12:22:05"/>
    <x v="0"/>
    <n v="2015"/>
  </r>
  <r>
    <n v="3117"/>
    <s v="Cowes and The Sea"/>
    <s v="Performing Arts workshops, for young people aged 5 -16, exploring how the sea has shaped Cowes as a settlement."/>
    <n v="0"/>
    <n v="1000"/>
    <n v="1"/>
    <x v="2"/>
    <n v="1"/>
    <s v="GB"/>
    <s v="GBP"/>
    <n v="1464354720"/>
    <n v="1463648360"/>
    <b v="0"/>
    <n v="1"/>
    <b v="0"/>
    <s v="theater/spaces"/>
    <x v="1"/>
    <s v="spaces"/>
    <x v="3086"/>
    <d v="2016-05-27T13:12:00"/>
    <x v="2"/>
    <n v="2016"/>
  </r>
  <r>
    <n v="3118"/>
    <s v="Garden Eden, theatre, meeting, culture, music, art"/>
    <s v="a magical place for all kind of people, like a fairytaile in all colours"/>
    <n v="0"/>
    <n v="500000"/>
    <n v="1550"/>
    <x v="2"/>
    <n v="775"/>
    <s v="SE"/>
    <s v="SEK"/>
    <n v="1467473723"/>
    <n v="1465832123"/>
    <b v="0"/>
    <n v="2"/>
    <b v="0"/>
    <s v="theater/spaces"/>
    <x v="1"/>
    <s v="spaces"/>
    <x v="3087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0"/>
    <n v="10000"/>
    <n v="5"/>
    <x v="2"/>
    <n v="5"/>
    <s v="US"/>
    <s v="USD"/>
    <n v="1427414732"/>
    <n v="1424826332"/>
    <b v="0"/>
    <n v="1"/>
    <b v="0"/>
    <s v="theater/spaces"/>
    <x v="1"/>
    <s v="spaces"/>
    <x v="3088"/>
    <d v="2015-03-27T00:05:32"/>
    <x v="0"/>
    <n v="2015"/>
  </r>
  <r>
    <n v="3120"/>
    <s v="Subtropisch zwemparadijs Tropicana"/>
    <s v="Wij willen Tropicana het subtropisch zwemparadijs van Rotterdam op een nieuwe locatie gaan bouwen."/>
    <n v="0"/>
    <n v="1300000"/>
    <n v="128"/>
    <x v="2"/>
    <n v="12.8"/>
    <s v="NL"/>
    <s v="EUR"/>
    <n v="1462484196"/>
    <n v="1457303796"/>
    <b v="0"/>
    <n v="10"/>
    <b v="0"/>
    <s v="theater/spaces"/>
    <x v="1"/>
    <s v="spaces"/>
    <x v="3089"/>
    <d v="2016-05-05T21:36:36"/>
    <x v="2"/>
    <n v="2016"/>
  </r>
  <r>
    <n v="3121"/>
    <s v="Ant Farm Theatre Project (Canceled)"/>
    <s v="I going to build a theatre for a local ant farm so that Ants can put on their theatre productions."/>
    <n v="1"/>
    <n v="1500"/>
    <n v="10"/>
    <x v="1"/>
    <n v="10"/>
    <s v="CA"/>
    <s v="CAD"/>
    <n v="1411748335"/>
    <n v="1406564335"/>
    <b v="0"/>
    <n v="1"/>
    <b v="0"/>
    <s v="theater/spaces"/>
    <x v="1"/>
    <s v="spaces"/>
    <x v="3090"/>
    <d v="2014-09-26T16:18:55"/>
    <x v="3"/>
    <n v="2014"/>
  </r>
  <r>
    <n v="3122"/>
    <s v="be back soon (Canceled)"/>
    <s v="cancelled until further notice"/>
    <n v="58"/>
    <n v="199"/>
    <n v="116"/>
    <x v="1"/>
    <n v="58"/>
    <s v="US"/>
    <s v="USD"/>
    <n v="1478733732"/>
    <n v="1478298132"/>
    <b v="0"/>
    <n v="2"/>
    <b v="0"/>
    <s v="theater/spaces"/>
    <x v="1"/>
    <s v="spaces"/>
    <x v="3091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n v="68"/>
    <n v="125000"/>
    <n v="85192"/>
    <x v="1"/>
    <n v="244.8"/>
    <s v="US"/>
    <s v="USD"/>
    <n v="1468108198"/>
    <n v="1465516198"/>
    <b v="0"/>
    <n v="348"/>
    <b v="0"/>
    <s v="theater/spaces"/>
    <x v="1"/>
    <s v="spaces"/>
    <x v="3092"/>
    <d v="2016-07-09T23:49:58"/>
    <x v="2"/>
    <n v="2016"/>
  </r>
  <r>
    <n v="3124"/>
    <s v="Theater &amp; Arts &amp; Day Care (Canceled)"/>
    <s v="A place where kids/ teens' dreams come true, and one finds there home without sparkly red shoes!"/>
    <n v="0"/>
    <n v="800000"/>
    <n v="26"/>
    <x v="1"/>
    <n v="6.5"/>
    <s v="US"/>
    <s v="USD"/>
    <n v="1422902601"/>
    <n v="1417718601"/>
    <b v="0"/>
    <n v="4"/>
    <b v="0"/>
    <s v="theater/spaces"/>
    <x v="1"/>
    <s v="spaces"/>
    <x v="3093"/>
    <d v="2015-02-02T18:43:21"/>
    <x v="3"/>
    <n v="2015"/>
  </r>
  <r>
    <n v="3125"/>
    <s v="N/A (Canceled)"/>
    <s v="N/A"/>
    <n v="0"/>
    <n v="1500000"/>
    <n v="0"/>
    <x v="1"/>
    <n v="0"/>
    <s v="US"/>
    <s v="USD"/>
    <n v="1452142672"/>
    <n v="1449550672"/>
    <b v="0"/>
    <n v="0"/>
    <b v="0"/>
    <s v="theater/spaces"/>
    <x v="1"/>
    <s v="spaces"/>
    <x v="3094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4"/>
    <n v="25000"/>
    <n v="1040"/>
    <x v="1"/>
    <n v="61.18"/>
    <s v="US"/>
    <s v="USD"/>
    <n v="1459121162"/>
    <n v="1456532762"/>
    <b v="0"/>
    <n v="17"/>
    <b v="0"/>
    <s v="theater/spaces"/>
    <x v="1"/>
    <s v="spaces"/>
    <x v="3095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0"/>
    <n v="100000"/>
    <n v="0"/>
    <x v="1"/>
    <n v="0"/>
    <s v="US"/>
    <s v="USD"/>
    <n v="1425242029"/>
    <n v="1422650029"/>
    <b v="0"/>
    <n v="0"/>
    <b v="0"/>
    <s v="theater/spaces"/>
    <x v="1"/>
    <s v="spaces"/>
    <x v="3096"/>
    <d v="2015-03-01T20:33:49"/>
    <x v="0"/>
    <n v="2015"/>
  </r>
  <r>
    <n v="3147"/>
    <s v="The Eternal Space Brings the Old Penn Station Back to Life"/>
    <s v="A play that uses photography to tell the story of a friendship forged during the demolition of New York's Pennsylvania Station."/>
    <n v="118"/>
    <n v="20000"/>
    <n v="23505"/>
    <x v="0"/>
    <n v="110.35"/>
    <s v="US"/>
    <s v="USD"/>
    <n v="1415319355"/>
    <n v="1411859755"/>
    <b v="1"/>
    <n v="213"/>
    <b v="1"/>
    <s v="theater/plays"/>
    <x v="1"/>
    <s v="plays"/>
    <x v="3097"/>
    <d v="2014-11-07T00:15:55"/>
    <x v="3"/>
    <n v="2014"/>
  </r>
  <r>
    <n v="3148"/>
    <s v="The Aurora Project: A Sci-Fi Epic by Bella Poynton"/>
    <s v="Help fund The Aurora Project, an immersive science fiction epic."/>
    <n v="131"/>
    <n v="1800"/>
    <n v="2361"/>
    <x v="0"/>
    <n v="41.42"/>
    <s v="US"/>
    <s v="USD"/>
    <n v="1412136000"/>
    <n v="1410278284"/>
    <b v="1"/>
    <n v="57"/>
    <b v="1"/>
    <s v="theater/plays"/>
    <x v="1"/>
    <s v="plays"/>
    <x v="3098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n v="104"/>
    <n v="1250"/>
    <n v="1300"/>
    <x v="0"/>
    <n v="52"/>
    <s v="US"/>
    <s v="USD"/>
    <n v="1354845600"/>
    <n v="1352766300"/>
    <b v="1"/>
    <n v="25"/>
    <b v="1"/>
    <s v="theater/plays"/>
    <x v="1"/>
    <s v="plays"/>
    <x v="3099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1"/>
    <n v="3500"/>
    <n v="3535"/>
    <x v="0"/>
    <n v="33.99"/>
    <s v="US"/>
    <s v="USD"/>
    <n v="1295928000"/>
    <n v="1288160403"/>
    <b v="1"/>
    <n v="104"/>
    <b v="1"/>
    <s v="theater/plays"/>
    <x v="1"/>
    <s v="plays"/>
    <x v="3100"/>
    <d v="2011-01-25T04:00:00"/>
    <x v="7"/>
    <n v="2011"/>
  </r>
  <r>
    <n v="3151"/>
    <s v="&quot;The Holiday Bug&quot; 2014 Puppet Show"/>
    <s v="A Multi-Media Puppet Show, with large cable control puppets to tell a hilarious story for all ages."/>
    <n v="100"/>
    <n v="3500"/>
    <n v="3514"/>
    <x v="0"/>
    <n v="103.35"/>
    <s v="US"/>
    <s v="USD"/>
    <n v="1410379774"/>
    <n v="1407787774"/>
    <b v="1"/>
    <n v="34"/>
    <b v="1"/>
    <s v="theater/plays"/>
    <x v="1"/>
    <s v="plays"/>
    <x v="3101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n v="106"/>
    <n v="2200"/>
    <n v="2331"/>
    <x v="0"/>
    <n v="34.79"/>
    <s v="GB"/>
    <s v="GBP"/>
    <n v="1383425367"/>
    <n v="1380833367"/>
    <b v="1"/>
    <n v="67"/>
    <b v="1"/>
    <s v="theater/plays"/>
    <x v="1"/>
    <s v="plays"/>
    <x v="3102"/>
    <d v="2013-11-02T20:49:27"/>
    <x v="4"/>
    <n v="2013"/>
  </r>
  <r>
    <n v="3153"/>
    <s v="Terminator the Second"/>
    <s v="A stage production of Terminator 2: Judgment Day, composed entirely of the words of William Shakespeare"/>
    <n v="336"/>
    <n v="3000"/>
    <n v="10067.5"/>
    <x v="0"/>
    <n v="41.77"/>
    <s v="US"/>
    <s v="USD"/>
    <n v="1304225940"/>
    <n v="1301542937"/>
    <b v="1"/>
    <n v="241"/>
    <b v="1"/>
    <s v="theater/plays"/>
    <x v="1"/>
    <s v="plays"/>
    <x v="3103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113"/>
    <n v="7000"/>
    <n v="7905"/>
    <x v="0"/>
    <n v="64.27"/>
    <s v="US"/>
    <s v="USD"/>
    <n v="1333310458"/>
    <n v="1330722058"/>
    <b v="1"/>
    <n v="123"/>
    <b v="1"/>
    <s v="theater/plays"/>
    <x v="1"/>
    <s v="plays"/>
    <x v="3104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n v="189"/>
    <n v="5000"/>
    <n v="9425.23"/>
    <x v="0"/>
    <n v="31.21"/>
    <s v="GB"/>
    <s v="GBP"/>
    <n v="1356004725"/>
    <n v="1353412725"/>
    <b v="1"/>
    <n v="302"/>
    <b v="1"/>
    <s v="theater/plays"/>
    <x v="1"/>
    <s v="plays"/>
    <x v="310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102"/>
    <n v="5500"/>
    <n v="5600"/>
    <x v="0"/>
    <n v="62.92"/>
    <s v="US"/>
    <s v="USD"/>
    <n v="1338591144"/>
    <n v="1335567144"/>
    <b v="1"/>
    <n v="89"/>
    <b v="1"/>
    <s v="theater/plays"/>
    <x v="1"/>
    <s v="plays"/>
    <x v="3106"/>
    <d v="2012-06-01T22:52:24"/>
    <x v="5"/>
    <n v="2012"/>
  </r>
  <r>
    <n v="3157"/>
    <s v="Summer FourPlay"/>
    <s v="Four Directors.  Four One Acts.  Four Genres.  For You."/>
    <n v="101"/>
    <n v="4000"/>
    <n v="4040"/>
    <x v="0"/>
    <n v="98.54"/>
    <s v="US"/>
    <s v="USD"/>
    <n v="1405746000"/>
    <n v="1404932105"/>
    <b v="1"/>
    <n v="41"/>
    <b v="1"/>
    <s v="theater/plays"/>
    <x v="1"/>
    <s v="plays"/>
    <x v="3107"/>
    <d v="2014-07-19T05:00:00"/>
    <x v="3"/>
    <n v="2014"/>
  </r>
  <r>
    <n v="3158"/>
    <s v="Nursery Crimes"/>
    <s v="A 40s crime-noir play using nursery rhyme characters."/>
    <n v="114"/>
    <n v="5000"/>
    <n v="5700"/>
    <x v="0"/>
    <n v="82.61"/>
    <s v="US"/>
    <s v="USD"/>
    <n v="1374523752"/>
    <n v="1371931752"/>
    <b v="1"/>
    <n v="69"/>
    <b v="1"/>
    <s v="theater/plays"/>
    <x v="1"/>
    <s v="plays"/>
    <x v="3108"/>
    <d v="2013-07-22T20:09:12"/>
    <x v="4"/>
    <n v="2013"/>
  </r>
  <r>
    <n v="3159"/>
    <s v="Waxwing: A New Play"/>
    <s v="WAXWING is an exciting new world premiere of mythic (perhaps even apocalyptic!) proportions."/>
    <n v="133"/>
    <n v="1500"/>
    <n v="2002.22"/>
    <x v="0"/>
    <n v="38.5"/>
    <s v="US"/>
    <s v="USD"/>
    <n v="1326927600"/>
    <n v="1323221761"/>
    <b v="1"/>
    <n v="52"/>
    <b v="1"/>
    <s v="theater/plays"/>
    <x v="1"/>
    <s v="plays"/>
    <x v="3109"/>
    <d v="2012-01-18T23:00:00"/>
    <x v="6"/>
    <n v="2012"/>
  </r>
  <r>
    <n v="3160"/>
    <s v="We Play Chekhov"/>
    <s v="Two stories by Anton Chekhov adapted for the stage and performed back-to-back in a stunning live theatrical performance."/>
    <n v="102"/>
    <n v="4500"/>
    <n v="4569"/>
    <x v="0"/>
    <n v="80.16"/>
    <s v="US"/>
    <s v="USD"/>
    <n v="1407905940"/>
    <n v="1405923687"/>
    <b v="1"/>
    <n v="57"/>
    <b v="1"/>
    <s v="theater/plays"/>
    <x v="1"/>
    <s v="plays"/>
    <x v="3110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n v="105"/>
    <n v="2000"/>
    <n v="2102"/>
    <x v="0"/>
    <n v="28.41"/>
    <s v="GB"/>
    <s v="GBP"/>
    <n v="1413377522"/>
    <n v="1410785522"/>
    <b v="1"/>
    <n v="74"/>
    <b v="1"/>
    <s v="theater/plays"/>
    <x v="1"/>
    <s v="plays"/>
    <x v="3111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n v="127"/>
    <n v="4000"/>
    <n v="5086"/>
    <x v="0"/>
    <n v="80.73"/>
    <s v="US"/>
    <s v="USD"/>
    <n v="1404698400"/>
    <n v="1402331262"/>
    <b v="1"/>
    <n v="63"/>
    <b v="1"/>
    <s v="theater/plays"/>
    <x v="1"/>
    <s v="plays"/>
    <x v="311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11"/>
    <n v="13000"/>
    <n v="14450"/>
    <x v="0"/>
    <n v="200.69"/>
    <s v="US"/>
    <s v="USD"/>
    <n v="1402855525"/>
    <n v="1400263525"/>
    <b v="1"/>
    <n v="72"/>
    <b v="1"/>
    <s v="theater/plays"/>
    <x v="1"/>
    <s v="plays"/>
    <x v="3113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107"/>
    <n v="2500"/>
    <n v="2669"/>
    <x v="0"/>
    <n v="37.590000000000003"/>
    <s v="US"/>
    <s v="USD"/>
    <n v="1402341615"/>
    <n v="1399490415"/>
    <b v="1"/>
    <n v="71"/>
    <b v="1"/>
    <s v="theater/plays"/>
    <x v="1"/>
    <s v="plays"/>
    <x v="3114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n v="163"/>
    <n v="750"/>
    <n v="1220"/>
    <x v="0"/>
    <n v="58.1"/>
    <s v="US"/>
    <s v="USD"/>
    <n v="1304395140"/>
    <n v="1302493760"/>
    <b v="1"/>
    <n v="21"/>
    <b v="1"/>
    <s v="theater/plays"/>
    <x v="1"/>
    <s v="plays"/>
    <x v="3115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n v="160"/>
    <n v="35000"/>
    <n v="56079.83"/>
    <x v="0"/>
    <n v="60.3"/>
    <s v="US"/>
    <s v="USD"/>
    <n v="1416988740"/>
    <n v="1414514153"/>
    <b v="1"/>
    <n v="930"/>
    <b v="1"/>
    <s v="theater/plays"/>
    <x v="1"/>
    <s v="plays"/>
    <x v="3116"/>
    <d v="2014-11-26T07:59:00"/>
    <x v="3"/>
    <n v="2014"/>
  </r>
  <r>
    <n v="3167"/>
    <s v="Destiny is Judd Nelson: a new play at FringeNYC"/>
    <s v="What is destiny? Explore it with us this August at FringeNYC."/>
    <n v="116"/>
    <n v="3000"/>
    <n v="3485"/>
    <x v="0"/>
    <n v="63.36"/>
    <s v="US"/>
    <s v="USD"/>
    <n v="1406952781"/>
    <n v="1405743181"/>
    <b v="1"/>
    <n v="55"/>
    <b v="1"/>
    <s v="theater/plays"/>
    <x v="1"/>
    <s v="plays"/>
    <x v="3117"/>
    <d v="2014-08-02T04:13:01"/>
    <x v="3"/>
    <n v="2014"/>
  </r>
  <r>
    <n v="3168"/>
    <s v="Cosmicomics"/>
    <s v="A dazzling aerial show that brings to life the whimsical and romantic short stories of beloved fantasy author Italo Calvino."/>
    <n v="124"/>
    <n v="2500"/>
    <n v="3105"/>
    <x v="0"/>
    <n v="50.9"/>
    <s v="US"/>
    <s v="USD"/>
    <n v="1402696800"/>
    <n v="1399948353"/>
    <b v="1"/>
    <n v="61"/>
    <b v="1"/>
    <s v="theater/plays"/>
    <x v="1"/>
    <s v="plays"/>
    <x v="3118"/>
    <d v="2014-06-13T22:00:00"/>
    <x v="3"/>
    <n v="2014"/>
  </r>
  <r>
    <n v="3169"/>
    <s v="The Window"/>
    <s v="We're bringing The Window to the Cherry Lane Theater in January 2014."/>
    <n v="103"/>
    <n v="8000"/>
    <n v="8241"/>
    <x v="0"/>
    <n v="100.5"/>
    <s v="US"/>
    <s v="USD"/>
    <n v="1386910740"/>
    <n v="1384364561"/>
    <b v="1"/>
    <n v="82"/>
    <b v="1"/>
    <s v="theater/plays"/>
    <x v="1"/>
    <s v="plays"/>
    <x v="3119"/>
    <d v="2013-12-13T04:59:00"/>
    <x v="4"/>
    <n v="2013"/>
  </r>
  <r>
    <n v="3170"/>
    <s v="Ain't She Brave FringeNYC 2014 Project"/>
    <s v="An emotionally-charged journey through the history of black women in America told in reverse."/>
    <n v="112"/>
    <n v="2000"/>
    <n v="2245"/>
    <x v="0"/>
    <n v="31.62"/>
    <s v="US"/>
    <s v="USD"/>
    <n v="1404273600"/>
    <n v="1401414944"/>
    <b v="1"/>
    <n v="71"/>
    <b v="1"/>
    <s v="theater/plays"/>
    <x v="1"/>
    <s v="plays"/>
    <x v="3120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109"/>
    <n v="7000"/>
    <n v="7617"/>
    <x v="0"/>
    <n v="65.099999999999994"/>
    <s v="GB"/>
    <s v="GBP"/>
    <n v="1462545358"/>
    <n v="1459953358"/>
    <b v="1"/>
    <n v="117"/>
    <b v="1"/>
    <s v="theater/plays"/>
    <x v="1"/>
    <s v="plays"/>
    <x v="3121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115"/>
    <n v="2000"/>
    <n v="2300"/>
    <x v="0"/>
    <n v="79.31"/>
    <s v="US"/>
    <s v="USD"/>
    <n v="1329240668"/>
    <n v="1326648668"/>
    <b v="1"/>
    <n v="29"/>
    <b v="1"/>
    <s v="theater/plays"/>
    <x v="1"/>
    <s v="plays"/>
    <x v="3122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3"/>
    <n v="10000"/>
    <n v="10300"/>
    <x v="0"/>
    <n v="139.19"/>
    <s v="US"/>
    <s v="USD"/>
    <n v="1411765492"/>
    <n v="1409173492"/>
    <b v="1"/>
    <n v="74"/>
    <b v="1"/>
    <s v="theater/plays"/>
    <x v="1"/>
    <s v="plays"/>
    <x v="3123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n v="101"/>
    <n v="3000"/>
    <n v="3034"/>
    <x v="0"/>
    <n v="131.91"/>
    <s v="US"/>
    <s v="USD"/>
    <n v="1408999508"/>
    <n v="1407789908"/>
    <b v="1"/>
    <n v="23"/>
    <b v="1"/>
    <s v="theater/plays"/>
    <x v="1"/>
    <s v="plays"/>
    <x v="3124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n v="110"/>
    <n v="5000"/>
    <n v="5478"/>
    <x v="0"/>
    <n v="91.3"/>
    <s v="US"/>
    <s v="USD"/>
    <n v="1297977427"/>
    <n v="1292793427"/>
    <b v="1"/>
    <n v="60"/>
    <b v="1"/>
    <s v="theater/plays"/>
    <x v="1"/>
    <s v="plays"/>
    <x v="3125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n v="115"/>
    <n v="1900"/>
    <n v="2182"/>
    <x v="0"/>
    <n v="39.67"/>
    <s v="US"/>
    <s v="USD"/>
    <n v="1376838000"/>
    <n v="1374531631"/>
    <b v="1"/>
    <n v="55"/>
    <b v="1"/>
    <s v="theater/plays"/>
    <x v="1"/>
    <s v="plays"/>
    <x v="3126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117"/>
    <n v="2500"/>
    <n v="2935"/>
    <x v="0"/>
    <n v="57.55"/>
    <s v="US"/>
    <s v="USD"/>
    <n v="1403366409"/>
    <n v="1400774409"/>
    <b v="1"/>
    <n v="51"/>
    <b v="1"/>
    <s v="theater/plays"/>
    <x v="1"/>
    <s v="plays"/>
    <x v="3127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n v="172"/>
    <n v="1500"/>
    <n v="2576"/>
    <x v="0"/>
    <n v="33.03"/>
    <s v="GB"/>
    <s v="GBP"/>
    <n v="1405521075"/>
    <n v="1402929075"/>
    <b v="1"/>
    <n v="78"/>
    <b v="1"/>
    <s v="theater/plays"/>
    <x v="1"/>
    <s v="plays"/>
    <x v="3128"/>
    <d v="2014-07-16T14:31:15"/>
    <x v="3"/>
    <n v="2014"/>
  </r>
  <r>
    <n v="3179"/>
    <s v="I Do Wonder"/>
    <s v="A Sci-fi play in several vignettes that will narrate an alternate history in the mid-20th century."/>
    <n v="114"/>
    <n v="4200"/>
    <n v="4794.82"/>
    <x v="0"/>
    <n v="77.34"/>
    <s v="US"/>
    <s v="USD"/>
    <n v="1367859071"/>
    <n v="1365699071"/>
    <b v="1"/>
    <n v="62"/>
    <b v="1"/>
    <s v="theater/plays"/>
    <x v="1"/>
    <s v="plays"/>
    <x v="3129"/>
    <d v="2013-05-06T16:51:11"/>
    <x v="4"/>
    <n v="2013"/>
  </r>
  <r>
    <n v="3180"/>
    <s v="Glass Mountain: An Original Fairytale"/>
    <s v="A new tale of witches, fairies, cat-hunters and and bone-boilers from London theatre company Broken Glass."/>
    <n v="120"/>
    <n v="1200"/>
    <n v="1437"/>
    <x v="0"/>
    <n v="31.93"/>
    <s v="GB"/>
    <s v="GBP"/>
    <n v="1403258049"/>
    <n v="1400666049"/>
    <b v="1"/>
    <n v="45"/>
    <b v="1"/>
    <s v="theater/plays"/>
    <x v="1"/>
    <s v="plays"/>
    <x v="3130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n v="109"/>
    <n v="500"/>
    <n v="545"/>
    <x v="0"/>
    <n v="36.33"/>
    <s v="GB"/>
    <s v="GBP"/>
    <n v="1402848000"/>
    <n v="1400570787"/>
    <b v="1"/>
    <n v="15"/>
    <b v="1"/>
    <s v="theater/plays"/>
    <x v="1"/>
    <s v="plays"/>
    <x v="3131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n v="101"/>
    <n v="7000"/>
    <n v="7062"/>
    <x v="0"/>
    <n v="46.77"/>
    <s v="US"/>
    <s v="USD"/>
    <n v="1328029200"/>
    <n v="1323211621"/>
    <b v="1"/>
    <n v="151"/>
    <b v="1"/>
    <s v="theater/plays"/>
    <x v="1"/>
    <s v="plays"/>
    <x v="3132"/>
    <d v="2012-01-31T17:00:00"/>
    <x v="6"/>
    <n v="2012"/>
  </r>
  <r>
    <n v="3183"/>
    <s v="The Seagull on The River"/>
    <s v="Anton Chekhov's The Seagull. An outdoor Amphitheater in Manhattan. Trees. A River. Daybreak."/>
    <n v="109"/>
    <n v="2500"/>
    <n v="2725"/>
    <x v="0"/>
    <n v="40.07"/>
    <s v="US"/>
    <s v="USD"/>
    <n v="1377284669"/>
    <n v="1375729469"/>
    <b v="1"/>
    <n v="68"/>
    <b v="1"/>
    <s v="theater/plays"/>
    <x v="1"/>
    <s v="plays"/>
    <x v="3133"/>
    <d v="2013-08-23T19:04:29"/>
    <x v="4"/>
    <n v="2013"/>
  </r>
  <r>
    <n v="3184"/>
    <s v="Equus at Frenetic Theatre"/>
    <s v="Equus is the story of a psychiatrist treating a teenaged boy who blinds six horses with a metal spike."/>
    <n v="107"/>
    <n v="4300"/>
    <n v="4610"/>
    <x v="0"/>
    <n v="100.22"/>
    <s v="US"/>
    <s v="USD"/>
    <n v="1404258631"/>
    <n v="1401666631"/>
    <b v="1"/>
    <n v="46"/>
    <b v="1"/>
    <s v="theater/plays"/>
    <x v="1"/>
    <s v="plays"/>
    <x v="3134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"/>
    <n v="1000"/>
    <n v="1000"/>
    <x v="0"/>
    <n v="41.67"/>
    <s v="GB"/>
    <s v="GBP"/>
    <n v="1405553241"/>
    <n v="1404948441"/>
    <b v="1"/>
    <n v="24"/>
    <b v="1"/>
    <s v="theater/plays"/>
    <x v="1"/>
    <s v="plays"/>
    <x v="3135"/>
    <d v="2014-07-16T23:27:21"/>
    <x v="3"/>
    <n v="2014"/>
  </r>
  <r>
    <n v="3186"/>
    <s v="Honest"/>
    <s v="Honest is an exciting and dark new play by Bristol based writer Alice Nicholas, touring the South of England and London this October."/>
    <n v="102"/>
    <n v="3200"/>
    <n v="3270"/>
    <x v="0"/>
    <n v="46.71"/>
    <s v="GB"/>
    <s v="GBP"/>
    <n v="1410901200"/>
    <n v="1408313438"/>
    <b v="1"/>
    <n v="70"/>
    <b v="1"/>
    <s v="theater/plays"/>
    <x v="1"/>
    <s v="plays"/>
    <x v="3136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16"/>
    <n v="15000"/>
    <n v="17444"/>
    <x v="0"/>
    <n v="71.489999999999995"/>
    <s v="US"/>
    <s v="USD"/>
    <n v="1407167973"/>
    <n v="1405439973"/>
    <b v="1"/>
    <n v="244"/>
    <b v="1"/>
    <s v="theater/plays"/>
    <x v="1"/>
    <s v="plays"/>
    <x v="3137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65"/>
    <n v="200"/>
    <n v="130"/>
    <x v="2"/>
    <n v="14.44"/>
    <s v="GB"/>
    <s v="GBP"/>
    <n v="1433930302"/>
    <n v="1432115902"/>
    <b v="0"/>
    <n v="9"/>
    <b v="0"/>
    <s v="theater/musical"/>
    <x v="1"/>
    <s v="musical"/>
    <x v="313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12"/>
    <n v="55000"/>
    <n v="6780"/>
    <x v="2"/>
    <n v="356.84"/>
    <s v="SE"/>
    <s v="SEK"/>
    <n v="1432455532"/>
    <n v="1429863532"/>
    <b v="0"/>
    <n v="19"/>
    <b v="0"/>
    <s v="theater/musical"/>
    <x v="1"/>
    <s v="musical"/>
    <x v="3139"/>
    <d v="2015-05-24T08:18:52"/>
    <x v="0"/>
    <n v="2015"/>
  </r>
  <r>
    <n v="3190"/>
    <s v="Call It A Day Productions - THE LIFE"/>
    <s v="Call It A Day Productions is putting on their first full production in December and every little bit helps!"/>
    <n v="0"/>
    <n v="4000"/>
    <n v="0"/>
    <x v="2"/>
    <n v="0"/>
    <s v="CA"/>
    <s v="CAD"/>
    <n v="1481258275"/>
    <n v="1478662675"/>
    <b v="0"/>
    <n v="0"/>
    <b v="0"/>
    <s v="theater/musical"/>
    <x v="1"/>
    <s v="musical"/>
    <x v="3140"/>
    <d v="2016-12-09T04:37:55"/>
    <x v="2"/>
    <n v="2016"/>
  </r>
  <r>
    <n v="3191"/>
    <s v="Decree 770: Europa"/>
    <s v="A brand new musical about the ban of contraception and abortion in Romania and the revolution that ended it all in 1989."/>
    <n v="4"/>
    <n v="3750"/>
    <n v="151"/>
    <x v="2"/>
    <n v="37.75"/>
    <s v="US"/>
    <s v="USD"/>
    <n v="1471370869"/>
    <n v="1466186869"/>
    <b v="0"/>
    <n v="4"/>
    <b v="0"/>
    <s v="theater/musical"/>
    <x v="1"/>
    <s v="musical"/>
    <x v="3141"/>
    <d v="2016-08-16T18:07:49"/>
    <x v="2"/>
    <n v="2016"/>
  </r>
  <r>
    <n v="3192"/>
    <s v="Arts in Conflict"/>
    <s v="This project challenges social issues affecting young people in areas of deprivation within the Belfast area (Northern Ireland)."/>
    <n v="1"/>
    <n v="10000"/>
    <n v="102"/>
    <x v="2"/>
    <n v="12.75"/>
    <s v="GB"/>
    <s v="GBP"/>
    <n v="1425160800"/>
    <n v="1421274859"/>
    <b v="0"/>
    <n v="8"/>
    <b v="0"/>
    <s v="theater/musical"/>
    <x v="1"/>
    <s v="musical"/>
    <x v="314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12"/>
    <n v="5000"/>
    <n v="587"/>
    <x v="2"/>
    <n v="24.46"/>
    <s v="GB"/>
    <s v="GBP"/>
    <n v="1424474056"/>
    <n v="1420586056"/>
    <b v="0"/>
    <n v="24"/>
    <b v="0"/>
    <s v="theater/musical"/>
    <x v="1"/>
    <s v="musical"/>
    <x v="314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0"/>
    <n v="11000"/>
    <n v="0"/>
    <x v="2"/>
    <n v="0"/>
    <s v="US"/>
    <s v="USD"/>
    <n v="1437960598"/>
    <n v="1435368598"/>
    <b v="0"/>
    <n v="0"/>
    <b v="0"/>
    <s v="theater/musical"/>
    <x v="1"/>
    <s v="musical"/>
    <x v="3144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n v="59"/>
    <n v="3500"/>
    <n v="2070"/>
    <x v="2"/>
    <n v="53.08"/>
    <s v="US"/>
    <s v="USD"/>
    <n v="1423750542"/>
    <n v="1421158542"/>
    <b v="0"/>
    <n v="39"/>
    <b v="0"/>
    <s v="theater/musical"/>
    <x v="1"/>
    <s v="musical"/>
    <x v="3145"/>
    <d v="2015-02-12T14:15:42"/>
    <x v="0"/>
    <n v="2015"/>
  </r>
  <r>
    <n v="3196"/>
    <s v="Our Modern Lives"/>
    <s v="Help five college students as they journey to bring their groundbreaking new musical &quot;Our Modern Lives&quot; to Broadway!"/>
    <n v="0"/>
    <n v="3000000"/>
    <n v="1800"/>
    <x v="2"/>
    <n v="300"/>
    <s v="US"/>
    <s v="USD"/>
    <n v="1438437600"/>
    <n v="1433254875"/>
    <b v="0"/>
    <n v="6"/>
    <b v="0"/>
    <s v="theater/musical"/>
    <x v="1"/>
    <s v="musical"/>
    <x v="3146"/>
    <d v="2015-08-01T14:00:00"/>
    <x v="0"/>
    <n v="2015"/>
  </r>
  <r>
    <n v="3197"/>
    <s v="Mirror, mirror on the wall"/>
    <s v="This years most important stage project for young artists in our region. www.ungespor.no"/>
    <n v="11"/>
    <n v="10000"/>
    <n v="1145"/>
    <x v="2"/>
    <n v="286.25"/>
    <s v="NO"/>
    <s v="NOK"/>
    <n v="1423050618"/>
    <n v="1420458618"/>
    <b v="0"/>
    <n v="4"/>
    <b v="0"/>
    <s v="theater/musical"/>
    <x v="1"/>
    <s v="musical"/>
    <x v="3147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n v="0"/>
    <n v="30000"/>
    <n v="110"/>
    <x v="2"/>
    <n v="36.67"/>
    <s v="DK"/>
    <s v="DKK"/>
    <n v="1424081477"/>
    <n v="1420798277"/>
    <b v="0"/>
    <n v="3"/>
    <b v="0"/>
    <s v="theater/musical"/>
    <x v="1"/>
    <s v="musical"/>
    <x v="3148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n v="52"/>
    <n v="5000"/>
    <n v="2608"/>
    <x v="2"/>
    <n v="49.21"/>
    <s v="US"/>
    <s v="USD"/>
    <n v="1410037200"/>
    <n v="1407435418"/>
    <b v="0"/>
    <n v="53"/>
    <b v="0"/>
    <s v="theater/musical"/>
    <x v="1"/>
    <s v="musical"/>
    <x v="3149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n v="0"/>
    <n v="50000"/>
    <n v="1"/>
    <x v="2"/>
    <n v="1"/>
    <s v="US"/>
    <s v="USD"/>
    <n v="1461994440"/>
    <n v="1459410101"/>
    <b v="0"/>
    <n v="1"/>
    <b v="0"/>
    <s v="theater/musical"/>
    <x v="1"/>
    <s v="musical"/>
    <x v="3150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n v="1"/>
    <n v="2000"/>
    <n v="25"/>
    <x v="2"/>
    <n v="12.5"/>
    <s v="GB"/>
    <s v="GBP"/>
    <n v="1409509477"/>
    <n v="1407695077"/>
    <b v="0"/>
    <n v="2"/>
    <b v="0"/>
    <s v="theater/musical"/>
    <x v="1"/>
    <s v="musical"/>
    <x v="315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5"/>
    <n v="5000"/>
    <n v="2726"/>
    <x v="2"/>
    <n v="109.04"/>
    <s v="US"/>
    <s v="USD"/>
    <n v="1450072740"/>
    <n v="1445027346"/>
    <b v="0"/>
    <n v="25"/>
    <b v="0"/>
    <s v="theater/musical"/>
    <x v="1"/>
    <s v="musical"/>
    <x v="3152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25"/>
    <n v="1000"/>
    <n v="250"/>
    <x v="2"/>
    <n v="41.67"/>
    <s v="US"/>
    <s v="USD"/>
    <n v="1443224622"/>
    <n v="1440632622"/>
    <b v="0"/>
    <n v="6"/>
    <b v="0"/>
    <s v="theater/musical"/>
    <x v="1"/>
    <s v="musical"/>
    <x v="3153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0"/>
    <n v="500"/>
    <n v="0"/>
    <x v="2"/>
    <n v="0"/>
    <s v="US"/>
    <s v="USD"/>
    <n v="1437149640"/>
    <n v="1434558479"/>
    <b v="0"/>
    <n v="0"/>
    <b v="0"/>
    <s v="theater/musical"/>
    <x v="1"/>
    <s v="musical"/>
    <x v="3154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n v="3"/>
    <n v="8000"/>
    <n v="273"/>
    <x v="2"/>
    <n v="22.75"/>
    <s v="GB"/>
    <s v="GBP"/>
    <n v="1430470772"/>
    <n v="1427878772"/>
    <b v="0"/>
    <n v="12"/>
    <b v="0"/>
    <s v="theater/musical"/>
    <x v="1"/>
    <s v="musical"/>
    <x v="315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0"/>
    <n v="5000"/>
    <n v="0"/>
    <x v="2"/>
    <n v="0"/>
    <s v="US"/>
    <s v="USD"/>
    <n v="1442644651"/>
    <n v="1440052651"/>
    <b v="0"/>
    <n v="0"/>
    <b v="0"/>
    <s v="theater/musical"/>
    <x v="1"/>
    <s v="musical"/>
    <x v="3156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46"/>
    <n v="5500"/>
    <n v="2550"/>
    <x v="2"/>
    <n v="70.83"/>
    <s v="US"/>
    <s v="USD"/>
    <n v="1429767607"/>
    <n v="1424587207"/>
    <b v="0"/>
    <n v="36"/>
    <b v="0"/>
    <s v="theater/musical"/>
    <x v="1"/>
    <s v="musical"/>
    <x v="315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104"/>
    <n v="5000"/>
    <n v="5175"/>
    <x v="0"/>
    <n v="63.11"/>
    <s v="US"/>
    <s v="USD"/>
    <n v="1406557877"/>
    <n v="1404743477"/>
    <b v="1"/>
    <n v="82"/>
    <b v="1"/>
    <s v="theater/plays"/>
    <x v="1"/>
    <s v="plays"/>
    <x v="3158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119"/>
    <n v="9500"/>
    <n v="11335.7"/>
    <x v="0"/>
    <n v="50.16"/>
    <s v="US"/>
    <s v="USD"/>
    <n v="1403305200"/>
    <n v="1400512658"/>
    <b v="1"/>
    <n v="226"/>
    <b v="1"/>
    <s v="theater/plays"/>
    <x v="1"/>
    <s v="plays"/>
    <x v="3159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126"/>
    <n v="3000"/>
    <n v="3773"/>
    <x v="0"/>
    <n v="62.88"/>
    <s v="US"/>
    <s v="USD"/>
    <n v="1338523140"/>
    <n v="1334442519"/>
    <b v="1"/>
    <n v="60"/>
    <b v="1"/>
    <s v="theater/plays"/>
    <x v="1"/>
    <s v="plays"/>
    <x v="3160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120"/>
    <n v="23000"/>
    <n v="27541"/>
    <x v="0"/>
    <n v="85.53"/>
    <s v="US"/>
    <s v="USD"/>
    <n v="1408068000"/>
    <n v="1405346680"/>
    <b v="1"/>
    <n v="322"/>
    <b v="1"/>
    <s v="theater/plays"/>
    <x v="1"/>
    <s v="plays"/>
    <x v="3161"/>
    <d v="2014-08-15T02:00:00"/>
    <x v="3"/>
    <n v="2014"/>
  </r>
  <r>
    <n v="3212"/>
    <s v="Campo Maldito"/>
    <s v="Help us bring our production of Campo Maldito to New York AND San Francisco!"/>
    <n v="126"/>
    <n v="4000"/>
    <n v="5050"/>
    <x v="0"/>
    <n v="53.72"/>
    <s v="US"/>
    <s v="USD"/>
    <n v="1407524751"/>
    <n v="1404932751"/>
    <b v="1"/>
    <n v="94"/>
    <b v="1"/>
    <s v="theater/plays"/>
    <x v="1"/>
    <s v="plays"/>
    <x v="3162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n v="100"/>
    <n v="6000"/>
    <n v="6007"/>
    <x v="0"/>
    <n v="127.81"/>
    <s v="GB"/>
    <s v="GBP"/>
    <n v="1437934759"/>
    <n v="1434478759"/>
    <b v="1"/>
    <n v="47"/>
    <b v="1"/>
    <s v="theater/plays"/>
    <x v="1"/>
    <s v="plays"/>
    <x v="3163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02"/>
    <n v="12000"/>
    <n v="12256"/>
    <x v="0"/>
    <n v="106.57"/>
    <s v="GB"/>
    <s v="GBP"/>
    <n v="1452038100"/>
    <n v="1448823673"/>
    <b v="1"/>
    <n v="115"/>
    <b v="1"/>
    <s v="theater/plays"/>
    <x v="1"/>
    <s v="plays"/>
    <x v="3164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n v="100"/>
    <n v="35000"/>
    <n v="35123"/>
    <x v="0"/>
    <n v="262.11"/>
    <s v="US"/>
    <s v="USD"/>
    <n v="1441857540"/>
    <n v="1438617471"/>
    <b v="1"/>
    <n v="134"/>
    <b v="1"/>
    <s v="theater/plays"/>
    <x v="1"/>
    <s v="plays"/>
    <x v="3165"/>
    <d v="2015-09-10T03:59:00"/>
    <x v="0"/>
    <n v="2015"/>
  </r>
  <r>
    <n v="3216"/>
    <s v="BRUTE"/>
    <s v="Brute (winner of the 2015 IdeasTap Underbelly Award) is new writing based on the true story of a rather twisted, horrible schoolgirl."/>
    <n v="100"/>
    <n v="2000"/>
    <n v="2001"/>
    <x v="0"/>
    <n v="57.17"/>
    <s v="GB"/>
    <s v="GBP"/>
    <n v="1436625000"/>
    <n v="1433934371"/>
    <b v="1"/>
    <n v="35"/>
    <b v="1"/>
    <s v="theater/plays"/>
    <x v="1"/>
    <s v="plays"/>
    <x v="3166"/>
    <d v="2015-07-11T14:30:00"/>
    <x v="0"/>
    <n v="2015"/>
  </r>
  <r>
    <n v="3217"/>
    <s v="Wake Up Call @ IRT Theater"/>
    <s v="Wake Up Call is a comedic play about a group of hotel employees working on Christmas Eve."/>
    <n v="116"/>
    <n v="4500"/>
    <n v="5221"/>
    <x v="0"/>
    <n v="50.2"/>
    <s v="US"/>
    <s v="USD"/>
    <n v="1478264784"/>
    <n v="1475672784"/>
    <b v="1"/>
    <n v="104"/>
    <b v="1"/>
    <s v="theater/plays"/>
    <x v="1"/>
    <s v="plays"/>
    <x v="3167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02"/>
    <n v="12000"/>
    <n v="12252"/>
    <x v="0"/>
    <n v="66.59"/>
    <s v="GB"/>
    <s v="GBP"/>
    <n v="1419984000"/>
    <n v="1417132986"/>
    <b v="1"/>
    <n v="184"/>
    <b v="1"/>
    <s v="theater/plays"/>
    <x v="1"/>
    <s v="plays"/>
    <x v="3168"/>
    <d v="2014-12-31T00:00:00"/>
    <x v="3"/>
    <n v="2014"/>
  </r>
  <r>
    <n v="3219"/>
    <s v="Eyes Closed - The First In-Dream Theater Experience"/>
    <s v="Eyes Closed is a collaborative play and docudrama about New Yorkers and their dreams."/>
    <n v="100"/>
    <n v="20000"/>
    <n v="20022"/>
    <x v="0"/>
    <n v="168.25"/>
    <s v="US"/>
    <s v="USD"/>
    <n v="1427063747"/>
    <n v="1424043347"/>
    <b v="1"/>
    <n v="119"/>
    <b v="1"/>
    <s v="theater/plays"/>
    <x v="1"/>
    <s v="plays"/>
    <x v="3169"/>
    <d v="2015-03-22T22:35:47"/>
    <x v="0"/>
    <n v="2015"/>
  </r>
  <r>
    <n v="3220"/>
    <s v="Burners"/>
    <s v="A sci-fi thriller for the stage opening March 10 in Los Angeles."/>
    <n v="101"/>
    <n v="15000"/>
    <n v="15126"/>
    <x v="0"/>
    <n v="256.37"/>
    <s v="US"/>
    <s v="USD"/>
    <n v="1489352400"/>
    <n v="1486411204"/>
    <b v="1"/>
    <n v="59"/>
    <b v="1"/>
    <s v="theater/plays"/>
    <x v="1"/>
    <s v="plays"/>
    <x v="3170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103"/>
    <n v="4000"/>
    <n v="4137"/>
    <x v="0"/>
    <n v="36.61"/>
    <s v="GB"/>
    <s v="GBP"/>
    <n v="1436114603"/>
    <n v="1433090603"/>
    <b v="1"/>
    <n v="113"/>
    <b v="1"/>
    <s v="theater/plays"/>
    <x v="1"/>
    <s v="plays"/>
    <x v="3171"/>
    <d v="2015-07-05T16:43:23"/>
    <x v="0"/>
    <n v="2015"/>
  </r>
  <r>
    <n v="3222"/>
    <s v="Shakespeare in ASL - and FREE for everyone"/>
    <s v="Shakespeare's classic re-imagined as a spoken and signed production for deaf and hearing audiences"/>
    <n v="125"/>
    <n v="2500"/>
    <n v="3120"/>
    <x v="0"/>
    <n v="37.14"/>
    <s v="US"/>
    <s v="USD"/>
    <n v="1445722140"/>
    <n v="1443016697"/>
    <b v="1"/>
    <n v="84"/>
    <b v="1"/>
    <s v="theater/plays"/>
    <x v="1"/>
    <s v="plays"/>
    <x v="3172"/>
    <d v="2015-10-24T21:29:00"/>
    <x v="0"/>
    <n v="2015"/>
  </r>
  <r>
    <n v="3223"/>
    <s v="Good People by David Lindsay-Abaire at Waterfront Playhouse"/>
    <s v="Bringing David Lindsay-Abaire's award-winning story of our times to the East Bay."/>
    <n v="110"/>
    <n v="3100"/>
    <n v="3395"/>
    <x v="0"/>
    <n v="45.88"/>
    <s v="US"/>
    <s v="USD"/>
    <n v="1440100976"/>
    <n v="1437508976"/>
    <b v="1"/>
    <n v="74"/>
    <b v="1"/>
    <s v="theater/plays"/>
    <x v="1"/>
    <s v="plays"/>
    <x v="3173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n v="102"/>
    <n v="30000"/>
    <n v="30610"/>
    <x v="0"/>
    <n v="141.71"/>
    <s v="US"/>
    <s v="USD"/>
    <n v="1484024400"/>
    <n v="1479932713"/>
    <b v="1"/>
    <n v="216"/>
    <b v="1"/>
    <s v="theater/plays"/>
    <x v="1"/>
    <s v="plays"/>
    <x v="3174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102"/>
    <n v="2000"/>
    <n v="2047"/>
    <x v="0"/>
    <n v="52.49"/>
    <s v="US"/>
    <s v="USD"/>
    <n v="1464987600"/>
    <n v="1463145938"/>
    <b v="1"/>
    <n v="39"/>
    <b v="1"/>
    <s v="theater/plays"/>
    <x v="1"/>
    <s v="plays"/>
    <x v="3175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04"/>
    <n v="1200"/>
    <n v="1250"/>
    <x v="0"/>
    <n v="59.52"/>
    <s v="GB"/>
    <s v="GBP"/>
    <n v="1446213612"/>
    <n v="1443621612"/>
    <b v="1"/>
    <n v="21"/>
    <b v="1"/>
    <s v="theater/plays"/>
    <x v="1"/>
    <s v="plays"/>
    <x v="3176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5"/>
    <n v="1200"/>
    <n v="1500"/>
    <x v="0"/>
    <n v="50"/>
    <s v="GB"/>
    <s v="GBP"/>
    <n v="1484687436"/>
    <n v="1482095436"/>
    <b v="0"/>
    <n v="30"/>
    <b v="1"/>
    <s v="theater/plays"/>
    <x v="1"/>
    <s v="plays"/>
    <x v="3177"/>
    <d v="2017-01-17T21:10:36"/>
    <x v="2"/>
    <n v="2017"/>
  </r>
  <r>
    <n v="3228"/>
    <s v="Hear Me Roar: A Season of Powerful Women"/>
    <s v="A Season of Powerful Women. A Season of Defiance."/>
    <n v="102"/>
    <n v="7000"/>
    <n v="7164"/>
    <x v="0"/>
    <n v="193.62"/>
    <s v="US"/>
    <s v="USD"/>
    <n v="1450328340"/>
    <n v="1447606884"/>
    <b v="1"/>
    <n v="37"/>
    <b v="1"/>
    <s v="theater/plays"/>
    <x v="1"/>
    <s v="plays"/>
    <x v="3178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n v="108"/>
    <n v="20000"/>
    <n v="21573"/>
    <x v="0"/>
    <n v="106.8"/>
    <s v="US"/>
    <s v="USD"/>
    <n v="1416470398"/>
    <n v="1413874798"/>
    <b v="1"/>
    <n v="202"/>
    <b v="1"/>
    <s v="theater/plays"/>
    <x v="1"/>
    <s v="plays"/>
    <x v="3179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110"/>
    <n v="2600"/>
    <n v="2857"/>
    <x v="0"/>
    <n v="77.22"/>
    <s v="US"/>
    <s v="USD"/>
    <n v="1412135940"/>
    <n v="1410840126"/>
    <b v="1"/>
    <n v="37"/>
    <b v="1"/>
    <s v="theater/plays"/>
    <x v="1"/>
    <s v="plays"/>
    <x v="3180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61"/>
    <n v="1000"/>
    <n v="1610"/>
    <x v="0"/>
    <n v="57.5"/>
    <s v="US"/>
    <s v="USD"/>
    <n v="1460846347"/>
    <n v="1458254347"/>
    <b v="0"/>
    <n v="28"/>
    <b v="1"/>
    <s v="theater/plays"/>
    <x v="1"/>
    <s v="plays"/>
    <x v="3181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n v="131"/>
    <n v="1000"/>
    <n v="1312"/>
    <x v="0"/>
    <n v="50.46"/>
    <s v="US"/>
    <s v="USD"/>
    <n v="1462334340"/>
    <n v="1459711917"/>
    <b v="1"/>
    <n v="26"/>
    <b v="1"/>
    <s v="theater/plays"/>
    <x v="1"/>
    <s v="plays"/>
    <x v="3182"/>
    <d v="2016-05-04T03:59:00"/>
    <x v="2"/>
    <n v="2016"/>
  </r>
  <r>
    <n v="3233"/>
    <s v="64 Squares"/>
    <s v="64 Squares is an autobiographical one-man exploration of the internal chess game played to reconcile relationships."/>
    <n v="119"/>
    <n v="5000"/>
    <n v="5940"/>
    <x v="0"/>
    <n v="97.38"/>
    <s v="US"/>
    <s v="USD"/>
    <n v="1488482355"/>
    <n v="1485890355"/>
    <b v="0"/>
    <n v="61"/>
    <b v="1"/>
    <s v="theater/plays"/>
    <x v="1"/>
    <s v="plays"/>
    <x v="3183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100"/>
    <n v="4000"/>
    <n v="4015.71"/>
    <x v="0"/>
    <n v="34.92"/>
    <s v="GB"/>
    <s v="GBP"/>
    <n v="1485991860"/>
    <n v="1483124208"/>
    <b v="0"/>
    <n v="115"/>
    <b v="1"/>
    <s v="theater/plays"/>
    <x v="1"/>
    <s v="plays"/>
    <x v="3184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03"/>
    <n v="15000"/>
    <n v="15481"/>
    <x v="0"/>
    <n v="85.53"/>
    <s v="US"/>
    <s v="USD"/>
    <n v="1467361251"/>
    <n v="1464769251"/>
    <b v="1"/>
    <n v="181"/>
    <b v="1"/>
    <s v="theater/plays"/>
    <x v="1"/>
    <s v="plays"/>
    <x v="3185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n v="101"/>
    <n v="20000"/>
    <n v="20120"/>
    <x v="0"/>
    <n v="182.91"/>
    <s v="US"/>
    <s v="USD"/>
    <n v="1482962433"/>
    <n v="1480370433"/>
    <b v="0"/>
    <n v="110"/>
    <b v="1"/>
    <s v="theater/plays"/>
    <x v="1"/>
    <s v="plays"/>
    <x v="3186"/>
    <d v="2016-12-28T22:00:33"/>
    <x v="2"/>
    <n v="2016"/>
  </r>
  <r>
    <n v="3237"/>
    <s v="Celebrating 20 years of The 24 Hour Plays around the world!"/>
    <s v="An annual campaign supporting our intensive for artists 25 and under."/>
    <n v="101"/>
    <n v="35000"/>
    <n v="35275.64"/>
    <x v="0"/>
    <n v="131.13999999999999"/>
    <s v="US"/>
    <s v="USD"/>
    <n v="1443499140"/>
    <n v="1441452184"/>
    <b v="1"/>
    <n v="269"/>
    <b v="1"/>
    <s v="theater/plays"/>
    <x v="1"/>
    <s v="plays"/>
    <x v="3187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112"/>
    <n v="2800"/>
    <n v="3145"/>
    <x v="0"/>
    <n v="39.81"/>
    <s v="GB"/>
    <s v="GBP"/>
    <n v="1435752898"/>
    <n v="1433160898"/>
    <b v="1"/>
    <n v="79"/>
    <b v="1"/>
    <s v="theater/plays"/>
    <x v="1"/>
    <s v="plays"/>
    <x v="318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106"/>
    <n v="5862"/>
    <n v="6208.98"/>
    <x v="0"/>
    <n v="59.7"/>
    <s v="GB"/>
    <s v="GBP"/>
    <n v="1445817540"/>
    <n v="1443665293"/>
    <b v="1"/>
    <n v="104"/>
    <b v="1"/>
    <s v="theater/plays"/>
    <x v="1"/>
    <s v="plays"/>
    <x v="3189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101"/>
    <n v="3000"/>
    <n v="3017"/>
    <x v="0"/>
    <n v="88.74"/>
    <s v="GB"/>
    <s v="GBP"/>
    <n v="1487286000"/>
    <n v="1484843948"/>
    <b v="0"/>
    <n v="34"/>
    <b v="1"/>
    <s v="theater/plays"/>
    <x v="1"/>
    <s v="plays"/>
    <x v="3190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115"/>
    <n v="8500"/>
    <n v="9801"/>
    <x v="0"/>
    <n v="58.69"/>
    <s v="US"/>
    <s v="USD"/>
    <n v="1413269940"/>
    <n v="1410421670"/>
    <b v="1"/>
    <n v="167"/>
    <b v="1"/>
    <s v="theater/plays"/>
    <x v="1"/>
    <s v="plays"/>
    <x v="3191"/>
    <d v="2014-10-14T06:59:00"/>
    <x v="3"/>
    <n v="2014"/>
  </r>
  <r>
    <n v="3242"/>
    <s v="First Day Off in a Long Time by Brian Finkelstein"/>
    <s v="First Day Off in a Long Time is a comedy show...            _x000a_About suicide."/>
    <n v="127"/>
    <n v="10000"/>
    <n v="12730.42"/>
    <x v="0"/>
    <n v="69.569999999999993"/>
    <s v="US"/>
    <s v="USD"/>
    <n v="1411150092"/>
    <n v="1408558092"/>
    <b v="1"/>
    <n v="183"/>
    <b v="1"/>
    <s v="theater/plays"/>
    <x v="1"/>
    <s v="plays"/>
    <x v="319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n v="103"/>
    <n v="8000"/>
    <n v="8227"/>
    <x v="0"/>
    <n v="115.87"/>
    <s v="US"/>
    <s v="USD"/>
    <n v="1444348800"/>
    <n v="1442283562"/>
    <b v="1"/>
    <n v="71"/>
    <b v="1"/>
    <s v="theater/plays"/>
    <x v="1"/>
    <s v="plays"/>
    <x v="3193"/>
    <d v="2015-10-09T00:00:00"/>
    <x v="0"/>
    <n v="2015"/>
  </r>
  <r>
    <n v="3244"/>
    <s v="'Time Please'"/>
    <s v="'Time Please' is a black comedy set in a failing public house in a run-down part of town, where things are about to get messy."/>
    <n v="103"/>
    <n v="1600"/>
    <n v="1647"/>
    <x v="0"/>
    <n v="23.87"/>
    <s v="GB"/>
    <s v="GBP"/>
    <n v="1480613982"/>
    <n v="1478018382"/>
    <b v="0"/>
    <n v="69"/>
    <b v="1"/>
    <s v="theater/plays"/>
    <x v="1"/>
    <s v="plays"/>
    <x v="3194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n v="104"/>
    <n v="21000"/>
    <n v="21904"/>
    <x v="0"/>
    <n v="81.13"/>
    <s v="US"/>
    <s v="USD"/>
    <n v="1434074400"/>
    <n v="1431354258"/>
    <b v="0"/>
    <n v="270"/>
    <b v="1"/>
    <s v="theater/plays"/>
    <x v="1"/>
    <s v="plays"/>
    <x v="3195"/>
    <d v="2015-06-12T02:00:00"/>
    <x v="0"/>
    <n v="2015"/>
  </r>
  <r>
    <n v="3246"/>
    <s v="The Gray Man"/>
    <s v="The Gray Man isnâ€™t real. Heâ€™s a ghost story, a boogeyman, a tale mothers make up to keep their children safe."/>
    <n v="111"/>
    <n v="10000"/>
    <n v="11122"/>
    <x v="0"/>
    <n v="57.63"/>
    <s v="US"/>
    <s v="USD"/>
    <n v="1442030340"/>
    <n v="1439551200"/>
    <b v="1"/>
    <n v="193"/>
    <b v="1"/>
    <s v="theater/plays"/>
    <x v="1"/>
    <s v="plays"/>
    <x v="3196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106"/>
    <n v="2500"/>
    <n v="2646.5"/>
    <x v="0"/>
    <n v="46.43"/>
    <s v="GB"/>
    <s v="GBP"/>
    <n v="1436696712"/>
    <n v="1434104712"/>
    <b v="1"/>
    <n v="57"/>
    <b v="1"/>
    <s v="theater/plays"/>
    <x v="1"/>
    <s v="plays"/>
    <x v="3197"/>
    <d v="2015-07-12T10:25:12"/>
    <x v="0"/>
    <n v="2015"/>
  </r>
  <r>
    <n v="3248"/>
    <s v="Honest Accomplice Theatre 2015-16 Season"/>
    <s v="Honest Accomplice Theatre produces theatre for social change."/>
    <n v="101"/>
    <n v="12000"/>
    <n v="12095"/>
    <x v="0"/>
    <n v="60.48"/>
    <s v="US"/>
    <s v="USD"/>
    <n v="1428178757"/>
    <n v="1425590357"/>
    <b v="1"/>
    <n v="200"/>
    <b v="1"/>
    <s v="theater/plays"/>
    <x v="1"/>
    <s v="plays"/>
    <x v="3198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105"/>
    <n v="5500"/>
    <n v="5771"/>
    <x v="0"/>
    <n v="65.58"/>
    <s v="US"/>
    <s v="USD"/>
    <n v="1434822914"/>
    <n v="1432230914"/>
    <b v="1"/>
    <n v="88"/>
    <b v="1"/>
    <s v="theater/plays"/>
    <x v="1"/>
    <s v="plays"/>
    <x v="3199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102"/>
    <n v="25000"/>
    <n v="25388"/>
    <x v="0"/>
    <n v="119.19"/>
    <s v="US"/>
    <s v="USD"/>
    <n v="1415213324"/>
    <n v="1412617724"/>
    <b v="1"/>
    <n v="213"/>
    <b v="1"/>
    <s v="theater/plays"/>
    <x v="1"/>
    <s v="plays"/>
    <x v="3200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n v="111"/>
    <n v="1500"/>
    <n v="1661"/>
    <x v="0"/>
    <n v="83.05"/>
    <s v="US"/>
    <s v="USD"/>
    <n v="1434907966"/>
    <n v="1432315966"/>
    <b v="1"/>
    <n v="20"/>
    <b v="1"/>
    <s v="theater/plays"/>
    <x v="1"/>
    <s v="plays"/>
    <x v="3201"/>
    <d v="2015-06-21T17:32:46"/>
    <x v="0"/>
    <n v="2015"/>
  </r>
  <r>
    <n v="3252"/>
    <s v="Modern Love"/>
    <s v="How do we navigate the boundaries between friendship, sexual intimacy and obsessive desire?"/>
    <n v="128"/>
    <n v="2250"/>
    <n v="2876"/>
    <x v="0"/>
    <n v="57.52"/>
    <s v="GB"/>
    <s v="GBP"/>
    <n v="1473247240"/>
    <n v="1470655240"/>
    <b v="1"/>
    <n v="50"/>
    <b v="1"/>
    <s v="theater/plays"/>
    <x v="1"/>
    <s v="plays"/>
    <x v="3202"/>
    <d v="2016-09-07T11:20:40"/>
    <x v="2"/>
    <n v="2016"/>
  </r>
  <r>
    <n v="3253"/>
    <s v="EMPATHITRAX, a new play by Ana Nogueira"/>
    <s v="Can you ever truly feel what someone else is feeling?_x000a_Do you want to?"/>
    <n v="102"/>
    <n v="20000"/>
    <n v="20365"/>
    <x v="0"/>
    <n v="177.09"/>
    <s v="US"/>
    <s v="USD"/>
    <n v="1473306300"/>
    <n v="1471701028"/>
    <b v="1"/>
    <n v="115"/>
    <b v="1"/>
    <s v="theater/plays"/>
    <x v="1"/>
    <s v="plays"/>
    <x v="3203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01"/>
    <n v="13000"/>
    <n v="13163.5"/>
    <x v="0"/>
    <n v="70.77"/>
    <s v="GB"/>
    <s v="GBP"/>
    <n v="1427331809"/>
    <n v="1424743409"/>
    <b v="1"/>
    <n v="186"/>
    <b v="1"/>
    <s v="theater/plays"/>
    <x v="1"/>
    <s v="plays"/>
    <x v="3204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n v="175"/>
    <n v="300"/>
    <n v="525"/>
    <x v="0"/>
    <n v="29.17"/>
    <s v="GB"/>
    <s v="GBP"/>
    <n v="1412706375"/>
    <n v="1410114375"/>
    <b v="1"/>
    <n v="18"/>
    <b v="1"/>
    <s v="theater/plays"/>
    <x v="1"/>
    <s v="plays"/>
    <x v="320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n v="128"/>
    <n v="10000"/>
    <n v="12806"/>
    <x v="0"/>
    <n v="72.760000000000005"/>
    <s v="US"/>
    <s v="USD"/>
    <n v="1433995140"/>
    <n v="1432129577"/>
    <b v="1"/>
    <n v="176"/>
    <b v="1"/>
    <s v="theater/plays"/>
    <x v="1"/>
    <s v="plays"/>
    <x v="3206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106"/>
    <n v="2000"/>
    <n v="2125.9899999999998"/>
    <x v="0"/>
    <n v="51.85"/>
    <s v="GB"/>
    <s v="GBP"/>
    <n v="1487769952"/>
    <n v="1485177952"/>
    <b v="0"/>
    <n v="41"/>
    <b v="1"/>
    <s v="theater/plays"/>
    <x v="1"/>
    <s v="plays"/>
    <x v="3207"/>
    <d v="2017-02-22T13:25:52"/>
    <x v="1"/>
    <n v="2017"/>
  </r>
  <r>
    <n v="3258"/>
    <s v="Bluebirds by Joe Brondo"/>
    <s v="A guy named Walt steals a book and plans to sell it to get his life on track... until his wife finds out."/>
    <n v="105"/>
    <n v="7000"/>
    <n v="7365"/>
    <x v="0"/>
    <n v="98.2"/>
    <s v="US"/>
    <s v="USD"/>
    <n v="1420751861"/>
    <n v="1418159861"/>
    <b v="1"/>
    <n v="75"/>
    <b v="1"/>
    <s v="theater/plays"/>
    <x v="1"/>
    <s v="plays"/>
    <x v="3208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n v="106"/>
    <n v="23000"/>
    <n v="24418.6"/>
    <x v="0"/>
    <n v="251.74"/>
    <s v="US"/>
    <s v="USD"/>
    <n v="1475294340"/>
    <n v="1472753745"/>
    <b v="1"/>
    <n v="97"/>
    <b v="1"/>
    <s v="theater/plays"/>
    <x v="1"/>
    <s v="plays"/>
    <x v="3209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n v="109"/>
    <n v="5000"/>
    <n v="5462"/>
    <x v="0"/>
    <n v="74.819999999999993"/>
    <s v="US"/>
    <s v="USD"/>
    <n v="1448903318"/>
    <n v="1445875718"/>
    <b v="1"/>
    <n v="73"/>
    <b v="1"/>
    <s v="theater/plays"/>
    <x v="1"/>
    <s v="plays"/>
    <x v="3210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n v="100"/>
    <n v="3300"/>
    <n v="3315"/>
    <x v="0"/>
    <n v="67.650000000000006"/>
    <s v="US"/>
    <s v="USD"/>
    <n v="1437067476"/>
    <n v="1434475476"/>
    <b v="1"/>
    <n v="49"/>
    <b v="1"/>
    <s v="theater/plays"/>
    <x v="1"/>
    <s v="plays"/>
    <x v="3211"/>
    <d v="2015-07-16T17:24:36"/>
    <x v="0"/>
    <n v="2015"/>
  </r>
  <r>
    <n v="3262"/>
    <s v="Prison Boxing: A New Play by Leah Joki"/>
    <s v="A one-woman theatrical exploration of the prison system and its inhabitants."/>
    <n v="103"/>
    <n v="12200"/>
    <n v="12571"/>
    <x v="0"/>
    <n v="93.81"/>
    <s v="US"/>
    <s v="USD"/>
    <n v="1419220800"/>
    <n v="1416555262"/>
    <b v="1"/>
    <n v="134"/>
    <b v="1"/>
    <s v="theater/plays"/>
    <x v="1"/>
    <s v="plays"/>
    <x v="3212"/>
    <d v="2014-12-22T04:00:00"/>
    <x v="3"/>
    <n v="2014"/>
  </r>
  <r>
    <n v="3263"/>
    <s v="Titus Andronicus (with an all-female cast &amp; crew)"/>
    <s v="Shakespeare's bloodiest tragedy, performed and produced exclusively by women."/>
    <n v="112"/>
    <n v="2500"/>
    <n v="2804.16"/>
    <x v="0"/>
    <n v="41.24"/>
    <s v="US"/>
    <s v="USD"/>
    <n v="1446238800"/>
    <n v="1444220588"/>
    <b v="1"/>
    <n v="68"/>
    <b v="1"/>
    <s v="theater/plays"/>
    <x v="1"/>
    <s v="plays"/>
    <x v="3213"/>
    <d v="2015-10-30T21:00:00"/>
    <x v="0"/>
    <n v="2015"/>
  </r>
  <r>
    <n v="3264"/>
    <s v="Kapow-i GoGo at The PIT"/>
    <s v="The three part comedic saga of Kapow-i GoGo, who saves the world.  Again.  And again."/>
    <n v="103"/>
    <n v="2500"/>
    <n v="2575"/>
    <x v="0"/>
    <n v="52.55"/>
    <s v="US"/>
    <s v="USD"/>
    <n v="1422482400"/>
    <n v="1421089938"/>
    <b v="1"/>
    <n v="49"/>
    <b v="1"/>
    <s v="theater/plays"/>
    <x v="1"/>
    <s v="plays"/>
    <x v="3214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n v="164"/>
    <n v="2700"/>
    <n v="4428"/>
    <x v="0"/>
    <n v="70.290000000000006"/>
    <s v="IE"/>
    <s v="EUR"/>
    <n v="1449162000"/>
    <n v="1446570315"/>
    <b v="1"/>
    <n v="63"/>
    <b v="1"/>
    <s v="theater/plays"/>
    <x v="1"/>
    <s v="plays"/>
    <x v="3215"/>
    <d v="2015-12-03T17:00:00"/>
    <x v="0"/>
    <n v="2015"/>
  </r>
  <r>
    <n v="3266"/>
    <s v="Macbeth"/>
    <s v="An original version of Shakespeare's masterpiece that emphasizes family and explores the destruction of blood ties"/>
    <n v="131"/>
    <n v="6000"/>
    <n v="7877"/>
    <x v="0"/>
    <n v="48.33"/>
    <s v="US"/>
    <s v="USD"/>
    <n v="1434142800"/>
    <n v="1431435122"/>
    <b v="1"/>
    <n v="163"/>
    <b v="1"/>
    <s v="theater/plays"/>
    <x v="1"/>
    <s v="plays"/>
    <x v="3216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02"/>
    <n v="15000"/>
    <n v="15315"/>
    <x v="0"/>
    <n v="53.18"/>
    <s v="US"/>
    <s v="USD"/>
    <n v="1437156660"/>
    <n v="1434564660"/>
    <b v="1"/>
    <n v="288"/>
    <b v="1"/>
    <s v="theater/plays"/>
    <x v="1"/>
    <s v="plays"/>
    <x v="3217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128"/>
    <n v="2000"/>
    <n v="2560"/>
    <x v="0"/>
    <n v="60.95"/>
    <s v="US"/>
    <s v="USD"/>
    <n v="1472074928"/>
    <n v="1470692528"/>
    <b v="1"/>
    <n v="42"/>
    <b v="1"/>
    <s v="theater/plays"/>
    <x v="1"/>
    <s v="plays"/>
    <x v="321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102"/>
    <n v="8000"/>
    <n v="8120"/>
    <x v="0"/>
    <n v="116"/>
    <s v="GB"/>
    <s v="GBP"/>
    <n v="1434452400"/>
    <n v="1431509397"/>
    <b v="1"/>
    <n v="70"/>
    <b v="1"/>
    <s v="theater/plays"/>
    <x v="1"/>
    <s v="plays"/>
    <x v="3219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02"/>
    <n v="1800"/>
    <n v="1830"/>
    <x v="0"/>
    <n v="61"/>
    <s v="GB"/>
    <s v="GBP"/>
    <n v="1436705265"/>
    <n v="1434113265"/>
    <b v="1"/>
    <n v="30"/>
    <b v="1"/>
    <s v="theater/plays"/>
    <x v="1"/>
    <s v="plays"/>
    <x v="3220"/>
    <d v="2015-07-12T12:47:45"/>
    <x v="0"/>
    <n v="2015"/>
  </r>
  <r>
    <n v="3271"/>
    <s v="Saxon Court at Southwark Playhouse"/>
    <s v="A razor sharp satire to darken your Christmas."/>
    <n v="130"/>
    <n v="1500"/>
    <n v="1950"/>
    <x v="0"/>
    <n v="38.24"/>
    <s v="GB"/>
    <s v="GBP"/>
    <n v="1414927775"/>
    <n v="1412332175"/>
    <b v="1"/>
    <n v="51"/>
    <b v="1"/>
    <s v="theater/plays"/>
    <x v="1"/>
    <s v="plays"/>
    <x v="3221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n v="154"/>
    <n v="10000"/>
    <n v="15443"/>
    <x v="0"/>
    <n v="106.5"/>
    <s v="US"/>
    <s v="USD"/>
    <n v="1446814809"/>
    <n v="1444219209"/>
    <b v="1"/>
    <n v="145"/>
    <b v="1"/>
    <s v="theater/plays"/>
    <x v="1"/>
    <s v="plays"/>
    <x v="3222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n v="107"/>
    <n v="4000"/>
    <n v="4296"/>
    <x v="0"/>
    <n v="204.57"/>
    <s v="US"/>
    <s v="USD"/>
    <n v="1473879600"/>
    <n v="1472498042"/>
    <b v="1"/>
    <n v="21"/>
    <b v="1"/>
    <s v="theater/plays"/>
    <x v="1"/>
    <s v="plays"/>
    <x v="3223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n v="101"/>
    <n v="15500"/>
    <n v="15705"/>
    <x v="0"/>
    <n v="54.91"/>
    <s v="US"/>
    <s v="USD"/>
    <n v="1458075600"/>
    <n v="1454259272"/>
    <b v="1"/>
    <n v="286"/>
    <b v="1"/>
    <s v="theater/plays"/>
    <x v="1"/>
    <s v="plays"/>
    <x v="3224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00"/>
    <n v="1800"/>
    <n v="1805"/>
    <x v="0"/>
    <n v="150.41999999999999"/>
    <s v="US"/>
    <s v="USD"/>
    <n v="1423456200"/>
    <n v="1421183271"/>
    <b v="1"/>
    <n v="12"/>
    <b v="1"/>
    <s v="theater/plays"/>
    <x v="1"/>
    <s v="plays"/>
    <x v="3225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n v="117"/>
    <n v="4500"/>
    <n v="5258"/>
    <x v="0"/>
    <n v="52.58"/>
    <s v="CA"/>
    <s v="CAD"/>
    <n v="1459483140"/>
    <n v="1456526879"/>
    <b v="1"/>
    <n v="100"/>
    <b v="1"/>
    <s v="theater/plays"/>
    <x v="1"/>
    <s v="plays"/>
    <x v="3226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n v="109"/>
    <n v="5000"/>
    <n v="5430"/>
    <x v="0"/>
    <n v="54.3"/>
    <s v="GB"/>
    <s v="GBP"/>
    <n v="1416331406"/>
    <n v="1413735806"/>
    <b v="1"/>
    <n v="100"/>
    <b v="1"/>
    <s v="theater/plays"/>
    <x v="1"/>
    <s v="plays"/>
    <x v="3227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103"/>
    <n v="2500"/>
    <n v="2585"/>
    <x v="0"/>
    <n v="76.03"/>
    <s v="GB"/>
    <s v="GBP"/>
    <n v="1433017303"/>
    <n v="1430425303"/>
    <b v="1"/>
    <n v="34"/>
    <b v="1"/>
    <s v="theater/plays"/>
    <x v="1"/>
    <s v="plays"/>
    <x v="3228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114"/>
    <n v="5800"/>
    <n v="6628"/>
    <x v="0"/>
    <n v="105.21"/>
    <s v="US"/>
    <s v="USD"/>
    <n v="1459474059"/>
    <n v="1456885659"/>
    <b v="0"/>
    <n v="63"/>
    <b v="1"/>
    <s v="theater/plays"/>
    <x v="1"/>
    <s v="plays"/>
    <x v="322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103"/>
    <n v="2000"/>
    <n v="2060"/>
    <x v="0"/>
    <n v="68.67"/>
    <s v="US"/>
    <s v="USD"/>
    <n v="1433134800"/>
    <n v="1430158198"/>
    <b v="0"/>
    <n v="30"/>
    <b v="1"/>
    <s v="theater/plays"/>
    <x v="1"/>
    <s v="plays"/>
    <x v="3230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122"/>
    <n v="5000"/>
    <n v="6080"/>
    <x v="0"/>
    <n v="129.36000000000001"/>
    <s v="US"/>
    <s v="USD"/>
    <n v="1441153705"/>
    <n v="1438561705"/>
    <b v="0"/>
    <n v="47"/>
    <b v="1"/>
    <s v="theater/plays"/>
    <x v="1"/>
    <s v="plays"/>
    <x v="3231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103"/>
    <n v="31000"/>
    <n v="31820.5"/>
    <x v="0"/>
    <n v="134.26"/>
    <s v="US"/>
    <s v="USD"/>
    <n v="1461904788"/>
    <n v="1458103188"/>
    <b v="0"/>
    <n v="237"/>
    <b v="1"/>
    <s v="theater/plays"/>
    <x v="1"/>
    <s v="plays"/>
    <x v="3232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105"/>
    <n v="800"/>
    <n v="838"/>
    <x v="0"/>
    <n v="17.829999999999998"/>
    <s v="GB"/>
    <s v="GBP"/>
    <n v="1455138000"/>
    <n v="1452448298"/>
    <b v="0"/>
    <n v="47"/>
    <b v="1"/>
    <s v="theater/plays"/>
    <x v="1"/>
    <s v="plays"/>
    <x v="3233"/>
    <d v="2016-02-10T21:00:00"/>
    <x v="2"/>
    <n v="2016"/>
  </r>
  <r>
    <n v="3284"/>
    <s v="Help fund Black Enough!"/>
    <s v="Black Enough is an LSU student-staged performance exploring the effects of white supremacy on the black community."/>
    <n v="102"/>
    <n v="3000"/>
    <n v="3048"/>
    <x v="0"/>
    <n v="203.2"/>
    <s v="US"/>
    <s v="USD"/>
    <n v="1454047140"/>
    <n v="1452546853"/>
    <b v="0"/>
    <n v="15"/>
    <b v="1"/>
    <s v="theater/plays"/>
    <x v="1"/>
    <s v="plays"/>
    <x v="3234"/>
    <d v="2016-01-29T05:59:00"/>
    <x v="2"/>
    <n v="2016"/>
  </r>
  <r>
    <n v="3285"/>
    <s v="By Morning"/>
    <s v="A new play by Matthew Gasda"/>
    <n v="112"/>
    <n v="4999"/>
    <n v="5604"/>
    <x v="0"/>
    <n v="69.19"/>
    <s v="US"/>
    <s v="USD"/>
    <n v="1488258000"/>
    <n v="1485556626"/>
    <b v="0"/>
    <n v="81"/>
    <b v="1"/>
    <s v="theater/plays"/>
    <x v="1"/>
    <s v="plays"/>
    <x v="3235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02"/>
    <n v="15000"/>
    <n v="15265"/>
    <x v="0"/>
    <n v="125.12"/>
    <s v="US"/>
    <s v="USD"/>
    <n v="1471291782"/>
    <n v="1468699782"/>
    <b v="0"/>
    <n v="122"/>
    <b v="1"/>
    <s v="theater/plays"/>
    <x v="1"/>
    <s v="plays"/>
    <x v="3236"/>
    <d v="2016-08-15T20:09:42"/>
    <x v="2"/>
    <n v="2016"/>
  </r>
  <r>
    <n v="3287"/>
    <s v="Three Things: Stories About Life"/>
    <s v="An inspirational one-man play about crisis, community, and the search for wholeness."/>
    <n v="100"/>
    <n v="2500"/>
    <n v="2500"/>
    <x v="0"/>
    <n v="73.53"/>
    <s v="CA"/>
    <s v="CAD"/>
    <n v="1448733628"/>
    <n v="1446573628"/>
    <b v="0"/>
    <n v="34"/>
    <b v="1"/>
    <s v="theater/plays"/>
    <x v="1"/>
    <s v="plays"/>
    <x v="3237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"/>
    <n v="10000"/>
    <n v="10026.49"/>
    <x v="0"/>
    <n v="48.44"/>
    <s v="GB"/>
    <s v="GBP"/>
    <n v="1466463600"/>
    <n v="1463337315"/>
    <b v="0"/>
    <n v="207"/>
    <b v="1"/>
    <s v="theater/plays"/>
    <x v="1"/>
    <s v="plays"/>
    <x v="3238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133"/>
    <n v="500"/>
    <n v="665.21"/>
    <x v="0"/>
    <n v="26.61"/>
    <s v="GB"/>
    <s v="GBP"/>
    <n v="1487580602"/>
    <n v="1485161402"/>
    <b v="0"/>
    <n v="25"/>
    <b v="1"/>
    <s v="theater/plays"/>
    <x v="1"/>
    <s v="plays"/>
    <x v="3239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n v="121"/>
    <n v="2000"/>
    <n v="2424"/>
    <x v="0"/>
    <n v="33.67"/>
    <s v="GB"/>
    <s v="GBP"/>
    <n v="1489234891"/>
    <n v="1486642891"/>
    <b v="0"/>
    <n v="72"/>
    <b v="1"/>
    <s v="theater/plays"/>
    <x v="1"/>
    <s v="plays"/>
    <x v="3240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114"/>
    <n v="500"/>
    <n v="570"/>
    <x v="0"/>
    <n v="40.71"/>
    <s v="US"/>
    <s v="USD"/>
    <n v="1442462340"/>
    <n v="1439743900"/>
    <b v="0"/>
    <n v="14"/>
    <b v="1"/>
    <s v="theater/plays"/>
    <x v="1"/>
    <s v="plays"/>
    <x v="3241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n v="286"/>
    <n v="101"/>
    <n v="289"/>
    <x v="0"/>
    <n v="19.27"/>
    <s v="GB"/>
    <s v="GBP"/>
    <n v="1449257348"/>
    <n v="1444069748"/>
    <b v="0"/>
    <n v="15"/>
    <b v="1"/>
    <s v="theater/plays"/>
    <x v="1"/>
    <s v="plays"/>
    <x v="3242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170"/>
    <n v="4500"/>
    <n v="7670"/>
    <x v="0"/>
    <n v="84.29"/>
    <s v="NZ"/>
    <s v="NZD"/>
    <n v="1488622352"/>
    <n v="1486030352"/>
    <b v="0"/>
    <n v="91"/>
    <b v="1"/>
    <s v="theater/plays"/>
    <x v="1"/>
    <s v="plays"/>
    <x v="3243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n v="118"/>
    <n v="600"/>
    <n v="710"/>
    <x v="0"/>
    <n v="29.58"/>
    <s v="GB"/>
    <s v="GBP"/>
    <n v="1434459554"/>
    <n v="1431867554"/>
    <b v="0"/>
    <n v="24"/>
    <b v="1"/>
    <s v="theater/plays"/>
    <x v="1"/>
    <s v="plays"/>
    <x v="324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n v="103"/>
    <n v="700"/>
    <n v="720.01"/>
    <x v="0"/>
    <n v="26.67"/>
    <s v="GB"/>
    <s v="GBP"/>
    <n v="1474886229"/>
    <n v="1472294229"/>
    <b v="0"/>
    <n v="27"/>
    <b v="1"/>
    <s v="theater/plays"/>
    <x v="1"/>
    <s v="plays"/>
    <x v="3245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n v="144"/>
    <n v="1500"/>
    <n v="2161"/>
    <x v="0"/>
    <n v="45.98"/>
    <s v="GB"/>
    <s v="GBP"/>
    <n v="1448229600"/>
    <n v="1446401372"/>
    <b v="0"/>
    <n v="47"/>
    <b v="1"/>
    <s v="theater/plays"/>
    <x v="1"/>
    <s v="plays"/>
    <x v="3246"/>
    <d v="2015-11-22T22:00:00"/>
    <x v="0"/>
    <n v="2015"/>
  </r>
  <r>
    <n v="3297"/>
    <s v="MY EYES WENT DARK"/>
    <s v="A father loses his family in a freak plane crash and goes on to murder the air traffic controller he holds responsible."/>
    <n v="100"/>
    <n v="5500"/>
    <n v="5504"/>
    <x v="0"/>
    <n v="125.09"/>
    <s v="GB"/>
    <s v="GBP"/>
    <n v="1438037940"/>
    <n v="1436380256"/>
    <b v="0"/>
    <n v="44"/>
    <b v="1"/>
    <s v="theater/plays"/>
    <x v="1"/>
    <s v="plays"/>
    <x v="3247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2"/>
    <n v="10000"/>
    <n v="10173"/>
    <x v="0"/>
    <n v="141.29"/>
    <s v="US"/>
    <s v="USD"/>
    <n v="1442102400"/>
    <n v="1440370768"/>
    <b v="0"/>
    <n v="72"/>
    <b v="1"/>
    <s v="theater/plays"/>
    <x v="1"/>
    <s v="plays"/>
    <x v="324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116"/>
    <n v="3000"/>
    <n v="3486"/>
    <x v="0"/>
    <n v="55.33"/>
    <s v="US"/>
    <s v="USD"/>
    <n v="1444860063"/>
    <n v="1442268063"/>
    <b v="0"/>
    <n v="63"/>
    <b v="1"/>
    <s v="theater/plays"/>
    <x v="1"/>
    <s v="plays"/>
    <x v="3249"/>
    <d v="2015-10-14T22:01:03"/>
    <x v="0"/>
    <n v="2015"/>
  </r>
  <r>
    <n v="3300"/>
    <s v="MAX &amp; ELSA: NO MUSIC. NO CHILDREN."/>
    <s v="A subversive parody about the two people for whom the hills were NOT alive with THE SOUND OF MUSIC."/>
    <n v="136"/>
    <n v="3000"/>
    <n v="4085"/>
    <x v="0"/>
    <n v="46.42"/>
    <s v="US"/>
    <s v="USD"/>
    <n v="1430329862"/>
    <n v="1428515462"/>
    <b v="0"/>
    <n v="88"/>
    <b v="1"/>
    <s v="theater/plays"/>
    <x v="1"/>
    <s v="plays"/>
    <x v="3250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133"/>
    <n v="3000"/>
    <n v="4004"/>
    <x v="0"/>
    <n v="57.2"/>
    <s v="US"/>
    <s v="USD"/>
    <n v="1470034740"/>
    <n v="1466185176"/>
    <b v="0"/>
    <n v="70"/>
    <b v="1"/>
    <s v="theater/plays"/>
    <x v="1"/>
    <s v="plays"/>
    <x v="3251"/>
    <d v="2016-08-01T06:59:00"/>
    <x v="2"/>
    <n v="2016"/>
  </r>
  <r>
    <n v="3302"/>
    <s v="El muro de BorÃ­s KiÃ©n"/>
    <s v="FilosofÃ­a de los anÃ³nimos"/>
    <n v="103"/>
    <n v="8400"/>
    <n v="8685"/>
    <x v="0"/>
    <n v="173.7"/>
    <s v="ES"/>
    <s v="EUR"/>
    <n v="1481099176"/>
    <n v="1478507176"/>
    <b v="0"/>
    <n v="50"/>
    <b v="1"/>
    <s v="theater/plays"/>
    <x v="1"/>
    <s v="plays"/>
    <x v="3252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n v="116"/>
    <n v="1800"/>
    <n v="2086"/>
    <x v="0"/>
    <n v="59.6"/>
    <s v="US"/>
    <s v="USD"/>
    <n v="1427553484"/>
    <n v="1424533084"/>
    <b v="0"/>
    <n v="35"/>
    <b v="1"/>
    <s v="theater/plays"/>
    <x v="1"/>
    <s v="plays"/>
    <x v="3253"/>
    <d v="2015-03-28T14:38:04"/>
    <x v="0"/>
    <n v="2015"/>
  </r>
  <r>
    <n v="3304"/>
    <s v="I Can Ski Forever 3"/>
    <s v="A musical comedy production celebrating the unique, lovable, insufferable ski culture of the modern day mountain town."/>
    <n v="105"/>
    <n v="15000"/>
    <n v="15677.5"/>
    <x v="0"/>
    <n v="89.59"/>
    <s v="US"/>
    <s v="USD"/>
    <n v="1482418752"/>
    <n v="1479826752"/>
    <b v="0"/>
    <n v="175"/>
    <b v="1"/>
    <s v="theater/plays"/>
    <x v="1"/>
    <s v="plays"/>
    <x v="3254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n v="102"/>
    <n v="4000"/>
    <n v="4081"/>
    <x v="0"/>
    <n v="204.05"/>
    <s v="US"/>
    <s v="USD"/>
    <n v="1438374748"/>
    <n v="1435782748"/>
    <b v="0"/>
    <n v="20"/>
    <b v="1"/>
    <s v="theater/plays"/>
    <x v="1"/>
    <s v="plays"/>
    <x v="3255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75"/>
    <n v="1500"/>
    <n v="2630"/>
    <x v="0"/>
    <n v="48.7"/>
    <s v="US"/>
    <s v="USD"/>
    <n v="1465527600"/>
    <n v="1462252542"/>
    <b v="0"/>
    <n v="54"/>
    <b v="1"/>
    <s v="theater/plays"/>
    <x v="1"/>
    <s v="plays"/>
    <x v="3256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n v="107"/>
    <n v="1000"/>
    <n v="1066.8"/>
    <x v="0"/>
    <n v="53.34"/>
    <s v="US"/>
    <s v="USD"/>
    <n v="1463275339"/>
    <n v="1460683339"/>
    <b v="0"/>
    <n v="20"/>
    <b v="1"/>
    <s v="theater/plays"/>
    <x v="1"/>
    <s v="plays"/>
    <x v="3257"/>
    <d v="2016-05-15T01:22:19"/>
    <x v="2"/>
    <n v="2016"/>
  </r>
  <r>
    <n v="3308"/>
    <s v="A Hand of Talons"/>
    <s v="Descend into the dark world of steampunk noir in this thrilling new play, written by Maggie Lee and directed by Amy Poisson!"/>
    <n v="122"/>
    <n v="3500"/>
    <n v="4280"/>
    <x v="0"/>
    <n v="75.09"/>
    <s v="US"/>
    <s v="USD"/>
    <n v="1460581365"/>
    <n v="1458766965"/>
    <b v="0"/>
    <n v="57"/>
    <b v="1"/>
    <s v="theater/plays"/>
    <x v="1"/>
    <s v="plays"/>
    <x v="3258"/>
    <d v="2016-04-13T21:02:45"/>
    <x v="2"/>
    <n v="2016"/>
  </r>
  <r>
    <n v="3309"/>
    <s v="Collision Course"/>
    <s v="Two unlikely friends, a garage, tinned beans &amp; the end of the world."/>
    <n v="159"/>
    <n v="350"/>
    <n v="558"/>
    <x v="0"/>
    <n v="18"/>
    <s v="GB"/>
    <s v="GBP"/>
    <n v="1476632178"/>
    <n v="1473953778"/>
    <b v="0"/>
    <n v="31"/>
    <b v="1"/>
    <s v="theater/plays"/>
    <x v="1"/>
    <s v="plays"/>
    <x v="3259"/>
    <d v="2016-10-16T15:36:18"/>
    <x v="2"/>
    <n v="2016"/>
  </r>
  <r>
    <n v="3310"/>
    <s v="The Island Boys: A New Play"/>
    <s v="A new play about coming coming home, recovery, and trying to find God in the process."/>
    <n v="100"/>
    <n v="6500"/>
    <n v="6505"/>
    <x v="0"/>
    <n v="209.84"/>
    <s v="US"/>
    <s v="USD"/>
    <n v="1444169825"/>
    <n v="1441577825"/>
    <b v="0"/>
    <n v="31"/>
    <b v="1"/>
    <s v="theater/plays"/>
    <x v="1"/>
    <s v="plays"/>
    <x v="3260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10"/>
    <n v="2500"/>
    <n v="2746"/>
    <x v="0"/>
    <n v="61.02"/>
    <s v="US"/>
    <s v="USD"/>
    <n v="1445065210"/>
    <n v="1442473210"/>
    <b v="0"/>
    <n v="45"/>
    <b v="1"/>
    <s v="theater/plays"/>
    <x v="1"/>
    <s v="plays"/>
    <x v="3261"/>
    <d v="2015-10-17T07:00:10"/>
    <x v="0"/>
    <n v="2015"/>
  </r>
  <r>
    <n v="3312"/>
    <s v="Richard III"/>
    <s v="Bare Theatre presents one of Shakespeare's most notorious characters in the final chapter of the War of the Roses saga."/>
    <n v="100"/>
    <n v="2500"/>
    <n v="2501"/>
    <x v="0"/>
    <n v="61"/>
    <s v="US"/>
    <s v="USD"/>
    <n v="1478901600"/>
    <n v="1477077946"/>
    <b v="0"/>
    <n v="41"/>
    <b v="1"/>
    <s v="theater/plays"/>
    <x v="1"/>
    <s v="plays"/>
    <x v="3262"/>
    <d v="2016-11-11T22:00:00"/>
    <x v="2"/>
    <n v="2016"/>
  </r>
  <r>
    <n v="3313"/>
    <s v="Melbin the Accidental"/>
    <s v="A modern reworking of Shakespeare's histories and tragedies in iambic pentameter to talk of death, love, and race."/>
    <n v="116"/>
    <n v="2000"/>
    <n v="2321"/>
    <x v="0"/>
    <n v="80.03"/>
    <s v="US"/>
    <s v="USD"/>
    <n v="1453856400"/>
    <n v="1452664317"/>
    <b v="0"/>
    <n v="29"/>
    <b v="1"/>
    <s v="theater/plays"/>
    <x v="1"/>
    <s v="plays"/>
    <x v="3263"/>
    <d v="2016-01-27T01:00:00"/>
    <x v="2"/>
    <n v="2016"/>
  </r>
  <r>
    <n v="3314"/>
    <s v="The White Bike"/>
    <s v="I want to add a new perspective to the cycling safety debate by taking my play THE WHITE BIKE to the Edinburgh Festival of Cycling"/>
    <n v="211"/>
    <n v="800"/>
    <n v="1686"/>
    <x v="0"/>
    <n v="29.07"/>
    <s v="GB"/>
    <s v="GBP"/>
    <n v="1431115500"/>
    <n v="1428733511"/>
    <b v="0"/>
    <n v="58"/>
    <b v="1"/>
    <s v="theater/plays"/>
    <x v="1"/>
    <s v="plays"/>
    <x v="3264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110"/>
    <n v="4000"/>
    <n v="4400"/>
    <x v="0"/>
    <n v="49.44"/>
    <s v="GB"/>
    <s v="GBP"/>
    <n v="1462519041"/>
    <n v="1459927041"/>
    <b v="0"/>
    <n v="89"/>
    <b v="1"/>
    <s v="theater/plays"/>
    <x v="1"/>
    <s v="plays"/>
    <x v="3265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00"/>
    <n v="11737"/>
    <n v="11747.18"/>
    <x v="0"/>
    <n v="93.98"/>
    <s v="US"/>
    <s v="USD"/>
    <n v="1407506040"/>
    <n v="1404680075"/>
    <b v="0"/>
    <n v="125"/>
    <b v="1"/>
    <s v="theater/plays"/>
    <x v="1"/>
    <s v="plays"/>
    <x v="3266"/>
    <d v="2014-08-08T13:54:00"/>
    <x v="3"/>
    <n v="2014"/>
  </r>
  <r>
    <n v="3317"/>
    <s v="Seven Minutes in Eternity"/>
    <s v="Andy Boyd's epic new satire about heroes and villains, humankind's search for glory, and fascism in America"/>
    <n v="106"/>
    <n v="1050"/>
    <n v="1115"/>
    <x v="0"/>
    <n v="61.94"/>
    <s v="US"/>
    <s v="USD"/>
    <n v="1465347424"/>
    <n v="1462755424"/>
    <b v="0"/>
    <n v="18"/>
    <b v="1"/>
    <s v="theater/plays"/>
    <x v="1"/>
    <s v="plays"/>
    <x v="3267"/>
    <d v="2016-06-08T00:57:04"/>
    <x v="2"/>
    <n v="2016"/>
  </r>
  <r>
    <n v="3318"/>
    <s v="ROOMIES - Atlantic Canada Tour 2016-17"/>
    <s v="Help us strengthen and inspire disability arts in Atlantic Canada"/>
    <n v="126"/>
    <n v="2000"/>
    <n v="2512"/>
    <x v="0"/>
    <n v="78.5"/>
    <s v="CA"/>
    <s v="CAD"/>
    <n v="1460341800"/>
    <n v="1456902893"/>
    <b v="0"/>
    <n v="32"/>
    <b v="1"/>
    <s v="theater/plays"/>
    <x v="1"/>
    <s v="plays"/>
    <x v="3268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n v="108"/>
    <n v="500"/>
    <n v="540"/>
    <x v="0"/>
    <n v="33.75"/>
    <s v="GB"/>
    <s v="GBP"/>
    <n v="1422712986"/>
    <n v="1418824986"/>
    <b v="0"/>
    <n v="16"/>
    <b v="1"/>
    <s v="theater/plays"/>
    <x v="1"/>
    <s v="plays"/>
    <x v="3269"/>
    <d v="2015-01-31T14:03:06"/>
    <x v="3"/>
    <n v="2015"/>
  </r>
  <r>
    <n v="3320"/>
    <s v="Mama Threw Me So High &amp; He Who Speaks"/>
    <s v="Imaginary Theater Company presents two modern day tall tales about family, resilience and redemption."/>
    <n v="101"/>
    <n v="2500"/>
    <n v="2525"/>
    <x v="0"/>
    <n v="66.45"/>
    <s v="US"/>
    <s v="USD"/>
    <n v="1466557557"/>
    <n v="1463965557"/>
    <b v="0"/>
    <n v="38"/>
    <b v="1"/>
    <s v="theater/plays"/>
    <x v="1"/>
    <s v="plays"/>
    <x v="3270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107"/>
    <n v="500"/>
    <n v="537"/>
    <x v="0"/>
    <n v="35.799999999999997"/>
    <s v="US"/>
    <s v="USD"/>
    <n v="1413431940"/>
    <n v="1412216665"/>
    <b v="0"/>
    <n v="15"/>
    <b v="1"/>
    <s v="theater/plays"/>
    <x v="1"/>
    <s v="plays"/>
    <x v="3271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102"/>
    <n v="3300"/>
    <n v="3350"/>
    <x v="0"/>
    <n v="145.65"/>
    <s v="US"/>
    <s v="USD"/>
    <n v="1466567700"/>
    <n v="1464653696"/>
    <b v="0"/>
    <n v="23"/>
    <b v="1"/>
    <s v="theater/plays"/>
    <x v="1"/>
    <s v="plays"/>
    <x v="3272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n v="126"/>
    <n v="1000"/>
    <n v="1259"/>
    <x v="0"/>
    <n v="25.69"/>
    <s v="GB"/>
    <s v="GBP"/>
    <n v="1474793208"/>
    <n v="1472201208"/>
    <b v="0"/>
    <n v="49"/>
    <b v="1"/>
    <s v="theater/plays"/>
    <x v="1"/>
    <s v="plays"/>
    <x v="3273"/>
    <d v="2016-09-25T08:46:48"/>
    <x v="2"/>
    <n v="2016"/>
  </r>
  <r>
    <n v="3324"/>
    <s v="At Swim, Two Boys"/>
    <s v="The play tells the story of Jim and Doyler and their friendship on the brink of Irish independence."/>
    <n v="102"/>
    <n v="1500"/>
    <n v="1525"/>
    <x v="0"/>
    <n v="152.5"/>
    <s v="IE"/>
    <s v="EUR"/>
    <n v="1465135190"/>
    <n v="1463925590"/>
    <b v="0"/>
    <n v="10"/>
    <b v="1"/>
    <s v="theater/plays"/>
    <x v="1"/>
    <s v="plays"/>
    <x v="3274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113"/>
    <n v="400"/>
    <n v="450"/>
    <x v="0"/>
    <n v="30"/>
    <s v="GB"/>
    <s v="GBP"/>
    <n v="1428256277"/>
    <n v="1425235877"/>
    <b v="0"/>
    <n v="15"/>
    <b v="1"/>
    <s v="theater/plays"/>
    <x v="1"/>
    <s v="plays"/>
    <x v="3275"/>
    <d v="2015-04-05T17:51:17"/>
    <x v="0"/>
    <n v="2015"/>
  </r>
  <r>
    <n v="3326"/>
    <s v="Me? A Caregiver?"/>
    <s v="An edgy, hilarious, compassionate and honest show to help caregivers find courage, trust their instincts and above all, to laugh."/>
    <n v="101"/>
    <n v="8000"/>
    <n v="8110"/>
    <x v="0"/>
    <n v="142.28"/>
    <s v="US"/>
    <s v="USD"/>
    <n v="1425830905"/>
    <n v="1423242505"/>
    <b v="0"/>
    <n v="57"/>
    <b v="1"/>
    <s v="theater/plays"/>
    <x v="1"/>
    <s v="plays"/>
    <x v="3276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n v="101"/>
    <n v="800"/>
    <n v="810"/>
    <x v="0"/>
    <n v="24.55"/>
    <s v="GB"/>
    <s v="GBP"/>
    <n v="1462697966"/>
    <n v="1460105966"/>
    <b v="0"/>
    <n v="33"/>
    <b v="1"/>
    <s v="theater/plays"/>
    <x v="1"/>
    <s v="plays"/>
    <x v="3277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46"/>
    <n v="1800"/>
    <n v="2635"/>
    <x v="0"/>
    <n v="292.77999999999997"/>
    <s v="US"/>
    <s v="USD"/>
    <n v="1404522000"/>
    <n v="1404308883"/>
    <b v="0"/>
    <n v="9"/>
    <b v="1"/>
    <s v="theater/plays"/>
    <x v="1"/>
    <s v="plays"/>
    <x v="3278"/>
    <d v="2014-07-05T01:00:00"/>
    <x v="3"/>
    <n v="2014"/>
  </r>
  <r>
    <n v="3329"/>
    <s v="Jestia and Raedon"/>
    <s v="Jestia and Raedon is a brand new romantic comedy play going to the Edinburgh Fringe Festival this summer."/>
    <n v="117"/>
    <n v="1000"/>
    <n v="1168"/>
    <x v="0"/>
    <n v="44.92"/>
    <s v="GB"/>
    <s v="GBP"/>
    <n v="1406502000"/>
    <n v="1405583108"/>
    <b v="0"/>
    <n v="26"/>
    <b v="1"/>
    <s v="theater/plays"/>
    <x v="1"/>
    <s v="plays"/>
    <x v="3279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06"/>
    <n v="1500"/>
    <n v="1594"/>
    <x v="0"/>
    <n v="23.1"/>
    <s v="GB"/>
    <s v="GBP"/>
    <n v="1427919468"/>
    <n v="1425331068"/>
    <b v="0"/>
    <n v="69"/>
    <b v="1"/>
    <s v="theater/plays"/>
    <x v="1"/>
    <s v="plays"/>
    <x v="3280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105"/>
    <n v="5000"/>
    <n v="5226"/>
    <x v="0"/>
    <n v="80.400000000000006"/>
    <s v="US"/>
    <s v="USD"/>
    <n v="1444149886"/>
    <n v="1441125886"/>
    <b v="0"/>
    <n v="65"/>
    <b v="1"/>
    <s v="theater/plays"/>
    <x v="1"/>
    <s v="plays"/>
    <x v="3281"/>
    <d v="2015-10-06T16:44:46"/>
    <x v="0"/>
    <n v="2015"/>
  </r>
  <r>
    <n v="3332"/>
    <s v="Cortez"/>
    <s v="Two marine biologists are at odds during an important expedition. When a stranded shark refuses to die, things get weird."/>
    <n v="100"/>
    <n v="6000"/>
    <n v="6000"/>
    <x v="0"/>
    <n v="72.290000000000006"/>
    <s v="US"/>
    <s v="USD"/>
    <n v="1405802330"/>
    <n v="1403210330"/>
    <b v="0"/>
    <n v="83"/>
    <b v="1"/>
    <s v="theater/plays"/>
    <x v="1"/>
    <s v="plays"/>
    <x v="3282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105"/>
    <n v="3500"/>
    <n v="3660"/>
    <x v="0"/>
    <n v="32.97"/>
    <s v="US"/>
    <s v="USD"/>
    <n v="1434384880"/>
    <n v="1432484080"/>
    <b v="0"/>
    <n v="111"/>
    <b v="1"/>
    <s v="theater/plays"/>
    <x v="1"/>
    <s v="plays"/>
    <x v="3283"/>
    <d v="2015-06-15T16:14:40"/>
    <x v="0"/>
    <n v="2015"/>
  </r>
  <r>
    <n v="3334"/>
    <s v="The Saltbox Theatre Collective Seed Money Project"/>
    <s v="The Saltbox Theatre Collective is a brand new not-for-profit theatre company in Illinois."/>
    <n v="139"/>
    <n v="3871"/>
    <n v="5366"/>
    <x v="0"/>
    <n v="116.65"/>
    <s v="US"/>
    <s v="USD"/>
    <n v="1438259422"/>
    <n v="1435667422"/>
    <b v="0"/>
    <n v="46"/>
    <b v="1"/>
    <s v="theater/plays"/>
    <x v="1"/>
    <s v="plays"/>
    <x v="3284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100"/>
    <n v="5000"/>
    <n v="5016"/>
    <x v="0"/>
    <n v="79.62"/>
    <s v="GB"/>
    <s v="GBP"/>
    <n v="1407106800"/>
    <n v="1404749446"/>
    <b v="0"/>
    <n v="63"/>
    <b v="1"/>
    <s v="theater/plays"/>
    <x v="1"/>
    <s v="plays"/>
    <x v="3285"/>
    <d v="2014-08-03T23:00:00"/>
    <x v="3"/>
    <n v="2014"/>
  </r>
  <r>
    <n v="3336"/>
    <s v="WILDE TALES"/>
    <s v="A theatrical adaptation of Oscar Wilde's short stories, presented by Suitcase Civilians at The Space, April 5-10 2016."/>
    <n v="100"/>
    <n v="250"/>
    <n v="250"/>
    <x v="0"/>
    <n v="27.78"/>
    <s v="GB"/>
    <s v="GBP"/>
    <n v="1459845246"/>
    <n v="1457429646"/>
    <b v="0"/>
    <n v="9"/>
    <b v="1"/>
    <s v="theater/plays"/>
    <x v="1"/>
    <s v="plays"/>
    <x v="328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n v="110"/>
    <n v="2500"/>
    <n v="2755"/>
    <x v="0"/>
    <n v="81.03"/>
    <s v="GB"/>
    <s v="GBP"/>
    <n v="1412974800"/>
    <n v="1411109167"/>
    <b v="0"/>
    <n v="34"/>
    <b v="1"/>
    <s v="theater/plays"/>
    <x v="1"/>
    <s v="plays"/>
    <x v="3287"/>
    <d v="2014-10-10T21:00:00"/>
    <x v="3"/>
    <n v="2014"/>
  </r>
  <r>
    <n v="3338"/>
    <s v="The Last Days of Judas Iscariot"/>
    <s v="Join Estelle Parsons in support of Theater That Looks and Sounds Like America"/>
    <n v="102"/>
    <n v="15000"/>
    <n v="15327"/>
    <x v="0"/>
    <n v="136.85"/>
    <s v="US"/>
    <s v="USD"/>
    <n v="1487944080"/>
    <n v="1486129680"/>
    <b v="0"/>
    <n v="112"/>
    <b v="1"/>
    <s v="theater/plays"/>
    <x v="1"/>
    <s v="plays"/>
    <x v="3288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n v="104"/>
    <n v="8000"/>
    <n v="8348"/>
    <x v="0"/>
    <n v="177.62"/>
    <s v="US"/>
    <s v="USD"/>
    <n v="1469721518"/>
    <n v="1467129518"/>
    <b v="0"/>
    <n v="47"/>
    <b v="1"/>
    <s v="theater/plays"/>
    <x v="1"/>
    <s v="plays"/>
    <x v="3289"/>
    <d v="2016-07-28T15:58:38"/>
    <x v="2"/>
    <n v="2016"/>
  </r>
  <r>
    <n v="3340"/>
    <s v="King Lear"/>
    <s v="The Eno River Players is a community theater in Durham, North Carolina. We are trying to raise money to get our second show on its feet"/>
    <n v="138"/>
    <n v="3000"/>
    <n v="4145"/>
    <x v="0"/>
    <n v="109.08"/>
    <s v="US"/>
    <s v="USD"/>
    <n v="1481066554"/>
    <n v="1478906554"/>
    <b v="0"/>
    <n v="38"/>
    <b v="1"/>
    <s v="theater/plays"/>
    <x v="1"/>
    <s v="plays"/>
    <x v="3290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n v="100"/>
    <n v="3350"/>
    <n v="3350"/>
    <x v="0"/>
    <n v="119.64"/>
    <s v="GB"/>
    <s v="GBP"/>
    <n v="1465750800"/>
    <n v="1463771421"/>
    <b v="0"/>
    <n v="28"/>
    <b v="1"/>
    <s v="theater/plays"/>
    <x v="1"/>
    <s v="plays"/>
    <x v="3291"/>
    <d v="2016-06-12T17:00:00"/>
    <x v="2"/>
    <n v="2016"/>
  </r>
  <r>
    <n v="3342"/>
    <s v="Uprising Theatre Company's First Production"/>
    <s v="We believe in the power of stories to change the world. Theatre that inspires transformation."/>
    <n v="102"/>
    <n v="6000"/>
    <n v="6100"/>
    <x v="0"/>
    <n v="78.209999999999994"/>
    <s v="US"/>
    <s v="USD"/>
    <n v="1427864340"/>
    <n v="1425020810"/>
    <b v="0"/>
    <n v="78"/>
    <b v="1"/>
    <s v="theater/plays"/>
    <x v="1"/>
    <s v="plays"/>
    <x v="3292"/>
    <d v="2015-04-01T04:59:00"/>
    <x v="0"/>
    <n v="2015"/>
  </r>
  <r>
    <n v="3343"/>
    <s v="The Girl Who Touched the Stars"/>
    <s v="Two sisters make a set of paper dolls which take them on a journey across lands, creating memories along the way."/>
    <n v="171"/>
    <n v="700"/>
    <n v="1200"/>
    <x v="0"/>
    <n v="52.17"/>
    <s v="GB"/>
    <s v="GBP"/>
    <n v="1460553480"/>
    <n v="1458770384"/>
    <b v="0"/>
    <n v="23"/>
    <b v="1"/>
    <s v="theater/plays"/>
    <x v="1"/>
    <s v="plays"/>
    <x v="3293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n v="101"/>
    <n v="4500"/>
    <n v="4565"/>
    <x v="0"/>
    <n v="114.13"/>
    <s v="US"/>
    <s v="USD"/>
    <n v="1409374093"/>
    <n v="1406782093"/>
    <b v="0"/>
    <n v="40"/>
    <b v="1"/>
    <s v="theater/plays"/>
    <x v="1"/>
    <s v="plays"/>
    <x v="3294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130"/>
    <n v="500"/>
    <n v="650"/>
    <x v="0"/>
    <n v="50"/>
    <s v="US"/>
    <s v="USD"/>
    <n v="1429317420"/>
    <n v="1424226768"/>
    <b v="0"/>
    <n v="13"/>
    <b v="1"/>
    <s v="theater/plays"/>
    <x v="1"/>
    <s v="plays"/>
    <x v="3295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10"/>
    <n v="1500"/>
    <n v="1650"/>
    <x v="0"/>
    <n v="91.67"/>
    <s v="US"/>
    <s v="USD"/>
    <n v="1424910910"/>
    <n v="1424306110"/>
    <b v="0"/>
    <n v="18"/>
    <b v="1"/>
    <s v="theater/plays"/>
    <x v="1"/>
    <s v="plays"/>
    <x v="3296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119"/>
    <n v="2000"/>
    <n v="2389"/>
    <x v="0"/>
    <n v="108.59"/>
    <s v="GB"/>
    <s v="GBP"/>
    <n v="1462741200"/>
    <n v="1461503654"/>
    <b v="0"/>
    <n v="22"/>
    <b v="1"/>
    <s v="theater/plays"/>
    <x v="1"/>
    <s v="plays"/>
    <x v="3297"/>
    <d v="2016-05-08T21:00:00"/>
    <x v="2"/>
    <n v="2016"/>
  </r>
  <r>
    <n v="3348"/>
    <s v="Macbeth"/>
    <s v="Old Hat's new production explores the bleak culture of war and the cosmic powers of guilt and imagination in Shakespeare's tragedy."/>
    <n v="100"/>
    <n v="5500"/>
    <n v="5516"/>
    <x v="0"/>
    <n v="69.819999999999993"/>
    <s v="US"/>
    <s v="USD"/>
    <n v="1461988740"/>
    <n v="1459949080"/>
    <b v="0"/>
    <n v="79"/>
    <b v="1"/>
    <s v="theater/plays"/>
    <x v="1"/>
    <s v="plays"/>
    <x v="3298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53"/>
    <n v="1000"/>
    <n v="1534"/>
    <x v="0"/>
    <n v="109.57"/>
    <s v="US"/>
    <s v="USD"/>
    <n v="1465837200"/>
    <n v="1463971172"/>
    <b v="0"/>
    <n v="14"/>
    <b v="1"/>
    <s v="theater/plays"/>
    <x v="1"/>
    <s v="plays"/>
    <x v="3299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n v="104"/>
    <n v="3500"/>
    <n v="3655"/>
    <x v="0"/>
    <n v="71.67"/>
    <s v="LU"/>
    <s v="EUR"/>
    <n v="1448838000"/>
    <n v="1445791811"/>
    <b v="0"/>
    <n v="51"/>
    <b v="1"/>
    <s v="theater/plays"/>
    <x v="1"/>
    <s v="plays"/>
    <x v="3300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n v="101"/>
    <n v="5000"/>
    <n v="5055"/>
    <x v="0"/>
    <n v="93.61"/>
    <s v="GB"/>
    <s v="GBP"/>
    <n v="1406113200"/>
    <n v="1402910965"/>
    <b v="0"/>
    <n v="54"/>
    <b v="1"/>
    <s v="theater/plays"/>
    <x v="1"/>
    <s v="plays"/>
    <x v="3301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n v="108"/>
    <n v="5000"/>
    <n v="5376"/>
    <x v="0"/>
    <n v="76.8"/>
    <s v="GB"/>
    <s v="GBP"/>
    <n v="1467414000"/>
    <n v="1462492178"/>
    <b v="0"/>
    <n v="70"/>
    <b v="1"/>
    <s v="theater/plays"/>
    <x v="1"/>
    <s v="plays"/>
    <x v="3302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n v="315"/>
    <n v="500"/>
    <n v="1575"/>
    <x v="0"/>
    <n v="35.799999999999997"/>
    <s v="GB"/>
    <s v="GBP"/>
    <n v="1462230000"/>
    <n v="1461061350"/>
    <b v="0"/>
    <n v="44"/>
    <b v="1"/>
    <s v="theater/plays"/>
    <x v="1"/>
    <s v="plays"/>
    <x v="3303"/>
    <d v="2016-05-02T23:00:00"/>
    <x v="2"/>
    <n v="2016"/>
  </r>
  <r>
    <n v="3354"/>
    <s v="Strangeloop Theatre - A Focus on New Works"/>
    <s v="Help Strangeloop Theatre create and support new work by sponsoring our 2015-2016 season."/>
    <n v="102"/>
    <n v="3000"/>
    <n v="3058"/>
    <x v="0"/>
    <n v="55.6"/>
    <s v="US"/>
    <s v="USD"/>
    <n v="1446091260"/>
    <n v="1443029206"/>
    <b v="0"/>
    <n v="55"/>
    <b v="1"/>
    <s v="theater/plays"/>
    <x v="1"/>
    <s v="plays"/>
    <x v="3304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n v="126"/>
    <n v="1750"/>
    <n v="2210"/>
    <x v="0"/>
    <n v="147.33000000000001"/>
    <s v="GB"/>
    <s v="GBP"/>
    <n v="1462879020"/>
    <n v="1461941527"/>
    <b v="0"/>
    <n v="15"/>
    <b v="1"/>
    <s v="theater/plays"/>
    <x v="1"/>
    <s v="plays"/>
    <x v="3305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01"/>
    <n v="1500"/>
    <n v="1521"/>
    <x v="0"/>
    <n v="56.33"/>
    <s v="GB"/>
    <s v="GBP"/>
    <n v="1468611272"/>
    <n v="1466019272"/>
    <b v="0"/>
    <n v="27"/>
    <b v="1"/>
    <s v="theater/plays"/>
    <x v="1"/>
    <s v="plays"/>
    <x v="3306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101"/>
    <n v="2000"/>
    <n v="2020"/>
    <x v="0"/>
    <n v="96.19"/>
    <s v="GB"/>
    <s v="GBP"/>
    <n v="1406887310"/>
    <n v="1404295310"/>
    <b v="0"/>
    <n v="21"/>
    <b v="1"/>
    <s v="theater/plays"/>
    <x v="1"/>
    <s v="plays"/>
    <x v="3307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3"/>
    <n v="10000"/>
    <n v="10299"/>
    <x v="0"/>
    <n v="63.57"/>
    <s v="US"/>
    <s v="USD"/>
    <n v="1416385679"/>
    <n v="1413790079"/>
    <b v="0"/>
    <n v="162"/>
    <b v="1"/>
    <s v="theater/plays"/>
    <x v="1"/>
    <s v="plays"/>
    <x v="3308"/>
    <d v="2014-11-19T08:27:59"/>
    <x v="3"/>
    <n v="2014"/>
  </r>
  <r>
    <n v="3359"/>
    <s v="BEIRUT, LADY OF LEBANON"/>
    <s v="A Theatrical Production Celebrating the Lebanese Culture and the Human Spirit in Time of War."/>
    <n v="106"/>
    <n v="4000"/>
    <n v="4250"/>
    <x v="0"/>
    <n v="184.78"/>
    <s v="US"/>
    <s v="USD"/>
    <n v="1487985734"/>
    <n v="1484097734"/>
    <b v="0"/>
    <n v="23"/>
    <b v="1"/>
    <s v="theater/plays"/>
    <x v="1"/>
    <s v="plays"/>
    <x v="3309"/>
    <d v="2017-02-25T01:22:14"/>
    <x v="1"/>
    <n v="2017"/>
  </r>
  <r>
    <n v="3360"/>
    <s v="Pretty Butch"/>
    <s v="World Premiere, an M1 Singapore Fringe Festival 2017 commission."/>
    <n v="101"/>
    <n v="9000"/>
    <n v="9124"/>
    <x v="0"/>
    <n v="126.72"/>
    <s v="SG"/>
    <s v="SGD"/>
    <n v="1481731140"/>
    <n v="1479866343"/>
    <b v="0"/>
    <n v="72"/>
    <b v="1"/>
    <s v="theater/plays"/>
    <x v="1"/>
    <s v="plays"/>
    <x v="3310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113"/>
    <n v="5000"/>
    <n v="5673"/>
    <x v="0"/>
    <n v="83.43"/>
    <s v="US"/>
    <s v="USD"/>
    <n v="1409587140"/>
    <n v="1408062990"/>
    <b v="0"/>
    <n v="68"/>
    <b v="1"/>
    <s v="theater/plays"/>
    <x v="1"/>
    <s v="plays"/>
    <x v="3311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218"/>
    <n v="500"/>
    <n v="1090"/>
    <x v="0"/>
    <n v="54.5"/>
    <s v="US"/>
    <s v="USD"/>
    <n v="1425704100"/>
    <n v="1424484717"/>
    <b v="0"/>
    <n v="20"/>
    <b v="1"/>
    <s v="theater/plays"/>
    <x v="1"/>
    <s v="plays"/>
    <x v="3312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101"/>
    <n v="7750"/>
    <n v="7860"/>
    <x v="0"/>
    <n v="302.31"/>
    <s v="US"/>
    <s v="USD"/>
    <n v="1408464000"/>
    <n v="1406831445"/>
    <b v="0"/>
    <n v="26"/>
    <b v="1"/>
    <s v="theater/plays"/>
    <x v="1"/>
    <s v="plays"/>
    <x v="3313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n v="106"/>
    <n v="3000"/>
    <n v="3178"/>
    <x v="0"/>
    <n v="44.14"/>
    <s v="GB"/>
    <s v="GBP"/>
    <n v="1458075600"/>
    <n v="1456183649"/>
    <b v="0"/>
    <n v="72"/>
    <b v="1"/>
    <s v="theater/plays"/>
    <x v="1"/>
    <s v="plays"/>
    <x v="3314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n v="104"/>
    <n v="2500"/>
    <n v="2600"/>
    <x v="0"/>
    <n v="866.67"/>
    <s v="US"/>
    <s v="USD"/>
    <n v="1449973592"/>
    <n v="1447381592"/>
    <b v="0"/>
    <n v="3"/>
    <b v="1"/>
    <s v="theater/plays"/>
    <x v="1"/>
    <s v="plays"/>
    <x v="3315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n v="221"/>
    <n v="500"/>
    <n v="1105"/>
    <x v="0"/>
    <n v="61.39"/>
    <s v="US"/>
    <s v="USD"/>
    <n v="1431481037"/>
    <n v="1428889037"/>
    <b v="0"/>
    <n v="18"/>
    <b v="1"/>
    <s v="theater/plays"/>
    <x v="1"/>
    <s v="plays"/>
    <x v="3316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n v="119"/>
    <n v="750"/>
    <n v="890"/>
    <x v="0"/>
    <n v="29.67"/>
    <s v="GB"/>
    <s v="GBP"/>
    <n v="1438467894"/>
    <n v="1436307894"/>
    <b v="0"/>
    <n v="30"/>
    <b v="1"/>
    <s v="theater/plays"/>
    <x v="1"/>
    <s v="plays"/>
    <x v="3317"/>
    <d v="2015-08-01T22:24:54"/>
    <x v="0"/>
    <n v="2015"/>
  </r>
  <r>
    <n v="3368"/>
    <s v="Peter Pan by J.M. Barrie @ Open Space Arts"/>
    <s v="Help a non-profit community theatre create an unforgettable production of J.M. Barrie's classic play."/>
    <n v="105"/>
    <n v="1000"/>
    <n v="1046"/>
    <x v="0"/>
    <n v="45.48"/>
    <s v="US"/>
    <s v="USD"/>
    <n v="1420088400"/>
    <n v="1416977259"/>
    <b v="0"/>
    <n v="23"/>
    <b v="1"/>
    <s v="theater/plays"/>
    <x v="1"/>
    <s v="plays"/>
    <x v="3318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n v="104"/>
    <n v="5000"/>
    <n v="5195"/>
    <x v="0"/>
    <n v="96.2"/>
    <s v="IE"/>
    <s v="EUR"/>
    <n v="1484441980"/>
    <n v="1479257980"/>
    <b v="0"/>
    <n v="54"/>
    <b v="1"/>
    <s v="theater/plays"/>
    <x v="1"/>
    <s v="plays"/>
    <x v="3319"/>
    <d v="2017-01-15T00:59:40"/>
    <x v="2"/>
    <n v="2017"/>
  </r>
  <r>
    <n v="3370"/>
    <s v="&quot;I'm Alright&quot;...an Enso Theatre Education production."/>
    <s v="I'm Alright. A story of young women, told by young women, for the world."/>
    <n v="118"/>
    <n v="1500"/>
    <n v="1766"/>
    <x v="0"/>
    <n v="67.92"/>
    <s v="US"/>
    <s v="USD"/>
    <n v="1481961600"/>
    <n v="1479283285"/>
    <b v="0"/>
    <n v="26"/>
    <b v="1"/>
    <s v="theater/plays"/>
    <x v="1"/>
    <s v="plays"/>
    <x v="3320"/>
    <d v="2016-12-17T08:00:00"/>
    <x v="2"/>
    <n v="2016"/>
  </r>
  <r>
    <n v="3371"/>
    <s v="Red Planet (or One Way Ticket) Staged Reading"/>
    <s v="Help support Red Planet, a new science fiction play based off the Mars One exploration."/>
    <n v="139"/>
    <n v="200"/>
    <n v="277"/>
    <x v="0"/>
    <n v="30.78"/>
    <s v="US"/>
    <s v="USD"/>
    <n v="1449089965"/>
    <n v="1446670765"/>
    <b v="0"/>
    <n v="9"/>
    <b v="1"/>
    <s v="theater/plays"/>
    <x v="1"/>
    <s v="plays"/>
    <x v="3321"/>
    <d v="2015-12-02T20:59:25"/>
    <x v="0"/>
    <n v="2015"/>
  </r>
  <r>
    <n v="3372"/>
    <s v="All the Best, Jack"/>
    <s v="This play tells the story of the toxicity of sensationalism shown through one man's struggle with notoriety."/>
    <n v="104"/>
    <n v="1000"/>
    <n v="1035"/>
    <x v="0"/>
    <n v="38.33"/>
    <s v="US"/>
    <s v="USD"/>
    <n v="1408942740"/>
    <n v="1407157756"/>
    <b v="0"/>
    <n v="27"/>
    <b v="1"/>
    <s v="theater/plays"/>
    <x v="1"/>
    <s v="plays"/>
    <x v="3322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100"/>
    <n v="2000"/>
    <n v="2005"/>
    <x v="0"/>
    <n v="66.83"/>
    <s v="GB"/>
    <s v="GBP"/>
    <n v="1437235200"/>
    <n v="1435177840"/>
    <b v="0"/>
    <n v="30"/>
    <b v="1"/>
    <s v="theater/plays"/>
    <x v="1"/>
    <s v="plays"/>
    <x v="3323"/>
    <d v="2015-07-18T16:00:00"/>
    <x v="0"/>
    <n v="2015"/>
  </r>
  <r>
    <n v="3374"/>
    <s v="HELP BUILD &quot;THE CASTLE&quot;"/>
    <s v="A rare  production of World acclaimed playwright Howard Barker's groundbreaking &amp; provocative 'The Castle'."/>
    <n v="107"/>
    <n v="3500"/>
    <n v="3730"/>
    <x v="0"/>
    <n v="71.73"/>
    <s v="CA"/>
    <s v="CAD"/>
    <n v="1446053616"/>
    <n v="1443461616"/>
    <b v="0"/>
    <n v="52"/>
    <b v="1"/>
    <s v="theater/plays"/>
    <x v="1"/>
    <s v="plays"/>
    <x v="3324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n v="100"/>
    <n v="3000"/>
    <n v="3000"/>
    <x v="0"/>
    <n v="176.47"/>
    <s v="GB"/>
    <s v="GBP"/>
    <n v="1400423973"/>
    <n v="1399387173"/>
    <b v="0"/>
    <n v="17"/>
    <b v="1"/>
    <s v="theater/plays"/>
    <x v="1"/>
    <s v="plays"/>
    <x v="3325"/>
    <d v="2014-05-18T14:39:33"/>
    <x v="3"/>
    <n v="2014"/>
  </r>
  <r>
    <n v="3376"/>
    <s v="The Tutors"/>
    <s v="3 college grads struggling to fund their social network. 1 bratty blackmailing student. 1 dreamy Asian business man. 1 awesome play."/>
    <n v="100"/>
    <n v="8000"/>
    <n v="8001"/>
    <x v="0"/>
    <n v="421.11"/>
    <s v="US"/>
    <s v="USD"/>
    <n v="1429976994"/>
    <n v="1424796594"/>
    <b v="0"/>
    <n v="19"/>
    <b v="1"/>
    <s v="theater/plays"/>
    <x v="1"/>
    <s v="plays"/>
    <x v="3326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n v="101"/>
    <n v="8000"/>
    <n v="8084"/>
    <x v="0"/>
    <n v="104.99"/>
    <s v="GB"/>
    <s v="GBP"/>
    <n v="1426870560"/>
    <n v="1424280899"/>
    <b v="0"/>
    <n v="77"/>
    <b v="1"/>
    <s v="theater/plays"/>
    <x v="1"/>
    <s v="plays"/>
    <x v="3327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n v="108"/>
    <n v="550"/>
    <n v="592"/>
    <x v="0"/>
    <n v="28.19"/>
    <s v="GB"/>
    <s v="GBP"/>
    <n v="1409490480"/>
    <n v="1407400306"/>
    <b v="0"/>
    <n v="21"/>
    <b v="1"/>
    <s v="theater/plays"/>
    <x v="1"/>
    <s v="plays"/>
    <x v="3328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n v="104"/>
    <n v="2000"/>
    <n v="2073"/>
    <x v="0"/>
    <n v="54.55"/>
    <s v="GB"/>
    <s v="GBP"/>
    <n v="1440630000"/>
    <n v="1439122800"/>
    <b v="0"/>
    <n v="38"/>
    <b v="1"/>
    <s v="theater/plays"/>
    <x v="1"/>
    <s v="plays"/>
    <x v="3329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104"/>
    <n v="3000"/>
    <n v="3133"/>
    <x v="0"/>
    <n v="111.89"/>
    <s v="US"/>
    <s v="USD"/>
    <n v="1417305178"/>
    <n v="1414277578"/>
    <b v="0"/>
    <n v="28"/>
    <b v="1"/>
    <s v="theater/plays"/>
    <x v="1"/>
    <s v="plays"/>
    <x v="3330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102"/>
    <n v="4000"/>
    <n v="4090"/>
    <x v="0"/>
    <n v="85.21"/>
    <s v="US"/>
    <s v="USD"/>
    <n v="1426044383"/>
    <n v="1423455983"/>
    <b v="0"/>
    <n v="48"/>
    <b v="1"/>
    <s v="theater/plays"/>
    <x v="1"/>
    <s v="plays"/>
    <x v="3331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101"/>
    <n v="3500"/>
    <n v="3526"/>
    <x v="0"/>
    <n v="76.650000000000006"/>
    <s v="GB"/>
    <s v="GBP"/>
    <n v="1470092340"/>
    <n v="1467973256"/>
    <b v="0"/>
    <n v="46"/>
    <b v="1"/>
    <s v="theater/plays"/>
    <x v="1"/>
    <s v="plays"/>
    <x v="3332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12"/>
    <n v="1750"/>
    <n v="1955"/>
    <x v="0"/>
    <n v="65.17"/>
    <s v="US"/>
    <s v="USD"/>
    <n v="1466707620"/>
    <n v="1464979620"/>
    <b v="0"/>
    <n v="30"/>
    <b v="1"/>
    <s v="theater/plays"/>
    <x v="1"/>
    <s v="plays"/>
    <x v="3333"/>
    <d v="2016-06-23T18:47:00"/>
    <x v="2"/>
    <n v="2016"/>
  </r>
  <r>
    <n v="3384"/>
    <s v="The Hat"/>
    <s v="Six gay men, emotional baggage, and online dating: what could go wrong? A play about looking for love and finding something better."/>
    <n v="100"/>
    <n v="6000"/>
    <n v="6000.66"/>
    <x v="0"/>
    <n v="93.76"/>
    <s v="US"/>
    <s v="USD"/>
    <n v="1448074800"/>
    <n v="1444874768"/>
    <b v="0"/>
    <n v="64"/>
    <b v="1"/>
    <s v="theater/plays"/>
    <x v="1"/>
    <s v="plays"/>
    <x v="3334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100"/>
    <n v="2000"/>
    <n v="2000"/>
    <x v="0"/>
    <n v="133.33000000000001"/>
    <s v="US"/>
    <s v="USD"/>
    <n v="1418244552"/>
    <n v="1415652552"/>
    <b v="0"/>
    <n v="15"/>
    <b v="1"/>
    <s v="theater/plays"/>
    <x v="1"/>
    <s v="plays"/>
    <x v="3335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n v="105"/>
    <n v="2000"/>
    <n v="2100"/>
    <x v="0"/>
    <n v="51.22"/>
    <s v="US"/>
    <s v="USD"/>
    <n v="1417620506"/>
    <n v="1415028506"/>
    <b v="0"/>
    <n v="41"/>
    <b v="1"/>
    <s v="theater/plays"/>
    <x v="1"/>
    <s v="plays"/>
    <x v="333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117"/>
    <n v="3000"/>
    <n v="3506"/>
    <x v="0"/>
    <n v="100.17"/>
    <s v="US"/>
    <s v="USD"/>
    <n v="1418581088"/>
    <n v="1415125088"/>
    <b v="0"/>
    <n v="35"/>
    <b v="1"/>
    <s v="theater/plays"/>
    <x v="1"/>
    <s v="plays"/>
    <x v="3337"/>
    <d v="2014-12-14T18:18:08"/>
    <x v="3"/>
    <n v="2014"/>
  </r>
  <r>
    <n v="3388"/>
    <s v="ICONS"/>
    <s v="ICONS is a unique new play about the Amazon warrior women from Greek myth and re-imagines them from a contemporary female perspective."/>
    <n v="104"/>
    <n v="1500"/>
    <n v="1557"/>
    <x v="0"/>
    <n v="34.6"/>
    <s v="GB"/>
    <s v="GBP"/>
    <n v="1434625441"/>
    <n v="1432033441"/>
    <b v="0"/>
    <n v="45"/>
    <b v="1"/>
    <s v="theater/plays"/>
    <x v="1"/>
    <s v="plays"/>
    <x v="3338"/>
    <d v="2015-06-18T11:04:01"/>
    <x v="0"/>
    <n v="2015"/>
  </r>
  <r>
    <n v="3389"/>
    <s v="Chimera Ensemble Productions Fund"/>
    <s v="Chimera Ensemble is launching 2 inaugural theater productions, and we need support to do high quality work!"/>
    <n v="115"/>
    <n v="10000"/>
    <n v="11450"/>
    <x v="0"/>
    <n v="184.68"/>
    <s v="US"/>
    <s v="USD"/>
    <n v="1464960682"/>
    <n v="1462368682"/>
    <b v="0"/>
    <n v="62"/>
    <b v="1"/>
    <s v="theater/plays"/>
    <x v="1"/>
    <s v="plays"/>
    <x v="3339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02"/>
    <n v="1500"/>
    <n v="1536"/>
    <x v="0"/>
    <n v="69.819999999999993"/>
    <s v="US"/>
    <s v="USD"/>
    <n v="1405017345"/>
    <n v="1403721345"/>
    <b v="0"/>
    <n v="22"/>
    <b v="1"/>
    <s v="theater/plays"/>
    <x v="1"/>
    <s v="plays"/>
    <x v="3340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n v="223"/>
    <n v="500"/>
    <n v="1115"/>
    <x v="0"/>
    <n v="61.94"/>
    <s v="US"/>
    <s v="USD"/>
    <n v="1407536880"/>
    <n v="1404997548"/>
    <b v="0"/>
    <n v="18"/>
    <b v="1"/>
    <s v="theater/plays"/>
    <x v="1"/>
    <s v="plays"/>
    <x v="3341"/>
    <d v="2014-08-08T22:28:00"/>
    <x v="3"/>
    <n v="2014"/>
  </r>
  <r>
    <n v="3392"/>
    <s v="1 in 3"/>
    <s v="Life is more than the days you have left. 1 in 3 tells of two normal people &amp; their confrontation with mortality and the dice of fate."/>
    <n v="100"/>
    <n v="500"/>
    <n v="500"/>
    <x v="0"/>
    <n v="41.67"/>
    <s v="GB"/>
    <s v="GBP"/>
    <n v="1462565855"/>
    <n v="1458245855"/>
    <b v="0"/>
    <n v="12"/>
    <b v="1"/>
    <s v="theater/plays"/>
    <x v="1"/>
    <s v="plays"/>
    <x v="3342"/>
    <d v="2016-05-06T20:17:35"/>
    <x v="2"/>
    <n v="2016"/>
  </r>
  <r>
    <n v="3393"/>
    <s v="The Maltese Bodkin"/>
    <s v="hiSTORYstage presents a film noir-style comedy mystery with a Shakespearean twist performed as a 1944 radio drama."/>
    <n v="106"/>
    <n v="1500"/>
    <n v="1587"/>
    <x v="0"/>
    <n v="36.07"/>
    <s v="US"/>
    <s v="USD"/>
    <n v="1415234760"/>
    <n v="1413065230"/>
    <b v="0"/>
    <n v="44"/>
    <b v="1"/>
    <s v="theater/plays"/>
    <x v="1"/>
    <s v="plays"/>
    <x v="3343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n v="142"/>
    <n v="550"/>
    <n v="783"/>
    <x v="0"/>
    <n v="29"/>
    <s v="GB"/>
    <s v="GBP"/>
    <n v="1406470645"/>
    <n v="1403878645"/>
    <b v="0"/>
    <n v="27"/>
    <b v="1"/>
    <s v="theater/plays"/>
    <x v="1"/>
    <s v="plays"/>
    <x v="3344"/>
    <d v="2014-07-27T14:17:25"/>
    <x v="3"/>
    <n v="2014"/>
  </r>
  <r>
    <n v="3395"/>
    <s v="MIRAMAR"/>
    <s v="Miramar is a a darkly funny play exploring what it is we call â€˜homeâ€™."/>
    <n v="184"/>
    <n v="500"/>
    <n v="920"/>
    <x v="0"/>
    <n v="24.21"/>
    <s v="GB"/>
    <s v="GBP"/>
    <n v="1433009400"/>
    <n v="1431795944"/>
    <b v="0"/>
    <n v="38"/>
    <b v="1"/>
    <s v="theater/plays"/>
    <x v="1"/>
    <s v="plays"/>
    <x v="3345"/>
    <d v="2015-05-30T18:10:00"/>
    <x v="0"/>
    <n v="2015"/>
  </r>
  <r>
    <n v="3396"/>
    <s v="Rainbowtown"/>
    <s v="&quot;Rainbowtown&quot; is a new play for kids. Help us bring it to the Main Line during the 2014 Philadelphia Fringe Festival!"/>
    <n v="104"/>
    <n v="1500"/>
    <n v="1565"/>
    <x v="0"/>
    <n v="55.89"/>
    <s v="US"/>
    <s v="USD"/>
    <n v="1401595140"/>
    <n v="1399286589"/>
    <b v="0"/>
    <n v="28"/>
    <b v="1"/>
    <s v="theater/plays"/>
    <x v="1"/>
    <s v="plays"/>
    <x v="3346"/>
    <d v="2014-06-01T03:59:00"/>
    <x v="3"/>
    <n v="2014"/>
  </r>
  <r>
    <n v="3397"/>
    <s v="Waiting for Godot - Blue Sky Theatre &amp; Arts"/>
    <s v="Help a group of recovering alcoholics bring Samuel Beckett's classic to a seaside town!"/>
    <n v="112"/>
    <n v="250"/>
    <n v="280"/>
    <x v="0"/>
    <n v="11.67"/>
    <s v="GB"/>
    <s v="GBP"/>
    <n v="1455832800"/>
    <n v="1452338929"/>
    <b v="0"/>
    <n v="24"/>
    <b v="1"/>
    <s v="theater/plays"/>
    <x v="1"/>
    <s v="plays"/>
    <x v="3347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111"/>
    <n v="4000"/>
    <n v="4443"/>
    <x v="0"/>
    <n v="68.349999999999994"/>
    <s v="US"/>
    <s v="USD"/>
    <n v="1416589200"/>
    <n v="1414605776"/>
    <b v="0"/>
    <n v="65"/>
    <b v="1"/>
    <s v="theater/plays"/>
    <x v="1"/>
    <s v="plays"/>
    <x v="3348"/>
    <d v="2014-11-21T17:00:00"/>
    <x v="3"/>
    <n v="2014"/>
  </r>
  <r>
    <n v="3399"/>
    <s v="Spinning Wheel Youth Takeover"/>
    <s v="13 young people have taken over Spinning Wheel Theatre to choose, produce and create their own show from scratch."/>
    <n v="104"/>
    <n v="1200"/>
    <n v="1245"/>
    <x v="0"/>
    <n v="27.07"/>
    <s v="GB"/>
    <s v="GBP"/>
    <n v="1424556325"/>
    <n v="1421964325"/>
    <b v="0"/>
    <n v="46"/>
    <b v="1"/>
    <s v="theater/plays"/>
    <x v="1"/>
    <s v="plays"/>
    <x v="3349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n v="100"/>
    <n v="10000"/>
    <n v="10041"/>
    <x v="0"/>
    <n v="118.13"/>
    <s v="US"/>
    <s v="USD"/>
    <n v="1409266414"/>
    <n v="1405378414"/>
    <b v="0"/>
    <n v="85"/>
    <b v="1"/>
    <s v="theater/plays"/>
    <x v="1"/>
    <s v="plays"/>
    <x v="3350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102"/>
    <n v="2900"/>
    <n v="2954"/>
    <x v="0"/>
    <n v="44.76"/>
    <s v="GB"/>
    <s v="GBP"/>
    <n v="1438968146"/>
    <n v="1436376146"/>
    <b v="0"/>
    <n v="66"/>
    <b v="1"/>
    <s v="theater/plays"/>
    <x v="1"/>
    <s v="plays"/>
    <x v="3351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10"/>
    <n v="15000"/>
    <n v="16465"/>
    <x v="0"/>
    <n v="99.79"/>
    <s v="US"/>
    <s v="USD"/>
    <n v="1447295460"/>
    <n v="1444747843"/>
    <b v="0"/>
    <n v="165"/>
    <b v="1"/>
    <s v="theater/plays"/>
    <x v="1"/>
    <s v="plays"/>
    <x v="3352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n v="100"/>
    <n v="2000"/>
    <n v="2000"/>
    <x v="0"/>
    <n v="117.65"/>
    <s v="GB"/>
    <s v="GBP"/>
    <n v="1435230324"/>
    <n v="1432638324"/>
    <b v="0"/>
    <n v="17"/>
    <b v="1"/>
    <s v="theater/plays"/>
    <x v="1"/>
    <s v="plays"/>
    <x v="3353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122"/>
    <n v="500"/>
    <n v="610"/>
    <x v="0"/>
    <n v="203.33"/>
    <s v="US"/>
    <s v="USD"/>
    <n v="1434542702"/>
    <n v="1432814702"/>
    <b v="0"/>
    <n v="3"/>
    <b v="1"/>
    <s v="theater/plays"/>
    <x v="1"/>
    <s v="plays"/>
    <x v="3354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138"/>
    <n v="350"/>
    <n v="481.5"/>
    <x v="0"/>
    <n v="28.32"/>
    <s v="GB"/>
    <s v="GBP"/>
    <n v="1456876740"/>
    <n v="1455063886"/>
    <b v="0"/>
    <n v="17"/>
    <b v="1"/>
    <s v="theater/plays"/>
    <x v="1"/>
    <s v="plays"/>
    <x v="3355"/>
    <d v="2016-03-01T23:59:00"/>
    <x v="2"/>
    <n v="2016"/>
  </r>
  <r>
    <n v="3406"/>
    <s v="Voices of Swords"/>
    <s v="A funny and moving new play about two families dealing with aging parents in very different ways!"/>
    <n v="100"/>
    <n v="10000"/>
    <n v="10031"/>
    <x v="0"/>
    <n v="110.23"/>
    <s v="US"/>
    <s v="USD"/>
    <n v="1405511376"/>
    <n v="1401623376"/>
    <b v="0"/>
    <n v="91"/>
    <b v="1"/>
    <s v="theater/plays"/>
    <x v="1"/>
    <s v="plays"/>
    <x v="335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n v="107"/>
    <n v="2000"/>
    <n v="2142"/>
    <x v="0"/>
    <n v="31.97"/>
    <s v="GB"/>
    <s v="GBP"/>
    <n v="1404641289"/>
    <n v="1402049289"/>
    <b v="0"/>
    <n v="67"/>
    <b v="1"/>
    <s v="theater/plays"/>
    <x v="1"/>
    <s v="plays"/>
    <x v="3357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211"/>
    <n v="500"/>
    <n v="1055"/>
    <x v="0"/>
    <n v="58.61"/>
    <s v="US"/>
    <s v="USD"/>
    <n v="1405727304"/>
    <n v="1403135304"/>
    <b v="0"/>
    <n v="18"/>
    <b v="1"/>
    <s v="theater/plays"/>
    <x v="1"/>
    <s v="plays"/>
    <x v="3358"/>
    <d v="2014-07-18T23:48:24"/>
    <x v="3"/>
    <n v="2014"/>
  </r>
  <r>
    <n v="3409"/>
    <s v="Who Said Theatre Presents: The Calm"/>
    <s v="Exciting and visceral new-writing that challenges the way we view the fine line between war and terror..."/>
    <n v="124"/>
    <n v="500"/>
    <n v="618"/>
    <x v="0"/>
    <n v="29.43"/>
    <s v="GB"/>
    <s v="GBP"/>
    <n v="1469998680"/>
    <n v="1466710358"/>
    <b v="0"/>
    <n v="21"/>
    <b v="1"/>
    <s v="theater/plays"/>
    <x v="1"/>
    <s v="plays"/>
    <x v="3359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n v="109"/>
    <n v="3000"/>
    <n v="3255"/>
    <x v="0"/>
    <n v="81.38"/>
    <s v="US"/>
    <s v="USD"/>
    <n v="1465196400"/>
    <n v="1462841990"/>
    <b v="0"/>
    <n v="40"/>
    <b v="1"/>
    <s v="theater/plays"/>
    <x v="1"/>
    <s v="plays"/>
    <x v="336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04"/>
    <n v="15000"/>
    <n v="15535"/>
    <x v="0"/>
    <n v="199.17"/>
    <s v="US"/>
    <s v="USD"/>
    <n v="1444264372"/>
    <n v="1442536372"/>
    <b v="0"/>
    <n v="78"/>
    <b v="1"/>
    <s v="theater/plays"/>
    <x v="1"/>
    <s v="plays"/>
    <x v="3361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n v="100"/>
    <n v="3000"/>
    <n v="3000"/>
    <x v="0"/>
    <n v="115.38"/>
    <s v="GB"/>
    <s v="GBP"/>
    <n v="1411858862"/>
    <n v="1409266862"/>
    <b v="0"/>
    <n v="26"/>
    <b v="1"/>
    <s v="theater/plays"/>
    <x v="1"/>
    <s v="plays"/>
    <x v="336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130"/>
    <n v="500"/>
    <n v="650"/>
    <x v="0"/>
    <n v="46.43"/>
    <s v="US"/>
    <s v="USD"/>
    <n v="1425099540"/>
    <n v="1424280938"/>
    <b v="0"/>
    <n v="14"/>
    <b v="1"/>
    <s v="theater/plays"/>
    <x v="1"/>
    <s v="plays"/>
    <x v="3363"/>
    <d v="2015-02-28T04:59:00"/>
    <x v="0"/>
    <n v="2015"/>
  </r>
  <r>
    <n v="3414"/>
    <s v="PCSF PlayOffs 2016"/>
    <s v="A new twist on our annual festival of fully-produced plays by member playwrights, performed by a talented ensemble cast!"/>
    <n v="104"/>
    <n v="3000"/>
    <n v="3105"/>
    <x v="0"/>
    <n v="70.569999999999993"/>
    <s v="US"/>
    <s v="USD"/>
    <n v="1480579140"/>
    <n v="1478030325"/>
    <b v="0"/>
    <n v="44"/>
    <b v="1"/>
    <s v="theater/plays"/>
    <x v="1"/>
    <s v="plays"/>
    <x v="3364"/>
    <d v="2016-12-01T07:59:00"/>
    <x v="2"/>
    <n v="2016"/>
  </r>
  <r>
    <n v="3415"/>
    <s v="Balm in Gilead at Columbia"/>
    <s v="We are raising funds to allow for enhanced scenic, costume, and lighting design. Every dollar helps!"/>
    <n v="100"/>
    <n v="200"/>
    <n v="200"/>
    <x v="0"/>
    <n v="22.22"/>
    <s v="US"/>
    <s v="USD"/>
    <n v="1460935800"/>
    <n v="1459999656"/>
    <b v="0"/>
    <n v="9"/>
    <b v="1"/>
    <s v="theater/plays"/>
    <x v="1"/>
    <s v="plays"/>
    <x v="3365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120"/>
    <n v="4000"/>
    <n v="4784"/>
    <x v="0"/>
    <n v="159.47"/>
    <s v="GB"/>
    <s v="GBP"/>
    <n v="1429813800"/>
    <n v="1427363645"/>
    <b v="0"/>
    <n v="30"/>
    <b v="1"/>
    <s v="theater/plays"/>
    <x v="1"/>
    <s v="plays"/>
    <x v="3366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n v="100"/>
    <n v="1700"/>
    <n v="1700.01"/>
    <x v="0"/>
    <n v="37.78"/>
    <s v="US"/>
    <s v="USD"/>
    <n v="1414284180"/>
    <n v="1410558948"/>
    <b v="0"/>
    <n v="45"/>
    <b v="1"/>
    <s v="theater/plays"/>
    <x v="1"/>
    <s v="plays"/>
    <x v="3367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101"/>
    <n v="4000"/>
    <n v="4035"/>
    <x v="0"/>
    <n v="72.05"/>
    <s v="US"/>
    <s v="USD"/>
    <n v="1400875307"/>
    <n v="1398283307"/>
    <b v="0"/>
    <n v="56"/>
    <b v="1"/>
    <s v="theater/plays"/>
    <x v="1"/>
    <s v="plays"/>
    <x v="3368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107"/>
    <n v="2750"/>
    <n v="2930"/>
    <x v="0"/>
    <n v="63.7"/>
    <s v="IE"/>
    <s v="EUR"/>
    <n v="1459978200"/>
    <n v="1458416585"/>
    <b v="0"/>
    <n v="46"/>
    <b v="1"/>
    <s v="theater/plays"/>
    <x v="1"/>
    <s v="plays"/>
    <x v="3369"/>
    <d v="2016-04-06T21:30:00"/>
    <x v="2"/>
    <n v="2016"/>
  </r>
  <r>
    <n v="3420"/>
    <s v="Rounds. Set design campaign."/>
    <s v="A powerful and urgent tale of the first line of defence for the NHS. Based on true stories from junior doctors."/>
    <n v="138"/>
    <n v="700"/>
    <n v="966"/>
    <x v="0"/>
    <n v="28.41"/>
    <s v="GB"/>
    <s v="GBP"/>
    <n v="1455408000"/>
    <n v="1454638202"/>
    <b v="0"/>
    <n v="34"/>
    <b v="1"/>
    <s v="theater/plays"/>
    <x v="1"/>
    <s v="plays"/>
    <x v="3370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1"/>
    <n v="10000"/>
    <n v="10115"/>
    <x v="0"/>
    <n v="103.21"/>
    <s v="US"/>
    <s v="USD"/>
    <n v="1425495563"/>
    <n v="1422903563"/>
    <b v="0"/>
    <n v="98"/>
    <b v="1"/>
    <s v="theater/plays"/>
    <x v="1"/>
    <s v="plays"/>
    <x v="3371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109"/>
    <n v="3000"/>
    <n v="3273"/>
    <x v="0"/>
    <n v="71.150000000000006"/>
    <s v="GB"/>
    <s v="GBP"/>
    <n v="1450051200"/>
    <n v="1447594176"/>
    <b v="0"/>
    <n v="46"/>
    <b v="1"/>
    <s v="theater/plays"/>
    <x v="1"/>
    <s v="plays"/>
    <x v="3372"/>
    <d v="2015-12-14T00:00:00"/>
    <x v="0"/>
    <n v="2015"/>
  </r>
  <r>
    <n v="3423"/>
    <s v="And That's How The Story Goes"/>
    <s v="Forest Hills Eastern's Student Run Show 2015. Our goal is to present a professional quality show on a budget."/>
    <n v="140"/>
    <n v="250"/>
    <n v="350"/>
    <x v="0"/>
    <n v="35"/>
    <s v="US"/>
    <s v="USD"/>
    <n v="1429912341"/>
    <n v="1427320341"/>
    <b v="0"/>
    <n v="10"/>
    <b v="1"/>
    <s v="theater/plays"/>
    <x v="1"/>
    <s v="plays"/>
    <x v="3373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104"/>
    <n v="6000"/>
    <n v="6215"/>
    <x v="0"/>
    <n v="81.78"/>
    <s v="US"/>
    <s v="USD"/>
    <n v="1423119540"/>
    <n v="1421252084"/>
    <b v="0"/>
    <n v="76"/>
    <b v="1"/>
    <s v="theater/plays"/>
    <x v="1"/>
    <s v="plays"/>
    <x v="337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n v="103"/>
    <n v="30000"/>
    <n v="30891.1"/>
    <x v="0"/>
    <n v="297.02999999999997"/>
    <s v="US"/>
    <s v="USD"/>
    <n v="1412434136"/>
    <n v="1409669336"/>
    <b v="0"/>
    <n v="104"/>
    <b v="1"/>
    <s v="theater/plays"/>
    <x v="1"/>
    <s v="plays"/>
    <x v="3375"/>
    <d v="2014-10-04T14:48:56"/>
    <x v="3"/>
    <n v="2014"/>
  </r>
  <r>
    <n v="3426"/>
    <s v="Holocene"/>
    <s v="Part ghost story, part cautionary tale, Holocene is a play about the end of our world, and the beginning of another."/>
    <n v="108"/>
    <n v="3750"/>
    <n v="4055"/>
    <x v="0"/>
    <n v="46.61"/>
    <s v="US"/>
    <s v="USD"/>
    <n v="1411264800"/>
    <n v="1409620903"/>
    <b v="0"/>
    <n v="87"/>
    <b v="1"/>
    <s v="theater/plays"/>
    <x v="1"/>
    <s v="plays"/>
    <x v="3376"/>
    <d v="2014-09-21T02:00:00"/>
    <x v="3"/>
    <n v="2014"/>
  </r>
  <r>
    <n v="3427"/>
    <s v="We Were Kings"/>
    <s v="A new play developed in collaboration with graduating theatre makers, premiering at the Edinburgh Fringe Festival 2014."/>
    <n v="100"/>
    <n v="1500"/>
    <n v="1500"/>
    <x v="0"/>
    <n v="51.72"/>
    <s v="GB"/>
    <s v="GBP"/>
    <n v="1404314952"/>
    <n v="1401722952"/>
    <b v="0"/>
    <n v="29"/>
    <b v="1"/>
    <s v="theater/plays"/>
    <x v="1"/>
    <s v="plays"/>
    <x v="3377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103"/>
    <n v="2000"/>
    <n v="2055"/>
    <x v="0"/>
    <n v="40.29"/>
    <s v="GB"/>
    <s v="GBP"/>
    <n v="1425142800"/>
    <n v="1422983847"/>
    <b v="0"/>
    <n v="51"/>
    <b v="1"/>
    <s v="theater/plays"/>
    <x v="1"/>
    <s v="plays"/>
    <x v="3378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30"/>
    <n v="150"/>
    <n v="195"/>
    <x v="0"/>
    <n v="16.25"/>
    <s v="GB"/>
    <s v="GBP"/>
    <n v="1478046661"/>
    <n v="1476837061"/>
    <b v="0"/>
    <n v="12"/>
    <b v="1"/>
    <s v="theater/plays"/>
    <x v="1"/>
    <s v="plays"/>
    <x v="3379"/>
    <d v="2016-11-02T00:31:01"/>
    <x v="2"/>
    <n v="2016"/>
  </r>
  <r>
    <n v="3430"/>
    <s v="Being Patient"/>
    <s v="We need support for our play so we can promote awareness of kidney diseases and the effect it has on sufferers and their families."/>
    <n v="109"/>
    <n v="2000"/>
    <n v="2170.9899999999998"/>
    <x v="0"/>
    <n v="30.15"/>
    <s v="GB"/>
    <s v="GBP"/>
    <n v="1406760101"/>
    <n v="1404168101"/>
    <b v="0"/>
    <n v="72"/>
    <b v="1"/>
    <s v="theater/plays"/>
    <x v="1"/>
    <s v="plays"/>
    <x v="3380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100"/>
    <n v="2000"/>
    <n v="2000"/>
    <x v="0"/>
    <n v="95.24"/>
    <s v="US"/>
    <s v="USD"/>
    <n v="1408383153"/>
    <n v="1405791153"/>
    <b v="0"/>
    <n v="21"/>
    <b v="1"/>
    <s v="theater/plays"/>
    <x v="1"/>
    <s v="plays"/>
    <x v="3381"/>
    <d v="2014-08-18T17:32:33"/>
    <x v="3"/>
    <n v="2014"/>
  </r>
  <r>
    <n v="3432"/>
    <s v="Love Letters"/>
    <s v="Bare Theatre stages A.R. Gurney's Pulitzer Finalist script about a relationship spanning a lifetime and long distance."/>
    <n v="110"/>
    <n v="2000"/>
    <n v="2193"/>
    <x v="0"/>
    <n v="52.21"/>
    <s v="US"/>
    <s v="USD"/>
    <n v="1454709600"/>
    <n v="1452520614"/>
    <b v="0"/>
    <n v="42"/>
    <b v="1"/>
    <s v="theater/plays"/>
    <x v="1"/>
    <s v="plays"/>
    <x v="3382"/>
    <d v="2016-02-05T22:00:00"/>
    <x v="2"/>
    <n v="2016"/>
  </r>
  <r>
    <n v="3433"/>
    <s v="The Dybbuk"/>
    <s v="death&amp;pretzels presents their first Chicago based project:_x000a_The Dybbuk by S. Ansky"/>
    <n v="100"/>
    <n v="9500"/>
    <n v="9525"/>
    <x v="0"/>
    <n v="134.15"/>
    <s v="US"/>
    <s v="USD"/>
    <n v="1402974000"/>
    <n v="1400290255"/>
    <b v="0"/>
    <n v="71"/>
    <b v="1"/>
    <s v="theater/plays"/>
    <x v="1"/>
    <s v="plays"/>
    <x v="3383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n v="106"/>
    <n v="10000"/>
    <n v="10555"/>
    <x v="0"/>
    <n v="62.83"/>
    <s v="US"/>
    <s v="USD"/>
    <n v="1404983269"/>
    <n v="1402391269"/>
    <b v="0"/>
    <n v="168"/>
    <b v="1"/>
    <s v="theater/plays"/>
    <x v="1"/>
    <s v="plays"/>
    <x v="3384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n v="112"/>
    <n v="1000"/>
    <n v="1120"/>
    <x v="0"/>
    <n v="58.95"/>
    <s v="US"/>
    <s v="USD"/>
    <n v="1470538800"/>
    <n v="1469112493"/>
    <b v="0"/>
    <n v="19"/>
    <b v="1"/>
    <s v="theater/plays"/>
    <x v="1"/>
    <s v="plays"/>
    <x v="3385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106"/>
    <n v="5000"/>
    <n v="5295"/>
    <x v="0"/>
    <n v="143.11000000000001"/>
    <s v="US"/>
    <s v="USD"/>
    <n v="1408638480"/>
    <n v="1406811593"/>
    <b v="0"/>
    <n v="37"/>
    <b v="1"/>
    <s v="theater/plays"/>
    <x v="1"/>
    <s v="plays"/>
    <x v="3386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101"/>
    <n v="3000"/>
    <n v="3030"/>
    <x v="0"/>
    <n v="84.17"/>
    <s v="US"/>
    <s v="USD"/>
    <n v="1440003820"/>
    <n v="1437411820"/>
    <b v="0"/>
    <n v="36"/>
    <b v="1"/>
    <s v="theater/plays"/>
    <x v="1"/>
    <s v="plays"/>
    <x v="3387"/>
    <d v="2015-08-19T17:03:40"/>
    <x v="0"/>
    <n v="2015"/>
  </r>
  <r>
    <n v="3438"/>
    <s v="KLIPPIES"/>
    <s v="Klippies is the debut play from Johannesburg-born writer Jessica SiÃ¢n, premiering at the Southwark Playhouse, London in May 2015."/>
    <n v="104"/>
    <n v="2500"/>
    <n v="2605"/>
    <x v="0"/>
    <n v="186.07"/>
    <s v="GB"/>
    <s v="GBP"/>
    <n v="1430600400"/>
    <n v="1428358567"/>
    <b v="0"/>
    <n v="14"/>
    <b v="1"/>
    <s v="theater/plays"/>
    <x v="1"/>
    <s v="plays"/>
    <x v="3388"/>
    <d v="2015-05-02T21:00:00"/>
    <x v="0"/>
    <n v="2015"/>
  </r>
  <r>
    <n v="3439"/>
    <s v="Cirque Inspired Alice's Adventures in Wonderland"/>
    <s v="Help a small theater produce an original adaptation of Lewis Carroll's classic story."/>
    <n v="135"/>
    <n v="1200"/>
    <n v="1616.14"/>
    <x v="0"/>
    <n v="89.79"/>
    <s v="US"/>
    <s v="USD"/>
    <n v="1453179540"/>
    <n v="1452030730"/>
    <b v="0"/>
    <n v="18"/>
    <b v="1"/>
    <s v="theater/plays"/>
    <x v="1"/>
    <s v="plays"/>
    <x v="3389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n v="105"/>
    <n v="5000"/>
    <n v="5260.92"/>
    <x v="0"/>
    <n v="64.16"/>
    <s v="US"/>
    <s v="USD"/>
    <n v="1405095300"/>
    <n v="1403146628"/>
    <b v="0"/>
    <n v="82"/>
    <b v="1"/>
    <s v="theater/plays"/>
    <x v="1"/>
    <s v="plays"/>
    <x v="3390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103"/>
    <n v="2500"/>
    <n v="2565"/>
    <x v="0"/>
    <n v="59.65"/>
    <s v="US"/>
    <s v="USD"/>
    <n v="1447445820"/>
    <n v="1445077121"/>
    <b v="0"/>
    <n v="43"/>
    <b v="1"/>
    <s v="theater/plays"/>
    <x v="1"/>
    <s v="plays"/>
    <x v="339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n v="100"/>
    <n v="250"/>
    <n v="250"/>
    <x v="0"/>
    <n v="31.25"/>
    <s v="US"/>
    <s v="USD"/>
    <n v="1433016672"/>
    <n v="1430424672"/>
    <b v="0"/>
    <n v="8"/>
    <b v="1"/>
    <s v="theater/plays"/>
    <x v="1"/>
    <s v="plays"/>
    <x v="339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n v="186"/>
    <n v="1000"/>
    <n v="1855"/>
    <x v="0"/>
    <n v="41.22"/>
    <s v="US"/>
    <s v="USD"/>
    <n v="1410266146"/>
    <n v="1407674146"/>
    <b v="0"/>
    <n v="45"/>
    <b v="1"/>
    <s v="theater/plays"/>
    <x v="1"/>
    <s v="plays"/>
    <x v="3393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289"/>
    <n v="300"/>
    <n v="867"/>
    <x v="0"/>
    <n v="43.35"/>
    <s v="AU"/>
    <s v="AUD"/>
    <n v="1465394340"/>
    <n v="1464677986"/>
    <b v="0"/>
    <n v="20"/>
    <b v="1"/>
    <s v="theater/plays"/>
    <x v="1"/>
    <s v="plays"/>
    <x v="3394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n v="100"/>
    <n v="2000"/>
    <n v="2000"/>
    <x v="0"/>
    <n v="64.52"/>
    <s v="GB"/>
    <s v="GBP"/>
    <n v="1445604236"/>
    <n v="1443185036"/>
    <b v="0"/>
    <n v="31"/>
    <b v="1"/>
    <s v="theater/plays"/>
    <x v="1"/>
    <s v="plays"/>
    <x v="3395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8"/>
    <n v="1000"/>
    <n v="1082"/>
    <x v="0"/>
    <n v="43.28"/>
    <s v="GB"/>
    <s v="GBP"/>
    <n v="1423138800"/>
    <n v="1421092725"/>
    <b v="0"/>
    <n v="25"/>
    <b v="1"/>
    <s v="theater/plays"/>
    <x v="1"/>
    <s v="plays"/>
    <x v="3396"/>
    <d v="2015-02-05T12:20:00"/>
    <x v="0"/>
    <n v="2015"/>
  </r>
  <r>
    <n v="3447"/>
    <s v="The Vagabond Halfback"/>
    <s v="&quot;He was a poet, a vagrant, a philosopher, a lady's man and a hard drinker&quot;"/>
    <n v="108"/>
    <n v="1000"/>
    <n v="1078"/>
    <x v="0"/>
    <n v="77"/>
    <s v="US"/>
    <s v="USD"/>
    <n v="1458332412"/>
    <n v="1454448012"/>
    <b v="0"/>
    <n v="14"/>
    <b v="1"/>
    <s v="theater/plays"/>
    <x v="1"/>
    <s v="plays"/>
    <x v="3397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n v="110"/>
    <n v="2100"/>
    <n v="2305"/>
    <x v="0"/>
    <n v="51.22"/>
    <s v="US"/>
    <s v="USD"/>
    <n v="1418784689"/>
    <n v="1416192689"/>
    <b v="0"/>
    <n v="45"/>
    <b v="1"/>
    <s v="theater/plays"/>
    <x v="1"/>
    <s v="plays"/>
    <x v="3398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n v="171"/>
    <n v="800"/>
    <n v="1365"/>
    <x v="0"/>
    <n v="68.25"/>
    <s v="US"/>
    <s v="USD"/>
    <n v="1468036800"/>
    <n v="1465607738"/>
    <b v="0"/>
    <n v="20"/>
    <b v="1"/>
    <s v="theater/plays"/>
    <x v="1"/>
    <s v="plays"/>
    <x v="3399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n v="152"/>
    <n v="500"/>
    <n v="760"/>
    <x v="0"/>
    <n v="19.489999999999998"/>
    <s v="GB"/>
    <s v="GBP"/>
    <n v="1427990071"/>
    <n v="1422809671"/>
    <b v="0"/>
    <n v="39"/>
    <b v="1"/>
    <s v="theater/plays"/>
    <x v="1"/>
    <s v="plays"/>
    <x v="3400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n v="101"/>
    <n v="650"/>
    <n v="658"/>
    <x v="0"/>
    <n v="41.13"/>
    <s v="US"/>
    <s v="USD"/>
    <n v="1429636927"/>
    <n v="1427304127"/>
    <b v="0"/>
    <n v="16"/>
    <b v="1"/>
    <s v="theater/plays"/>
    <x v="1"/>
    <s v="plays"/>
    <x v="3401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53"/>
    <n v="1000"/>
    <n v="1532"/>
    <x v="0"/>
    <n v="41.41"/>
    <s v="US"/>
    <s v="USD"/>
    <n v="1406087940"/>
    <n v="1404141626"/>
    <b v="0"/>
    <n v="37"/>
    <b v="1"/>
    <s v="theater/plays"/>
    <x v="1"/>
    <s v="plays"/>
    <x v="3402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n v="128"/>
    <n v="300"/>
    <n v="385"/>
    <x v="0"/>
    <n v="27.5"/>
    <s v="GB"/>
    <s v="GBP"/>
    <n v="1471130956"/>
    <n v="1465946956"/>
    <b v="0"/>
    <n v="14"/>
    <b v="1"/>
    <s v="theater/plays"/>
    <x v="1"/>
    <s v="plays"/>
    <x v="3403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101"/>
    <n v="700"/>
    <n v="705"/>
    <x v="0"/>
    <n v="33.57"/>
    <s v="GB"/>
    <s v="GBP"/>
    <n v="1406825159"/>
    <n v="1404233159"/>
    <b v="0"/>
    <n v="21"/>
    <b v="1"/>
    <s v="theater/plays"/>
    <x v="1"/>
    <s v="plays"/>
    <x v="3404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1"/>
    <n v="10000"/>
    <n v="10065"/>
    <x v="0"/>
    <n v="145.87"/>
    <s v="US"/>
    <s v="USD"/>
    <n v="1476381627"/>
    <n v="1473789627"/>
    <b v="0"/>
    <n v="69"/>
    <b v="1"/>
    <s v="theater/plays"/>
    <x v="1"/>
    <s v="plays"/>
    <x v="3405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n v="191"/>
    <n v="3000"/>
    <n v="5739"/>
    <x v="0"/>
    <n v="358.69"/>
    <s v="US"/>
    <s v="USD"/>
    <n v="1406876340"/>
    <n v="1404190567"/>
    <b v="0"/>
    <n v="16"/>
    <b v="1"/>
    <s v="theater/plays"/>
    <x v="1"/>
    <s v="plays"/>
    <x v="3406"/>
    <d v="2014-08-01T06:59:00"/>
    <x v="3"/>
    <n v="2014"/>
  </r>
  <r>
    <n v="3457"/>
    <s v="The Impossible Adventures Of Supernova Jones"/>
    <s v="Robots, Space Battles, Mystery, and Intrigue. Nothing is Impossible..."/>
    <n v="140"/>
    <n v="2000"/>
    <n v="2804"/>
    <x v="0"/>
    <n v="50.98"/>
    <s v="US"/>
    <s v="USD"/>
    <n v="1423720740"/>
    <n v="1421081857"/>
    <b v="0"/>
    <n v="55"/>
    <b v="1"/>
    <s v="theater/plays"/>
    <x v="1"/>
    <s v="plays"/>
    <x v="340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n v="124"/>
    <n v="978"/>
    <n v="1216"/>
    <x v="0"/>
    <n v="45.04"/>
    <s v="US"/>
    <s v="USD"/>
    <n v="1422937620"/>
    <n v="1420606303"/>
    <b v="0"/>
    <n v="27"/>
    <b v="1"/>
    <s v="theater/plays"/>
    <x v="1"/>
    <s v="plays"/>
    <x v="3408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126"/>
    <n v="500"/>
    <n v="631"/>
    <x v="0"/>
    <n v="17.53"/>
    <s v="GB"/>
    <s v="GBP"/>
    <n v="1463743860"/>
    <n v="1461151860"/>
    <b v="0"/>
    <n v="36"/>
    <b v="1"/>
    <s v="theater/plays"/>
    <x v="1"/>
    <s v="plays"/>
    <x v="3409"/>
    <d v="2016-05-20T11:31:00"/>
    <x v="2"/>
    <n v="2016"/>
  </r>
  <r>
    <n v="3460"/>
    <s v="Pushers"/>
    <s v="'Pushers' is an exciting new play and the first project for brand new theatre company, Ain't Got No Home Productions."/>
    <n v="190"/>
    <n v="500"/>
    <n v="950"/>
    <x v="0"/>
    <n v="50"/>
    <s v="GB"/>
    <s v="GBP"/>
    <n v="1408106352"/>
    <n v="1406896752"/>
    <b v="0"/>
    <n v="19"/>
    <b v="1"/>
    <s v="theater/plays"/>
    <x v="1"/>
    <s v="plays"/>
    <x v="3410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139"/>
    <n v="500"/>
    <n v="695"/>
    <x v="0"/>
    <n v="57.92"/>
    <s v="US"/>
    <s v="USD"/>
    <n v="1477710000"/>
    <n v="1475248279"/>
    <b v="0"/>
    <n v="12"/>
    <b v="1"/>
    <s v="theater/plays"/>
    <x v="1"/>
    <s v="plays"/>
    <x v="3411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n v="202"/>
    <n v="250"/>
    <n v="505"/>
    <x v="0"/>
    <n v="29.71"/>
    <s v="US"/>
    <s v="USD"/>
    <n v="1436551200"/>
    <n v="1435181628"/>
    <b v="0"/>
    <n v="17"/>
    <b v="1"/>
    <s v="theater/plays"/>
    <x v="1"/>
    <s v="plays"/>
    <x v="3412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3"/>
    <n v="10000"/>
    <n v="10338"/>
    <x v="0"/>
    <n v="90.68"/>
    <s v="CA"/>
    <s v="CAD"/>
    <n v="1476158340"/>
    <n v="1472594585"/>
    <b v="0"/>
    <n v="114"/>
    <b v="1"/>
    <s v="theater/plays"/>
    <x v="1"/>
    <s v="plays"/>
    <x v="3413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n v="102"/>
    <n v="5000"/>
    <n v="5116.18"/>
    <x v="0"/>
    <n v="55.01"/>
    <s v="US"/>
    <s v="USD"/>
    <n v="1471921637"/>
    <n v="1469329637"/>
    <b v="0"/>
    <n v="93"/>
    <b v="1"/>
    <s v="theater/plays"/>
    <x v="1"/>
    <s v="plays"/>
    <x v="3414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103"/>
    <n v="2000"/>
    <n v="2060"/>
    <x v="0"/>
    <n v="57.22"/>
    <s v="GB"/>
    <s v="GBP"/>
    <n v="1439136000"/>
    <n v="1436972472"/>
    <b v="0"/>
    <n v="36"/>
    <b v="1"/>
    <s v="theater/plays"/>
    <x v="1"/>
    <s v="plays"/>
    <x v="3415"/>
    <d v="2015-08-09T16:00:00"/>
    <x v="0"/>
    <n v="2015"/>
  </r>
  <r>
    <n v="3466"/>
    <s v="Spotlight Youth Theater Production of Wizard"/>
    <s v="The Spotlight Youth Theater is a program where every participant has a moment in the spotlight."/>
    <n v="127"/>
    <n v="3500"/>
    <n v="4450"/>
    <x v="0"/>
    <n v="72.95"/>
    <s v="US"/>
    <s v="USD"/>
    <n v="1461108450"/>
    <n v="1455928050"/>
    <b v="0"/>
    <n v="61"/>
    <b v="1"/>
    <s v="theater/plays"/>
    <x v="1"/>
    <s v="plays"/>
    <x v="3416"/>
    <d v="2016-04-19T23:27:30"/>
    <x v="2"/>
    <n v="2016"/>
  </r>
  <r>
    <n v="3467"/>
    <s v="Venus in Fur, Los Angeles."/>
    <s v="Venus in Fur, By David Ives."/>
    <n v="101"/>
    <n v="3000"/>
    <n v="3030"/>
    <x v="0"/>
    <n v="64.47"/>
    <s v="US"/>
    <s v="USD"/>
    <n v="1426864032"/>
    <n v="1424275632"/>
    <b v="0"/>
    <n v="47"/>
    <b v="1"/>
    <s v="theater/plays"/>
    <x v="1"/>
    <s v="plays"/>
    <x v="3417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n v="122"/>
    <n v="10000"/>
    <n v="12178"/>
    <x v="0"/>
    <n v="716.35"/>
    <s v="US"/>
    <s v="USD"/>
    <n v="1474426800"/>
    <n v="1471976529"/>
    <b v="0"/>
    <n v="17"/>
    <b v="1"/>
    <s v="theater/plays"/>
    <x v="1"/>
    <s v="plays"/>
    <x v="3418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n v="113"/>
    <n v="2800"/>
    <n v="3175"/>
    <x v="0"/>
    <n v="50.4"/>
    <s v="US"/>
    <s v="USD"/>
    <n v="1461857045"/>
    <n v="1459265045"/>
    <b v="0"/>
    <n v="63"/>
    <b v="1"/>
    <s v="theater/plays"/>
    <x v="1"/>
    <s v="plays"/>
    <x v="3419"/>
    <d v="2016-04-28T15:24:05"/>
    <x v="2"/>
    <n v="2016"/>
  </r>
  <r>
    <n v="3470"/>
    <s v="She Kills Monsters"/>
    <s v="The New Artist's Circle is a theatre company dedicated to bringing the arts to young people."/>
    <n v="150"/>
    <n v="250"/>
    <n v="375"/>
    <x v="0"/>
    <n v="41.67"/>
    <s v="US"/>
    <s v="USD"/>
    <n v="1468618680"/>
    <n v="1465345902"/>
    <b v="0"/>
    <n v="9"/>
    <b v="1"/>
    <s v="theater/plays"/>
    <x v="1"/>
    <s v="plays"/>
    <x v="3420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n v="215"/>
    <n v="500"/>
    <n v="1073"/>
    <x v="0"/>
    <n v="35.770000000000003"/>
    <s v="GB"/>
    <s v="GBP"/>
    <n v="1409515200"/>
    <n v="1405971690"/>
    <b v="0"/>
    <n v="30"/>
    <b v="1"/>
    <s v="theater/plays"/>
    <x v="1"/>
    <s v="plays"/>
    <x v="3421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102"/>
    <n v="2000"/>
    <n v="2041"/>
    <x v="0"/>
    <n v="88.74"/>
    <s v="US"/>
    <s v="USD"/>
    <n v="1415253540"/>
    <n v="1413432331"/>
    <b v="0"/>
    <n v="23"/>
    <b v="1"/>
    <s v="theater/plays"/>
    <x v="1"/>
    <s v="plays"/>
    <x v="3422"/>
    <d v="2014-11-06T05:59:00"/>
    <x v="3"/>
    <n v="2014"/>
  </r>
  <r>
    <n v="3473"/>
    <s v="King Sisyphus"/>
    <s v="A modern telling of the Greek myth. Sisyphus defies the Gods and attempts to change the world order... but can he overcome his fate?"/>
    <n v="100"/>
    <n v="4900"/>
    <n v="4900"/>
    <x v="0"/>
    <n v="148.47999999999999"/>
    <s v="US"/>
    <s v="USD"/>
    <n v="1426883220"/>
    <n v="1425067296"/>
    <b v="0"/>
    <n v="33"/>
    <b v="1"/>
    <s v="theater/plays"/>
    <x v="1"/>
    <s v="plays"/>
    <x v="3423"/>
    <d v="2015-03-20T20:27:00"/>
    <x v="0"/>
    <n v="2015"/>
  </r>
  <r>
    <n v="3474"/>
    <s v="Be Prepared"/>
    <s v="Help us get actor-writer Ian Bonar's debut play - a hilarious, heartbreaking story of grief and loss - to the 2016 Edinburgh Fringe."/>
    <n v="101"/>
    <n v="2000"/>
    <n v="2020"/>
    <x v="0"/>
    <n v="51.79"/>
    <s v="GB"/>
    <s v="GBP"/>
    <n v="1469016131"/>
    <n v="1466424131"/>
    <b v="0"/>
    <n v="39"/>
    <b v="1"/>
    <s v="theater/plays"/>
    <x v="1"/>
    <s v="plays"/>
    <x v="3424"/>
    <d v="2016-07-20T12:02:11"/>
    <x v="2"/>
    <n v="2016"/>
  </r>
  <r>
    <n v="3475"/>
    <s v="Score"/>
    <s v="Score is a musical play inspired by true stories of parents who have recovered from addiction and regained their children."/>
    <n v="113"/>
    <n v="300"/>
    <n v="340"/>
    <x v="0"/>
    <n v="20"/>
    <s v="GB"/>
    <s v="GBP"/>
    <n v="1414972800"/>
    <n v="1412629704"/>
    <b v="0"/>
    <n v="17"/>
    <b v="1"/>
    <s v="theater/plays"/>
    <x v="1"/>
    <s v="plays"/>
    <x v="3425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104"/>
    <n v="300"/>
    <n v="312"/>
    <x v="0"/>
    <n v="52"/>
    <s v="US"/>
    <s v="USD"/>
    <n v="1414378800"/>
    <n v="1412836990"/>
    <b v="0"/>
    <n v="6"/>
    <b v="1"/>
    <s v="theater/plays"/>
    <x v="1"/>
    <s v="plays"/>
    <x v="3426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n v="115"/>
    <n v="1800"/>
    <n v="2076"/>
    <x v="0"/>
    <n v="53.23"/>
    <s v="US"/>
    <s v="USD"/>
    <n v="1431831600"/>
    <n v="1430761243"/>
    <b v="0"/>
    <n v="39"/>
    <b v="1"/>
    <s v="theater/plays"/>
    <x v="1"/>
    <s v="plays"/>
    <x v="3427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n v="113"/>
    <n v="2000"/>
    <n v="2257"/>
    <x v="0"/>
    <n v="39.6"/>
    <s v="US"/>
    <s v="USD"/>
    <n v="1426539600"/>
    <n v="1424296822"/>
    <b v="0"/>
    <n v="57"/>
    <b v="1"/>
    <s v="theater/plays"/>
    <x v="1"/>
    <s v="plays"/>
    <x v="3428"/>
    <d v="2015-03-16T21:00:00"/>
    <x v="0"/>
    <n v="2015"/>
  </r>
  <r>
    <n v="3479"/>
    <s v="Civil Rogues"/>
    <s v="A new comedy about what happened to a band of foolhardy actors when the Puritans closed the theatres in the 1640s."/>
    <n v="128"/>
    <n v="1500"/>
    <n v="1918"/>
    <x v="0"/>
    <n v="34.25"/>
    <s v="GB"/>
    <s v="GBP"/>
    <n v="1403382680"/>
    <n v="1400790680"/>
    <b v="0"/>
    <n v="56"/>
    <b v="1"/>
    <s v="theater/plays"/>
    <x v="1"/>
    <s v="plays"/>
    <x v="3429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n v="143"/>
    <n v="1500"/>
    <n v="2140"/>
    <x v="0"/>
    <n v="164.62"/>
    <s v="US"/>
    <s v="USD"/>
    <n v="1436562000"/>
    <n v="1434440227"/>
    <b v="0"/>
    <n v="13"/>
    <b v="1"/>
    <s v="theater/plays"/>
    <x v="1"/>
    <s v="plays"/>
    <x v="3430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n v="119"/>
    <n v="10000"/>
    <n v="11880"/>
    <x v="0"/>
    <n v="125.05"/>
    <s v="AU"/>
    <s v="AUD"/>
    <n v="1420178188"/>
    <n v="1418709388"/>
    <b v="0"/>
    <n v="95"/>
    <b v="1"/>
    <s v="theater/plays"/>
    <x v="1"/>
    <s v="plays"/>
    <x v="3431"/>
    <d v="2015-01-02T05:56:28"/>
    <x v="3"/>
    <n v="2015"/>
  </r>
  <r>
    <n v="3482"/>
    <s v="Old Trunk - Edinburgh 2014"/>
    <s v="Critically-acclaimed new-writing company Old Trunk make their Edinburgh debut alternating their two darkly comic plays."/>
    <n v="138"/>
    <n v="3000"/>
    <n v="4150"/>
    <x v="0"/>
    <n v="51.88"/>
    <s v="GB"/>
    <s v="GBP"/>
    <n v="1404671466"/>
    <n v="1402079466"/>
    <b v="0"/>
    <n v="80"/>
    <b v="1"/>
    <s v="theater/plays"/>
    <x v="1"/>
    <s v="plays"/>
    <x v="3432"/>
    <d v="2014-07-06T18:31:06"/>
    <x v="3"/>
    <n v="2014"/>
  </r>
  <r>
    <n v="3483"/>
    <s v="The Faculty Lounge"/>
    <s v="Join 5 high school teachers in the lounge of every high school in America.  Hear what they never say in the classroom."/>
    <n v="160"/>
    <n v="3350"/>
    <n v="5358"/>
    <x v="0"/>
    <n v="40.29"/>
    <s v="US"/>
    <s v="USD"/>
    <n v="1404403381"/>
    <n v="1401811381"/>
    <b v="0"/>
    <n v="133"/>
    <b v="1"/>
    <s v="theater/plays"/>
    <x v="1"/>
    <s v="plays"/>
    <x v="3433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n v="114"/>
    <n v="2500"/>
    <n v="2856"/>
    <x v="0"/>
    <n v="64.91"/>
    <s v="US"/>
    <s v="USD"/>
    <n v="1466014499"/>
    <n v="1463422499"/>
    <b v="0"/>
    <n v="44"/>
    <b v="1"/>
    <s v="theater/plays"/>
    <x v="1"/>
    <s v="plays"/>
    <x v="3434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01"/>
    <n v="1650"/>
    <n v="1660"/>
    <x v="0"/>
    <n v="55.33"/>
    <s v="US"/>
    <s v="USD"/>
    <n v="1454431080"/>
    <n v="1451839080"/>
    <b v="0"/>
    <n v="30"/>
    <b v="1"/>
    <s v="theater/plays"/>
    <x v="1"/>
    <s v="plays"/>
    <x v="3435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155"/>
    <n v="3000"/>
    <n v="4656"/>
    <x v="0"/>
    <n v="83.14"/>
    <s v="US"/>
    <s v="USD"/>
    <n v="1433314740"/>
    <n v="1430600401"/>
    <b v="0"/>
    <n v="56"/>
    <b v="1"/>
    <s v="theater/plays"/>
    <x v="1"/>
    <s v="plays"/>
    <x v="3436"/>
    <d v="2015-06-03T06:59:00"/>
    <x v="0"/>
    <n v="2015"/>
  </r>
  <r>
    <n v="3487"/>
    <s v="Jericho Creek"/>
    <s v="Jericho Creek is an original production by Fledgling Theatre Company which will be performed at The Cockpit Theatre in July 2015"/>
    <n v="128"/>
    <n v="2000"/>
    <n v="2555"/>
    <x v="0"/>
    <n v="38.71"/>
    <s v="GB"/>
    <s v="GBP"/>
    <n v="1435185252"/>
    <n v="1432593252"/>
    <b v="0"/>
    <n v="66"/>
    <b v="1"/>
    <s v="theater/plays"/>
    <x v="1"/>
    <s v="plays"/>
    <x v="3437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121"/>
    <n v="3000"/>
    <n v="3636"/>
    <x v="0"/>
    <n v="125.38"/>
    <s v="US"/>
    <s v="USD"/>
    <n v="1429286400"/>
    <n v="1427221560"/>
    <b v="0"/>
    <n v="29"/>
    <b v="1"/>
    <s v="theater/plays"/>
    <x v="1"/>
    <s v="plays"/>
    <x v="3438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113"/>
    <n v="5000"/>
    <n v="5635"/>
    <x v="0"/>
    <n v="78.260000000000005"/>
    <s v="GB"/>
    <s v="GBP"/>
    <n v="1400965200"/>
    <n v="1398352531"/>
    <b v="0"/>
    <n v="72"/>
    <b v="1"/>
    <s v="theater/plays"/>
    <x v="1"/>
    <s v="plays"/>
    <x v="3439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28"/>
    <n v="1000"/>
    <n v="1275"/>
    <x v="0"/>
    <n v="47.22"/>
    <s v="US"/>
    <s v="USD"/>
    <n v="1460574924"/>
    <n v="1457982924"/>
    <b v="0"/>
    <n v="27"/>
    <b v="1"/>
    <s v="theater/plays"/>
    <x v="1"/>
    <s v="plays"/>
    <x v="3440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n v="158"/>
    <n v="500"/>
    <n v="791"/>
    <x v="0"/>
    <n v="79.099999999999994"/>
    <s v="US"/>
    <s v="USD"/>
    <n v="1431928784"/>
    <n v="1430114384"/>
    <b v="0"/>
    <n v="10"/>
    <b v="1"/>
    <s v="theater/plays"/>
    <x v="1"/>
    <s v="plays"/>
    <x v="3441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105"/>
    <n v="3800"/>
    <n v="4000.22"/>
    <x v="0"/>
    <n v="114.29"/>
    <s v="US"/>
    <s v="USD"/>
    <n v="1445818397"/>
    <n v="1442794397"/>
    <b v="0"/>
    <n v="35"/>
    <b v="1"/>
    <s v="theater/plays"/>
    <x v="1"/>
    <s v="plays"/>
    <x v="3442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n v="100"/>
    <n v="1500"/>
    <n v="1500"/>
    <x v="0"/>
    <n v="51.72"/>
    <s v="US"/>
    <s v="USD"/>
    <n v="1408252260"/>
    <n v="1406580436"/>
    <b v="0"/>
    <n v="29"/>
    <b v="1"/>
    <s v="theater/plays"/>
    <x v="1"/>
    <s v="plays"/>
    <x v="3443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n v="100"/>
    <n v="400"/>
    <n v="400"/>
    <x v="0"/>
    <n v="30.77"/>
    <s v="US"/>
    <s v="USD"/>
    <n v="1480140000"/>
    <n v="1479186575"/>
    <b v="0"/>
    <n v="13"/>
    <b v="1"/>
    <s v="theater/plays"/>
    <x v="1"/>
    <s v="plays"/>
    <x v="3444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n v="107"/>
    <n v="5000"/>
    <n v="5343"/>
    <x v="0"/>
    <n v="74.209999999999994"/>
    <s v="CA"/>
    <s v="CAD"/>
    <n v="1414862280"/>
    <n v="1412360309"/>
    <b v="0"/>
    <n v="72"/>
    <b v="1"/>
    <s v="theater/plays"/>
    <x v="1"/>
    <s v="plays"/>
    <x v="3445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n v="124"/>
    <n v="3000"/>
    <n v="3732"/>
    <x v="0"/>
    <n v="47.85"/>
    <s v="US"/>
    <s v="USD"/>
    <n v="1473625166"/>
    <n v="1470169166"/>
    <b v="0"/>
    <n v="78"/>
    <b v="1"/>
    <s v="theater/plays"/>
    <x v="1"/>
    <s v="plays"/>
    <x v="344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n v="109"/>
    <n v="1551"/>
    <n v="1686"/>
    <x v="0"/>
    <n v="34.409999999999997"/>
    <s v="US"/>
    <s v="USD"/>
    <n v="1464904800"/>
    <n v="1463852904"/>
    <b v="0"/>
    <n v="49"/>
    <b v="1"/>
    <s v="theater/plays"/>
    <x v="1"/>
    <s v="plays"/>
    <x v="3447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02"/>
    <n v="1650"/>
    <n v="1690"/>
    <x v="0"/>
    <n v="40.24"/>
    <s v="CA"/>
    <s v="CAD"/>
    <n v="1464471840"/>
    <n v="1459309704"/>
    <b v="0"/>
    <n v="42"/>
    <b v="1"/>
    <s v="theater/plays"/>
    <x v="1"/>
    <s v="plays"/>
    <x v="3448"/>
    <d v="2016-05-28T21:44:00"/>
    <x v="2"/>
    <n v="2016"/>
  </r>
  <r>
    <n v="3499"/>
    <s v="Fefu and Her Friends"/>
    <s v="Figure 8 Troupe's debut performance! A stunning piece of theatre written by premier female playwright Maria Irene Fornes."/>
    <n v="106"/>
    <n v="2000"/>
    <n v="2110"/>
    <x v="0"/>
    <n v="60.29"/>
    <s v="US"/>
    <s v="USD"/>
    <n v="1435733940"/>
    <n v="1431046325"/>
    <b v="0"/>
    <n v="35"/>
    <b v="1"/>
    <s v="theater/plays"/>
    <x v="1"/>
    <s v="plays"/>
    <x v="3449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6"/>
    <n v="1000"/>
    <n v="1063"/>
    <x v="0"/>
    <n v="25.31"/>
    <s v="US"/>
    <s v="USD"/>
    <n v="1457326740"/>
    <n v="1455919438"/>
    <b v="0"/>
    <n v="42"/>
    <b v="1"/>
    <s v="theater/plays"/>
    <x v="1"/>
    <s v="plays"/>
    <x v="3450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n v="101"/>
    <n v="1500"/>
    <n v="1510"/>
    <x v="0"/>
    <n v="35.950000000000003"/>
    <s v="GB"/>
    <s v="GBP"/>
    <n v="1441995595"/>
    <n v="1439835595"/>
    <b v="0"/>
    <n v="42"/>
    <b v="1"/>
    <s v="theater/plays"/>
    <x v="1"/>
    <s v="plays"/>
    <x v="3451"/>
    <d v="2015-09-11T18:19:55"/>
    <x v="0"/>
    <n v="2015"/>
  </r>
  <r>
    <n v="3502"/>
    <s v="Dickhead"/>
    <s v="Dickhead is a play about one man's struggle with the dicks in his head. If you want to know more stop being a twat and put out...please"/>
    <n v="105"/>
    <n v="4000"/>
    <n v="4216"/>
    <x v="0"/>
    <n v="136"/>
    <s v="US"/>
    <s v="USD"/>
    <n v="1458100740"/>
    <n v="1456862924"/>
    <b v="0"/>
    <n v="31"/>
    <b v="1"/>
    <s v="theater/plays"/>
    <x v="1"/>
    <s v="plays"/>
    <x v="3452"/>
    <d v="2016-03-16T03:59:00"/>
    <x v="2"/>
    <n v="2016"/>
  </r>
  <r>
    <n v="3503"/>
    <s v="Tarantella"/>
    <s v="A group of Sicilian immigrants in New York struggle to deal with conflict from both within the family and from without."/>
    <n v="108"/>
    <n v="2500"/>
    <n v="2689"/>
    <x v="0"/>
    <n v="70.760000000000005"/>
    <s v="GB"/>
    <s v="GBP"/>
    <n v="1469359728"/>
    <n v="1466767728"/>
    <b v="0"/>
    <n v="38"/>
    <b v="1"/>
    <s v="theater/plays"/>
    <x v="1"/>
    <s v="plays"/>
    <x v="3453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n v="100"/>
    <n v="1000"/>
    <n v="1000"/>
    <x v="0"/>
    <n v="125"/>
    <s v="US"/>
    <s v="USD"/>
    <n v="1447959491"/>
    <n v="1445363891"/>
    <b v="0"/>
    <n v="8"/>
    <b v="1"/>
    <s v="theater/plays"/>
    <x v="1"/>
    <s v="plays"/>
    <x v="3454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104"/>
    <n v="2500"/>
    <n v="2594"/>
    <x v="0"/>
    <n v="66.510000000000005"/>
    <s v="US"/>
    <s v="USD"/>
    <n v="1399953600"/>
    <n v="1398983245"/>
    <b v="0"/>
    <n v="39"/>
    <b v="1"/>
    <s v="theater/plays"/>
    <x v="1"/>
    <s v="plays"/>
    <x v="345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102"/>
    <n v="3000"/>
    <n v="3045"/>
    <x v="0"/>
    <n v="105"/>
    <s v="US"/>
    <s v="USD"/>
    <n v="1408815440"/>
    <n v="1404927440"/>
    <b v="0"/>
    <n v="29"/>
    <b v="1"/>
    <s v="theater/plays"/>
    <x v="1"/>
    <s v="plays"/>
    <x v="3456"/>
    <d v="2014-08-23T17:37:20"/>
    <x v="3"/>
    <n v="2014"/>
  </r>
  <r>
    <n v="3507"/>
    <s v="The Chameleon Fools Theatre Troupe Project"/>
    <s v="Please help our troupe bring our first project from planning to reality! Join us on one exciting ride!"/>
    <n v="104"/>
    <n v="10000"/>
    <n v="10440"/>
    <x v="0"/>
    <n v="145"/>
    <s v="US"/>
    <s v="USD"/>
    <n v="1464732537"/>
    <n v="1462140537"/>
    <b v="0"/>
    <n v="72"/>
    <b v="1"/>
    <s v="theater/plays"/>
    <x v="1"/>
    <s v="plays"/>
    <x v="345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n v="180"/>
    <n v="100"/>
    <n v="180"/>
    <x v="0"/>
    <n v="12"/>
    <s v="GB"/>
    <s v="GBP"/>
    <n v="1462914000"/>
    <n v="1460914253"/>
    <b v="0"/>
    <n v="15"/>
    <b v="1"/>
    <s v="theater/plays"/>
    <x v="1"/>
    <s v="plays"/>
    <x v="3458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106"/>
    <n v="3000"/>
    <n v="3190"/>
    <x v="0"/>
    <n v="96.67"/>
    <s v="US"/>
    <s v="USD"/>
    <n v="1416545700"/>
    <n v="1415392666"/>
    <b v="0"/>
    <n v="33"/>
    <b v="1"/>
    <s v="theater/plays"/>
    <x v="1"/>
    <s v="plays"/>
    <x v="3459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101"/>
    <n v="900"/>
    <n v="905"/>
    <x v="0"/>
    <n v="60.33"/>
    <s v="US"/>
    <s v="USD"/>
    <n v="1404312846"/>
    <n v="1402584846"/>
    <b v="0"/>
    <n v="15"/>
    <b v="1"/>
    <s v="theater/plays"/>
    <x v="1"/>
    <s v="plays"/>
    <x v="3460"/>
    <d v="2014-07-02T14:54:06"/>
    <x v="3"/>
    <n v="2014"/>
  </r>
  <r>
    <n v="3511"/>
    <s v="Silent Planet"/>
    <s v="The world premiere of the first full-length play by Eve Leigh, at the intimate Finborough Theatre in London."/>
    <n v="101"/>
    <n v="1500"/>
    <n v="1518"/>
    <x v="0"/>
    <n v="79.89"/>
    <s v="GB"/>
    <s v="GBP"/>
    <n v="1415385000"/>
    <n v="1413406695"/>
    <b v="0"/>
    <n v="19"/>
    <b v="1"/>
    <s v="theater/plays"/>
    <x v="1"/>
    <s v="plays"/>
    <x v="3461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n v="100"/>
    <n v="1000"/>
    <n v="1000"/>
    <x v="0"/>
    <n v="58.82"/>
    <s v="GB"/>
    <s v="GBP"/>
    <n v="1429789992"/>
    <n v="1424609592"/>
    <b v="0"/>
    <n v="17"/>
    <b v="1"/>
    <s v="theater/plays"/>
    <x v="1"/>
    <s v="plays"/>
    <x v="346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118"/>
    <n v="2800"/>
    <n v="3315"/>
    <x v="0"/>
    <n v="75.34"/>
    <s v="US"/>
    <s v="USD"/>
    <n v="1401857940"/>
    <n v="1400725112"/>
    <b v="0"/>
    <n v="44"/>
    <b v="1"/>
    <s v="theater/plays"/>
    <x v="1"/>
    <s v="plays"/>
    <x v="3463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110"/>
    <n v="500"/>
    <n v="550"/>
    <x v="0"/>
    <n v="55"/>
    <s v="US"/>
    <s v="USD"/>
    <n v="1422853140"/>
    <n v="1421439552"/>
    <b v="0"/>
    <n v="10"/>
    <b v="1"/>
    <s v="theater/plays"/>
    <x v="1"/>
    <s v="plays"/>
    <x v="3464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n v="103"/>
    <n v="3000"/>
    <n v="3080"/>
    <x v="0"/>
    <n v="66.959999999999994"/>
    <s v="US"/>
    <s v="USD"/>
    <n v="1433097171"/>
    <n v="1430505171"/>
    <b v="0"/>
    <n v="46"/>
    <b v="1"/>
    <s v="theater/plays"/>
    <x v="1"/>
    <s v="plays"/>
    <x v="3465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n v="100"/>
    <n v="2500"/>
    <n v="2500"/>
    <x v="0"/>
    <n v="227.27"/>
    <s v="US"/>
    <s v="USD"/>
    <n v="1410145200"/>
    <n v="1407197670"/>
    <b v="0"/>
    <n v="11"/>
    <b v="1"/>
    <s v="theater/plays"/>
    <x v="1"/>
    <s v="plays"/>
    <x v="3466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n v="100"/>
    <n v="4000"/>
    <n v="4000"/>
    <x v="0"/>
    <n v="307.69"/>
    <s v="GB"/>
    <s v="GBP"/>
    <n v="1404471600"/>
    <n v="1401910634"/>
    <b v="0"/>
    <n v="13"/>
    <b v="1"/>
    <s v="theater/plays"/>
    <x v="1"/>
    <s v="plays"/>
    <x v="3467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n v="110"/>
    <n v="1500"/>
    <n v="1650.69"/>
    <x v="0"/>
    <n v="50.02"/>
    <s v="US"/>
    <s v="USD"/>
    <n v="1412259660"/>
    <n v="1410461299"/>
    <b v="0"/>
    <n v="33"/>
    <b v="1"/>
    <s v="theater/plays"/>
    <x v="1"/>
    <s v="plays"/>
    <x v="3468"/>
    <d v="2014-10-02T14:21:00"/>
    <x v="3"/>
    <n v="2014"/>
  </r>
  <r>
    <n v="3519"/>
    <s v="Bookstory"/>
    <s v="Bookstory is a tiny puppet musical with some very big ideas that tells the story of the story in the digital age"/>
    <n v="101"/>
    <n v="2000"/>
    <n v="2027"/>
    <x v="0"/>
    <n v="72.39"/>
    <s v="GB"/>
    <s v="GBP"/>
    <n v="1425478950"/>
    <n v="1422886950"/>
    <b v="0"/>
    <n v="28"/>
    <b v="1"/>
    <s v="theater/plays"/>
    <x v="1"/>
    <s v="plays"/>
    <x v="3469"/>
    <d v="2015-03-04T14:22:30"/>
    <x v="0"/>
    <n v="2015"/>
  </r>
  <r>
    <n v="3520"/>
    <s v="Protocols"/>
    <s v="Help us to bring &quot;Protocols&quot; at the 2015 Camden Fringe. The most controversial play of the year."/>
    <n v="101"/>
    <n v="2000"/>
    <n v="2015"/>
    <x v="0"/>
    <n v="95.95"/>
    <s v="GB"/>
    <s v="GBP"/>
    <n v="1441547220"/>
    <n v="1439322412"/>
    <b v="0"/>
    <n v="21"/>
    <b v="1"/>
    <s v="theater/plays"/>
    <x v="1"/>
    <s v="plays"/>
    <x v="3470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169"/>
    <n v="350"/>
    <n v="593"/>
    <x v="0"/>
    <n v="45.62"/>
    <s v="US"/>
    <s v="USD"/>
    <n v="1411980020"/>
    <n v="1409388020"/>
    <b v="0"/>
    <n v="13"/>
    <b v="1"/>
    <s v="theater/plays"/>
    <x v="1"/>
    <s v="plays"/>
    <x v="3471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00"/>
    <n v="1395"/>
    <n v="1395"/>
    <x v="0"/>
    <n v="41.03"/>
    <s v="GB"/>
    <s v="GBP"/>
    <n v="1442311560"/>
    <n v="1439924246"/>
    <b v="0"/>
    <n v="34"/>
    <b v="1"/>
    <s v="theater/plays"/>
    <x v="1"/>
    <s v="plays"/>
    <x v="3472"/>
    <d v="2015-09-15T10:06:00"/>
    <x v="0"/>
    <n v="2015"/>
  </r>
  <r>
    <n v="3523"/>
    <s v="Magnificence"/>
    <s v="An old play about our world. Set in 1970s England, Magnificence is a gut-wrenching story of radicalisation, idealism and pity."/>
    <n v="114"/>
    <n v="4000"/>
    <n v="4546"/>
    <x v="0"/>
    <n v="56.83"/>
    <s v="GB"/>
    <s v="GBP"/>
    <n v="1474844400"/>
    <n v="1469871148"/>
    <b v="0"/>
    <n v="80"/>
    <b v="1"/>
    <s v="theater/plays"/>
    <x v="1"/>
    <s v="plays"/>
    <x v="3473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n v="102"/>
    <n v="10000"/>
    <n v="10156"/>
    <x v="0"/>
    <n v="137.24"/>
    <s v="US"/>
    <s v="USD"/>
    <n v="1410580800"/>
    <n v="1409336373"/>
    <b v="0"/>
    <n v="74"/>
    <b v="1"/>
    <s v="theater/plays"/>
    <x v="1"/>
    <s v="plays"/>
    <x v="3474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106"/>
    <n v="500"/>
    <n v="530"/>
    <x v="0"/>
    <n v="75.709999999999994"/>
    <s v="US"/>
    <s v="USD"/>
    <n v="1439136000"/>
    <n v="1438188106"/>
    <b v="0"/>
    <n v="7"/>
    <b v="1"/>
    <s v="theater/plays"/>
    <x v="1"/>
    <s v="plays"/>
    <x v="3475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n v="102"/>
    <n v="3300"/>
    <n v="3366"/>
    <x v="0"/>
    <n v="99"/>
    <s v="US"/>
    <s v="USD"/>
    <n v="1461823140"/>
    <n v="1459411371"/>
    <b v="0"/>
    <n v="34"/>
    <b v="1"/>
    <s v="theater/plays"/>
    <x v="1"/>
    <s v="plays"/>
    <x v="3476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117"/>
    <n v="6000"/>
    <n v="7015"/>
    <x v="0"/>
    <n v="81.569999999999993"/>
    <s v="US"/>
    <s v="USD"/>
    <n v="1436587140"/>
    <n v="1434069205"/>
    <b v="0"/>
    <n v="86"/>
    <b v="1"/>
    <s v="theater/plays"/>
    <x v="1"/>
    <s v="plays"/>
    <x v="3477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01"/>
    <n v="1650"/>
    <n v="1669"/>
    <x v="0"/>
    <n v="45.11"/>
    <s v="GB"/>
    <s v="GBP"/>
    <n v="1484740918"/>
    <n v="1483012918"/>
    <b v="0"/>
    <n v="37"/>
    <b v="1"/>
    <s v="theater/plays"/>
    <x v="1"/>
    <s v="plays"/>
    <x v="347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132"/>
    <n v="500"/>
    <n v="660"/>
    <x v="0"/>
    <n v="36.67"/>
    <s v="US"/>
    <s v="USD"/>
    <n v="1436749200"/>
    <n v="1434997018"/>
    <b v="0"/>
    <n v="18"/>
    <b v="1"/>
    <s v="theater/plays"/>
    <x v="1"/>
    <s v="plays"/>
    <x v="3479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n v="100"/>
    <n v="2750"/>
    <n v="2750"/>
    <x v="0"/>
    <n v="125"/>
    <s v="GB"/>
    <s v="GBP"/>
    <n v="1460318400"/>
    <n v="1457881057"/>
    <b v="0"/>
    <n v="22"/>
    <b v="1"/>
    <s v="theater/plays"/>
    <x v="1"/>
    <s v="plays"/>
    <x v="3480"/>
    <d v="2016-04-10T20:00:00"/>
    <x v="2"/>
    <n v="2016"/>
  </r>
  <r>
    <n v="3531"/>
    <s v="The Reinvention of Lily Johnson"/>
    <s v="A political comedy for a crazy election year"/>
    <n v="128"/>
    <n v="1000"/>
    <n v="1280"/>
    <x v="0"/>
    <n v="49.23"/>
    <s v="US"/>
    <s v="USD"/>
    <n v="1467301334"/>
    <n v="1464709334"/>
    <b v="0"/>
    <n v="26"/>
    <b v="1"/>
    <s v="theater/plays"/>
    <x v="1"/>
    <s v="plays"/>
    <x v="3481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119"/>
    <n v="960"/>
    <n v="1142"/>
    <x v="0"/>
    <n v="42.3"/>
    <s v="US"/>
    <s v="USD"/>
    <n v="1411012740"/>
    <n v="1409667827"/>
    <b v="0"/>
    <n v="27"/>
    <b v="1"/>
    <s v="theater/plays"/>
    <x v="1"/>
    <s v="plays"/>
    <x v="3482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126"/>
    <n v="500"/>
    <n v="631"/>
    <x v="0"/>
    <n v="78.88"/>
    <s v="US"/>
    <s v="USD"/>
    <n v="1447269367"/>
    <n v="1444673767"/>
    <b v="0"/>
    <n v="8"/>
    <b v="1"/>
    <s v="theater/plays"/>
    <x v="1"/>
    <s v="plays"/>
    <x v="3483"/>
    <d v="2015-11-11T19:16:07"/>
    <x v="0"/>
    <n v="2015"/>
  </r>
  <r>
    <n v="3534"/>
    <s v="Night of Ashes"/>
    <s v="A Theatrical Prequel to Hell's Rebels, the current Pathfinder Adventure Path from Paizo Publishing"/>
    <n v="156"/>
    <n v="5000"/>
    <n v="7810"/>
    <x v="0"/>
    <n v="38.28"/>
    <s v="US"/>
    <s v="USD"/>
    <n v="1443711623"/>
    <n v="1440687623"/>
    <b v="0"/>
    <n v="204"/>
    <b v="1"/>
    <s v="theater/plays"/>
    <x v="1"/>
    <s v="plays"/>
    <x v="3484"/>
    <d v="2015-10-01T15:00:23"/>
    <x v="0"/>
    <n v="2015"/>
  </r>
  <r>
    <n v="3535"/>
    <s v="Twelve Angry Women"/>
    <s v="On the 60th anniversary of Twelve Angry Men, 12 female writers create 12 short pieces about what makes them angry."/>
    <n v="103"/>
    <n v="2000"/>
    <n v="2063"/>
    <x v="0"/>
    <n v="44.85"/>
    <s v="GB"/>
    <s v="GBP"/>
    <n v="1443808800"/>
    <n v="1441120910"/>
    <b v="0"/>
    <n v="46"/>
    <b v="1"/>
    <s v="theater/plays"/>
    <x v="1"/>
    <s v="plays"/>
    <x v="3485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3"/>
    <n v="150"/>
    <n v="230"/>
    <x v="0"/>
    <n v="13.53"/>
    <s v="GB"/>
    <s v="GBP"/>
    <n v="1450612740"/>
    <n v="1448040425"/>
    <b v="0"/>
    <n v="17"/>
    <b v="1"/>
    <s v="theater/plays"/>
    <x v="1"/>
    <s v="plays"/>
    <x v="3486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180"/>
    <n v="675"/>
    <n v="1218"/>
    <x v="0"/>
    <n v="43.5"/>
    <s v="CA"/>
    <s v="CAD"/>
    <n v="1416211140"/>
    <n v="1413016216"/>
    <b v="0"/>
    <n v="28"/>
    <b v="1"/>
    <s v="theater/plays"/>
    <x v="1"/>
    <s v="plays"/>
    <x v="3487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128"/>
    <n v="2000"/>
    <n v="2569"/>
    <x v="0"/>
    <n v="30.95"/>
    <s v="GB"/>
    <s v="GBP"/>
    <n v="1471428340"/>
    <n v="1469009140"/>
    <b v="0"/>
    <n v="83"/>
    <b v="1"/>
    <s v="theater/plays"/>
    <x v="1"/>
    <s v="plays"/>
    <x v="3488"/>
    <d v="2016-08-17T10:05:40"/>
    <x v="2"/>
    <n v="2016"/>
  </r>
  <r>
    <n v="3539"/>
    <s v="Chokehold"/>
    <s v="A searing new play that takes  an unflinching look at the terrible costs of police shootings in the African American community."/>
    <n v="120"/>
    <n v="600"/>
    <n v="718"/>
    <x v="0"/>
    <n v="55.23"/>
    <s v="US"/>
    <s v="USD"/>
    <n v="1473358122"/>
    <n v="1471543722"/>
    <b v="0"/>
    <n v="13"/>
    <b v="1"/>
    <s v="theater/plays"/>
    <x v="1"/>
    <s v="plays"/>
    <x v="3489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n v="123"/>
    <n v="300"/>
    <n v="369"/>
    <x v="0"/>
    <n v="46.13"/>
    <s v="GB"/>
    <s v="GBP"/>
    <n v="1466899491"/>
    <n v="1464307491"/>
    <b v="0"/>
    <n v="8"/>
    <b v="1"/>
    <s v="theater/plays"/>
    <x v="1"/>
    <s v="plays"/>
    <x v="3490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n v="105"/>
    <n v="1200"/>
    <n v="1260"/>
    <x v="0"/>
    <n v="39.380000000000003"/>
    <s v="GB"/>
    <s v="GBP"/>
    <n v="1441042275"/>
    <n v="1438882275"/>
    <b v="0"/>
    <n v="32"/>
    <b v="1"/>
    <s v="theater/plays"/>
    <x v="1"/>
    <s v="plays"/>
    <x v="3491"/>
    <d v="2015-08-31T17:31:15"/>
    <x v="0"/>
    <n v="2015"/>
  </r>
  <r>
    <n v="3542"/>
    <s v="Gifts of War"/>
    <s v="Ancient Greece. Giddy, champagne soaked debauchery celebrating the Trojan War's end leads to a shocking and deadly surprise."/>
    <n v="102"/>
    <n v="5500"/>
    <n v="5623"/>
    <x v="0"/>
    <n v="66.150000000000006"/>
    <s v="US"/>
    <s v="USD"/>
    <n v="1410099822"/>
    <n v="1404915822"/>
    <b v="0"/>
    <n v="85"/>
    <b v="1"/>
    <s v="theater/plays"/>
    <x v="1"/>
    <s v="plays"/>
    <x v="349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05"/>
    <n v="1500"/>
    <n v="1570"/>
    <x v="0"/>
    <n v="54.14"/>
    <s v="DE"/>
    <s v="EUR"/>
    <n v="1435255659"/>
    <n v="1432663659"/>
    <b v="0"/>
    <n v="29"/>
    <b v="1"/>
    <s v="theater/plays"/>
    <x v="1"/>
    <s v="plays"/>
    <x v="3493"/>
    <d v="2015-06-25T18:07:39"/>
    <x v="0"/>
    <n v="2015"/>
  </r>
  <r>
    <n v="3544"/>
    <s v="Gruoch, or Lady Macbeth"/>
    <s v="Death &amp; Pretzels presents the world premiere of Paul Pasulka's Gruoch, or Lady Macbeth"/>
    <n v="100"/>
    <n v="2500"/>
    <n v="2500"/>
    <x v="0"/>
    <n v="104.17"/>
    <s v="US"/>
    <s v="USD"/>
    <n v="1425758257"/>
    <n v="1423166257"/>
    <b v="0"/>
    <n v="24"/>
    <b v="1"/>
    <s v="theater/plays"/>
    <x v="1"/>
    <s v="plays"/>
    <x v="3494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100"/>
    <n v="250"/>
    <n v="251"/>
    <x v="0"/>
    <n v="31.38"/>
    <s v="US"/>
    <s v="USD"/>
    <n v="1428780159"/>
    <n v="1426188159"/>
    <b v="0"/>
    <n v="8"/>
    <b v="1"/>
    <s v="theater/plays"/>
    <x v="1"/>
    <s v="plays"/>
    <x v="3495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02"/>
    <n v="1100"/>
    <n v="1125"/>
    <x v="0"/>
    <n v="59.21"/>
    <s v="US"/>
    <s v="USD"/>
    <n v="1427860740"/>
    <n v="1426002684"/>
    <b v="0"/>
    <n v="19"/>
    <b v="1"/>
    <s v="theater/plays"/>
    <x v="1"/>
    <s v="plays"/>
    <x v="3496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n v="114"/>
    <n v="35000"/>
    <n v="40043.25"/>
    <x v="0"/>
    <n v="119.18"/>
    <s v="US"/>
    <s v="USD"/>
    <n v="1463198340"/>
    <n v="1461117201"/>
    <b v="0"/>
    <n v="336"/>
    <b v="1"/>
    <s v="theater/plays"/>
    <x v="1"/>
    <s v="plays"/>
    <x v="3497"/>
    <d v="2016-05-14T03:59:00"/>
    <x v="2"/>
    <n v="2016"/>
  </r>
  <r>
    <n v="3548"/>
    <s v="THE UNDERSTUDY @ WORKING STAGE"/>
    <s v="We're putting together a production of THE UNDERSTUDY by Theresa Rebeck and hope you'll help us share this story."/>
    <n v="102"/>
    <n v="2100"/>
    <n v="2140"/>
    <x v="0"/>
    <n v="164.62"/>
    <s v="US"/>
    <s v="USD"/>
    <n v="1457139600"/>
    <n v="1455230214"/>
    <b v="0"/>
    <n v="13"/>
    <b v="1"/>
    <s v="theater/plays"/>
    <x v="1"/>
    <s v="plays"/>
    <x v="3498"/>
    <d v="2016-03-05T01:00:00"/>
    <x v="2"/>
    <n v="2016"/>
  </r>
  <r>
    <n v="3549"/>
    <s v="The Munitionettes"/>
    <s v="Help us bring to life tales of hardship, danger and community of extraordinary women working in WW1 munitions factories."/>
    <n v="102"/>
    <n v="1000"/>
    <n v="1020"/>
    <x v="0"/>
    <n v="24.29"/>
    <s v="GB"/>
    <s v="GBP"/>
    <n v="1441358873"/>
    <n v="1438939673"/>
    <b v="0"/>
    <n v="42"/>
    <b v="1"/>
    <s v="theater/plays"/>
    <x v="1"/>
    <s v="plays"/>
    <x v="3499"/>
    <d v="2015-09-04T09:27:53"/>
    <x v="0"/>
    <n v="2015"/>
  </r>
  <r>
    <n v="3550"/>
    <s v="MOONFACE"/>
    <s v="MOONFACE explores the formative f***k-ups of adolescence. Fresh, incisive new writing. Monologue, movement and striking naturalism."/>
    <n v="105"/>
    <n v="2500"/>
    <n v="2620"/>
    <x v="0"/>
    <n v="40.94"/>
    <s v="GB"/>
    <s v="GBP"/>
    <n v="1462224398"/>
    <n v="1459632398"/>
    <b v="0"/>
    <n v="64"/>
    <b v="1"/>
    <s v="theater/plays"/>
    <x v="1"/>
    <s v="plays"/>
    <x v="3500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n v="102"/>
    <n v="1500"/>
    <n v="1527.5"/>
    <x v="0"/>
    <n v="61.1"/>
    <s v="US"/>
    <s v="USD"/>
    <n v="1400796420"/>
    <n v="1398342170"/>
    <b v="0"/>
    <n v="25"/>
    <b v="1"/>
    <s v="theater/plays"/>
    <x v="1"/>
    <s v="plays"/>
    <x v="3501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100"/>
    <n v="773"/>
    <n v="773"/>
    <x v="0"/>
    <n v="38.65"/>
    <s v="GB"/>
    <s v="GBP"/>
    <n v="1403964324"/>
    <n v="1401372324"/>
    <b v="0"/>
    <n v="20"/>
    <b v="1"/>
    <s v="theater/plays"/>
    <x v="1"/>
    <s v="plays"/>
    <x v="3502"/>
    <d v="2014-06-28T14:05:24"/>
    <x v="3"/>
    <n v="2014"/>
  </r>
  <r>
    <n v="3553"/>
    <s v="Coming Home"/>
    <s v="Professional actors bring to life the true stories of 5 African-Americans struggling with mental health and their search for healing."/>
    <n v="106"/>
    <n v="5500"/>
    <n v="5845"/>
    <x v="0"/>
    <n v="56.2"/>
    <s v="US"/>
    <s v="USD"/>
    <n v="1439337600"/>
    <n v="1436575280"/>
    <b v="0"/>
    <n v="104"/>
    <b v="1"/>
    <s v="theater/plays"/>
    <x v="1"/>
    <s v="plays"/>
    <x v="3503"/>
    <d v="2015-08-12T00:00:00"/>
    <x v="0"/>
    <n v="2015"/>
  </r>
  <r>
    <n v="3554"/>
    <s v="MASKS: Off-Broadway Debut"/>
    <s v="MASKS is a dramedy dealing with what it means to be alive, the reliability of identity, and what it means to suffer."/>
    <n v="113"/>
    <n v="5000"/>
    <n v="5671.11"/>
    <x v="0"/>
    <n v="107"/>
    <s v="US"/>
    <s v="USD"/>
    <n v="1423674000"/>
    <n v="1421025159"/>
    <b v="0"/>
    <n v="53"/>
    <b v="1"/>
    <s v="theater/plays"/>
    <x v="1"/>
    <s v="plays"/>
    <x v="3504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100"/>
    <n v="2400"/>
    <n v="2400"/>
    <x v="0"/>
    <n v="171.43"/>
    <s v="IT"/>
    <s v="EUR"/>
    <n v="1479382594"/>
    <n v="1476786994"/>
    <b v="0"/>
    <n v="14"/>
    <b v="1"/>
    <s v="theater/plays"/>
    <x v="1"/>
    <s v="plays"/>
    <x v="3505"/>
    <d v="2016-11-17T11:36:34"/>
    <x v="2"/>
    <n v="2016"/>
  </r>
  <r>
    <n v="3556"/>
    <s v="Immortal"/>
    <s v="'Immortal', a play about five English Air Bombers in WW2, is an exciting first project for the brand new Production Company, GreanTea."/>
    <n v="100"/>
    <n v="2200"/>
    <n v="2210"/>
    <x v="0"/>
    <n v="110.5"/>
    <s v="GB"/>
    <s v="GBP"/>
    <n v="1408289724"/>
    <n v="1403105724"/>
    <b v="0"/>
    <n v="20"/>
    <b v="1"/>
    <s v="theater/plays"/>
    <x v="1"/>
    <s v="plays"/>
    <x v="3506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n v="100"/>
    <n v="100000"/>
    <n v="100036"/>
    <x v="0"/>
    <n v="179.28"/>
    <s v="US"/>
    <s v="USD"/>
    <n v="1399271911"/>
    <n v="1396334311"/>
    <b v="0"/>
    <n v="558"/>
    <b v="1"/>
    <s v="theater/plays"/>
    <x v="1"/>
    <s v="plays"/>
    <x v="3507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n v="144"/>
    <n v="350"/>
    <n v="504"/>
    <x v="0"/>
    <n v="22.91"/>
    <s v="GB"/>
    <s v="GBP"/>
    <n v="1435352400"/>
    <n v="1431718575"/>
    <b v="0"/>
    <n v="22"/>
    <b v="1"/>
    <s v="theater/plays"/>
    <x v="1"/>
    <s v="plays"/>
    <x v="3508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4"/>
    <n v="1000"/>
    <n v="1035"/>
    <x v="0"/>
    <n v="43.13"/>
    <s v="AU"/>
    <s v="AUD"/>
    <n v="1438333080"/>
    <n v="1436408308"/>
    <b v="0"/>
    <n v="24"/>
    <b v="1"/>
    <s v="theater/plays"/>
    <x v="1"/>
    <s v="plays"/>
    <x v="3509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n v="108"/>
    <n v="3200"/>
    <n v="3470"/>
    <x v="0"/>
    <n v="46.89"/>
    <s v="CA"/>
    <s v="CAD"/>
    <n v="1432694700"/>
    <n v="1429651266"/>
    <b v="0"/>
    <n v="74"/>
    <b v="1"/>
    <s v="theater/plays"/>
    <x v="1"/>
    <s v="plays"/>
    <x v="3510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102"/>
    <n v="2500"/>
    <n v="2560"/>
    <x v="0"/>
    <n v="47.41"/>
    <s v="US"/>
    <s v="USD"/>
    <n v="1438799760"/>
    <n v="1437236378"/>
    <b v="0"/>
    <n v="54"/>
    <b v="1"/>
    <s v="theater/plays"/>
    <x v="1"/>
    <s v="plays"/>
    <x v="3511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149"/>
    <n v="315"/>
    <n v="469"/>
    <x v="0"/>
    <n v="15.13"/>
    <s v="GB"/>
    <s v="GBP"/>
    <n v="1457906400"/>
    <n v="1457115427"/>
    <b v="0"/>
    <n v="31"/>
    <b v="1"/>
    <s v="theater/plays"/>
    <x v="1"/>
    <s v="plays"/>
    <x v="3512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105"/>
    <n v="500"/>
    <n v="527.45000000000005"/>
    <x v="0"/>
    <n v="21.1"/>
    <s v="GB"/>
    <s v="GBP"/>
    <n v="1470078000"/>
    <n v="1467648456"/>
    <b v="0"/>
    <n v="25"/>
    <b v="1"/>
    <s v="theater/plays"/>
    <x v="1"/>
    <s v="plays"/>
    <x v="3513"/>
    <d v="2016-08-01T19:00:00"/>
    <x v="2"/>
    <n v="2016"/>
  </r>
  <r>
    <n v="3564"/>
    <s v="The Pillowman Aberdeen"/>
    <s v="Multi Award-Winng play THE PILLOWMAN coming to the Arts Centre Theatre, Aberdeen"/>
    <n v="101"/>
    <n v="1000"/>
    <n v="1005"/>
    <x v="0"/>
    <n v="59.12"/>
    <s v="GB"/>
    <s v="GBP"/>
    <n v="1444060800"/>
    <n v="1440082649"/>
    <b v="0"/>
    <n v="17"/>
    <b v="1"/>
    <s v="theater/plays"/>
    <x v="1"/>
    <s v="plays"/>
    <x v="3514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131"/>
    <n v="900"/>
    <n v="1175"/>
    <x v="0"/>
    <n v="97.92"/>
    <s v="US"/>
    <s v="USD"/>
    <n v="1420048208"/>
    <n v="1417456208"/>
    <b v="0"/>
    <n v="12"/>
    <b v="1"/>
    <s v="theater/plays"/>
    <x v="1"/>
    <s v="plays"/>
    <x v="3515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105"/>
    <n v="2000"/>
    <n v="2095"/>
    <x v="0"/>
    <n v="55.13"/>
    <s v="GB"/>
    <s v="GBP"/>
    <n v="1422015083"/>
    <n v="1419423083"/>
    <b v="0"/>
    <n v="38"/>
    <b v="1"/>
    <s v="theater/plays"/>
    <x v="1"/>
    <s v="plays"/>
    <x v="3516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9"/>
    <n v="1000"/>
    <n v="1088"/>
    <x v="0"/>
    <n v="26.54"/>
    <s v="GB"/>
    <s v="GBP"/>
    <n v="1433964444"/>
    <n v="1431372444"/>
    <b v="0"/>
    <n v="41"/>
    <b v="1"/>
    <s v="theater/plays"/>
    <x v="1"/>
    <s v="plays"/>
    <x v="3517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11"/>
    <n v="1000"/>
    <n v="1110"/>
    <x v="0"/>
    <n v="58.42"/>
    <s v="US"/>
    <s v="USD"/>
    <n v="1410975994"/>
    <n v="1408383994"/>
    <b v="0"/>
    <n v="19"/>
    <b v="1"/>
    <s v="theater/plays"/>
    <x v="1"/>
    <s v="plays"/>
    <x v="3518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100"/>
    <n v="5000"/>
    <n v="5024"/>
    <x v="0"/>
    <n v="122.54"/>
    <s v="US"/>
    <s v="USD"/>
    <n v="1420734696"/>
    <n v="1418142696"/>
    <b v="0"/>
    <n v="41"/>
    <b v="1"/>
    <s v="theater/plays"/>
    <x v="1"/>
    <s v="plays"/>
    <x v="3519"/>
    <d v="2015-01-08T16:31:36"/>
    <x v="3"/>
    <n v="2015"/>
  </r>
  <r>
    <n v="3570"/>
    <s v="The Lower Depths"/>
    <s v="Theatre Machine presents an all-new adaptation of Maxim Gorky's classic of Russian theatre, The Lower Depths."/>
    <n v="114"/>
    <n v="2000"/>
    <n v="2287"/>
    <x v="0"/>
    <n v="87.96"/>
    <s v="US"/>
    <s v="USD"/>
    <n v="1420009200"/>
    <n v="1417593483"/>
    <b v="0"/>
    <n v="26"/>
    <b v="1"/>
    <s v="theater/plays"/>
    <x v="1"/>
    <s v="plays"/>
    <x v="3520"/>
    <d v="2014-12-31T07:00:00"/>
    <x v="3"/>
    <n v="2014"/>
  </r>
  <r>
    <n v="3571"/>
    <s v="Cans at Theatre503"/>
    <s v="Support Kuleshovâ€™s first full length production; help to build the set and bring a fierce and important new play to life"/>
    <n v="122"/>
    <n v="1500"/>
    <n v="1831"/>
    <x v="0"/>
    <n v="73.239999999999995"/>
    <s v="GB"/>
    <s v="GBP"/>
    <n v="1414701413"/>
    <n v="1412109413"/>
    <b v="0"/>
    <n v="25"/>
    <b v="1"/>
    <s v="theater/plays"/>
    <x v="1"/>
    <s v="plays"/>
    <x v="3521"/>
    <d v="2014-10-30T20:36:53"/>
    <x v="3"/>
    <n v="2014"/>
  </r>
  <r>
    <n v="3572"/>
    <s v="Monster"/>
    <s v="A darkly comic one woman show by Abram Rooney as part of The Camden Fringe 2015."/>
    <n v="100"/>
    <n v="500"/>
    <n v="500"/>
    <x v="0"/>
    <n v="55.56"/>
    <s v="GB"/>
    <s v="GBP"/>
    <n v="1434894082"/>
    <n v="1432302082"/>
    <b v="0"/>
    <n v="9"/>
    <b v="1"/>
    <s v="theater/plays"/>
    <x v="1"/>
    <s v="plays"/>
    <x v="3522"/>
    <d v="2015-06-21T13:41:22"/>
    <x v="0"/>
    <n v="2015"/>
  </r>
  <r>
    <n v="3573"/>
    <s v="Licensed To Ill"/>
    <s v="London based theatre makers collaborating to create a new show about the history of HipHop."/>
    <n v="103"/>
    <n v="3000"/>
    <n v="3084"/>
    <x v="0"/>
    <n v="39.54"/>
    <s v="GB"/>
    <s v="GBP"/>
    <n v="1415440846"/>
    <n v="1412845246"/>
    <b v="0"/>
    <n v="78"/>
    <b v="1"/>
    <s v="theater/plays"/>
    <x v="1"/>
    <s v="plays"/>
    <x v="3523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106"/>
    <n v="5800"/>
    <n v="6155"/>
    <x v="0"/>
    <n v="136.78"/>
    <s v="US"/>
    <s v="USD"/>
    <n v="1415921848"/>
    <n v="1413326248"/>
    <b v="0"/>
    <n v="45"/>
    <b v="1"/>
    <s v="theater/plays"/>
    <x v="1"/>
    <s v="plays"/>
    <x v="3524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1"/>
    <n v="10000"/>
    <n v="10133"/>
    <x v="0"/>
    <n v="99.34"/>
    <s v="US"/>
    <s v="USD"/>
    <n v="1470887940"/>
    <n v="1468176527"/>
    <b v="0"/>
    <n v="102"/>
    <b v="1"/>
    <s v="theater/plays"/>
    <x v="1"/>
    <s v="plays"/>
    <x v="3525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n v="20"/>
    <s v="US"/>
    <s v="USD"/>
    <n v="1480947054"/>
    <n v="1475759454"/>
    <b v="0"/>
    <n v="5"/>
    <b v="1"/>
    <s v="theater/plays"/>
    <x v="1"/>
    <s v="plays"/>
    <x v="3526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n v="130"/>
    <n v="600"/>
    <n v="780"/>
    <x v="0"/>
    <n v="28.89"/>
    <s v="US"/>
    <s v="USD"/>
    <n v="1430029680"/>
    <n v="1427741583"/>
    <b v="0"/>
    <n v="27"/>
    <b v="1"/>
    <s v="theater/plays"/>
    <x v="1"/>
    <s v="plays"/>
    <x v="3527"/>
    <d v="2015-04-26T06:28:00"/>
    <x v="0"/>
    <n v="2015"/>
  </r>
  <r>
    <n v="3578"/>
    <s v="Home"/>
    <s v="An unsparing, slightly surreal look at the effects of the private rented sector on two young women. Based on real events."/>
    <n v="100"/>
    <n v="1500"/>
    <n v="1500.2"/>
    <x v="0"/>
    <n v="40.549999999999997"/>
    <s v="GB"/>
    <s v="GBP"/>
    <n v="1462037777"/>
    <n v="1459445777"/>
    <b v="0"/>
    <n v="37"/>
    <b v="1"/>
    <s v="theater/plays"/>
    <x v="1"/>
    <s v="plays"/>
    <x v="3528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"/>
    <n v="500"/>
    <n v="500"/>
    <x v="0"/>
    <n v="35.71"/>
    <s v="GB"/>
    <s v="GBP"/>
    <n v="1459444656"/>
    <n v="1456856256"/>
    <b v="0"/>
    <n v="14"/>
    <b v="1"/>
    <s v="theater/plays"/>
    <x v="1"/>
    <s v="plays"/>
    <x v="3529"/>
    <d v="2016-03-31T17:17:36"/>
    <x v="2"/>
    <n v="2016"/>
  </r>
  <r>
    <n v="3580"/>
    <s v="Annabel Lost"/>
    <s v="Annabel Lost combines visual art and performance poetry to tell the story of two orphaned refugees, Quetzal and Rhime."/>
    <n v="114"/>
    <n v="900"/>
    <n v="1025"/>
    <x v="0"/>
    <n v="37.96"/>
    <s v="US"/>
    <s v="USD"/>
    <n v="1425185940"/>
    <n v="1421900022"/>
    <b v="0"/>
    <n v="27"/>
    <b v="1"/>
    <s v="theater/plays"/>
    <x v="1"/>
    <s v="plays"/>
    <x v="3530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n v="100"/>
    <n v="1500"/>
    <n v="1500"/>
    <x v="0"/>
    <n v="33.33"/>
    <s v="GB"/>
    <s v="GBP"/>
    <n v="1406719110"/>
    <n v="1405509510"/>
    <b v="0"/>
    <n v="45"/>
    <b v="1"/>
    <s v="theater/plays"/>
    <x v="1"/>
    <s v="plays"/>
    <x v="3531"/>
    <d v="2014-07-30T11:18:30"/>
    <x v="3"/>
    <n v="2014"/>
  </r>
  <r>
    <n v="3582"/>
    <s v="REALLY REALLY"/>
    <s v="A contemporary American play touching on the scorching realities of growing up in the Millennial generation."/>
    <n v="287"/>
    <n v="1000"/>
    <n v="2870"/>
    <x v="0"/>
    <n v="58.57"/>
    <s v="US"/>
    <s v="USD"/>
    <n v="1459822682"/>
    <n v="1458613082"/>
    <b v="0"/>
    <n v="49"/>
    <b v="1"/>
    <s v="theater/plays"/>
    <x v="1"/>
    <s v="plays"/>
    <x v="353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n v="109"/>
    <n v="3000"/>
    <n v="3255"/>
    <x v="0"/>
    <n v="135.63"/>
    <s v="US"/>
    <s v="USD"/>
    <n v="1460970805"/>
    <n v="1455790405"/>
    <b v="0"/>
    <n v="24"/>
    <b v="1"/>
    <s v="theater/plays"/>
    <x v="1"/>
    <s v="plays"/>
    <x v="3533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116"/>
    <n v="3000"/>
    <n v="3465"/>
    <x v="0"/>
    <n v="30.94"/>
    <s v="GB"/>
    <s v="GBP"/>
    <n v="1436772944"/>
    <n v="1434180944"/>
    <b v="0"/>
    <n v="112"/>
    <b v="1"/>
    <s v="theater/plays"/>
    <x v="1"/>
    <s v="plays"/>
    <x v="353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n v="119"/>
    <n v="3400"/>
    <n v="4050"/>
    <x v="0"/>
    <n v="176.09"/>
    <s v="US"/>
    <s v="USD"/>
    <n v="1419181890"/>
    <n v="1416589890"/>
    <b v="0"/>
    <n v="23"/>
    <b v="1"/>
    <s v="theater/plays"/>
    <x v="1"/>
    <s v="plays"/>
    <x v="3535"/>
    <d v="2014-12-21T17:11:30"/>
    <x v="3"/>
    <n v="2014"/>
  </r>
  <r>
    <n v="3586"/>
    <s v="Actors &amp; Musicians who are Blind or Autistic"/>
    <s v="See Theatre In A New Light"/>
    <n v="109"/>
    <n v="7500"/>
    <n v="8207"/>
    <x v="0"/>
    <n v="151.97999999999999"/>
    <s v="US"/>
    <s v="USD"/>
    <n v="1474649070"/>
    <n v="1469465070"/>
    <b v="0"/>
    <n v="54"/>
    <b v="1"/>
    <s v="theater/plays"/>
    <x v="1"/>
    <s v="plays"/>
    <x v="3536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n v="127"/>
    <n v="500"/>
    <n v="633"/>
    <x v="0"/>
    <n v="22.61"/>
    <s v="GB"/>
    <s v="GBP"/>
    <n v="1467054000"/>
    <n v="1463144254"/>
    <b v="0"/>
    <n v="28"/>
    <b v="1"/>
    <s v="theater/plays"/>
    <x v="1"/>
    <s v="plays"/>
    <x v="3537"/>
    <d v="2016-06-27T19:00:00"/>
    <x v="2"/>
    <n v="2016"/>
  </r>
  <r>
    <n v="3588"/>
    <s v="MENTAL Play short-tour 2015!"/>
    <s v="Touring the fast-paced, playful and poignant story of three twenty-somethings in a mental-health support group."/>
    <n v="101"/>
    <n v="200"/>
    <n v="201"/>
    <x v="0"/>
    <n v="18.27"/>
    <s v="GB"/>
    <s v="GBP"/>
    <n v="1430348400"/>
    <n v="1428436410"/>
    <b v="0"/>
    <n v="11"/>
    <b v="1"/>
    <s v="theater/plays"/>
    <x v="1"/>
    <s v="plays"/>
    <x v="3538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128"/>
    <n v="4000"/>
    <n v="5100"/>
    <x v="0"/>
    <n v="82.26"/>
    <s v="US"/>
    <s v="USD"/>
    <n v="1432654347"/>
    <n v="1430494347"/>
    <b v="0"/>
    <n v="62"/>
    <b v="1"/>
    <s v="theater/plays"/>
    <x v="1"/>
    <s v="plays"/>
    <x v="3539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n v="100"/>
    <n v="5000"/>
    <n v="5003"/>
    <x v="0"/>
    <n v="68.53"/>
    <s v="GB"/>
    <s v="GBP"/>
    <n v="1413792034"/>
    <n v="1411200034"/>
    <b v="0"/>
    <n v="73"/>
    <b v="1"/>
    <s v="theater/plays"/>
    <x v="1"/>
    <s v="plays"/>
    <x v="3540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175"/>
    <n v="700"/>
    <n v="1225"/>
    <x v="0"/>
    <n v="68.06"/>
    <s v="US"/>
    <s v="USD"/>
    <n v="1422075540"/>
    <n v="1419979544"/>
    <b v="0"/>
    <n v="18"/>
    <b v="1"/>
    <s v="theater/plays"/>
    <x v="1"/>
    <s v="plays"/>
    <x v="3541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n v="127"/>
    <n v="2000"/>
    <n v="2545"/>
    <x v="0"/>
    <n v="72.709999999999994"/>
    <s v="US"/>
    <s v="USD"/>
    <n v="1423630740"/>
    <n v="1418673307"/>
    <b v="0"/>
    <n v="35"/>
    <b v="1"/>
    <s v="theater/plays"/>
    <x v="1"/>
    <s v="plays"/>
    <x v="3542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111"/>
    <n v="3000"/>
    <n v="3319"/>
    <x v="0"/>
    <n v="77.19"/>
    <s v="US"/>
    <s v="USD"/>
    <n v="1420489560"/>
    <n v="1417469639"/>
    <b v="0"/>
    <n v="43"/>
    <b v="1"/>
    <s v="theater/plays"/>
    <x v="1"/>
    <s v="plays"/>
    <x v="3543"/>
    <d v="2015-01-05T20:26:00"/>
    <x v="3"/>
    <n v="2015"/>
  </r>
  <r>
    <n v="3594"/>
    <s v="HEDDA"/>
    <s v="An adaptation that realizes the internal struggle of Ibsenâ€™s most renowned protagonist as she traverses a claustrophobic social world"/>
    <n v="126"/>
    <n v="1600"/>
    <n v="2015"/>
    <x v="0"/>
    <n v="55.97"/>
    <s v="US"/>
    <s v="USD"/>
    <n v="1472952982"/>
    <n v="1470792982"/>
    <b v="0"/>
    <n v="36"/>
    <b v="1"/>
    <s v="theater/plays"/>
    <x v="1"/>
    <s v="plays"/>
    <x v="3544"/>
    <d v="2016-09-04T01:36:22"/>
    <x v="2"/>
    <n v="2016"/>
  </r>
  <r>
    <n v="3595"/>
    <s v="The Flu Season"/>
    <s v="A new theatre company staging Will Eno's The Flu Season in Seattle"/>
    <n v="119"/>
    <n v="2600"/>
    <n v="3081"/>
    <x v="0"/>
    <n v="49.69"/>
    <s v="US"/>
    <s v="USD"/>
    <n v="1426229940"/>
    <n v="1423959123"/>
    <b v="0"/>
    <n v="62"/>
    <b v="1"/>
    <s v="theater/plays"/>
    <x v="1"/>
    <s v="plays"/>
    <x v="3545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n v="108"/>
    <n v="1100"/>
    <n v="1185"/>
    <x v="0"/>
    <n v="79"/>
    <s v="CA"/>
    <s v="CAD"/>
    <n v="1409072982"/>
    <n v="1407258582"/>
    <b v="0"/>
    <n v="15"/>
    <b v="1"/>
    <s v="theater/plays"/>
    <x v="1"/>
    <s v="plays"/>
    <x v="3546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n v="103"/>
    <n v="2500"/>
    <n v="2565"/>
    <x v="0"/>
    <n v="77.73"/>
    <s v="US"/>
    <s v="USD"/>
    <n v="1456984740"/>
    <n v="1455717790"/>
    <b v="0"/>
    <n v="33"/>
    <b v="1"/>
    <s v="theater/plays"/>
    <x v="1"/>
    <s v="plays"/>
    <x v="3547"/>
    <d v="2016-03-03T05:59:00"/>
    <x v="2"/>
    <n v="2016"/>
  </r>
  <r>
    <n v="3598"/>
    <s v="Cinderella"/>
    <s v="River City Theatre Company needs your support as we embark on our thirteenth production, CINDERELLA!"/>
    <n v="110"/>
    <n v="1000"/>
    <n v="1101"/>
    <x v="0"/>
    <n v="40.78"/>
    <s v="US"/>
    <s v="USD"/>
    <n v="1409720340"/>
    <n v="1408129822"/>
    <b v="0"/>
    <n v="27"/>
    <b v="1"/>
    <s v="theater/plays"/>
    <x v="1"/>
    <s v="plays"/>
    <x v="3548"/>
    <d v="2014-09-03T04:59:00"/>
    <x v="3"/>
    <n v="2014"/>
  </r>
  <r>
    <n v="3599"/>
    <s v="Promised Land"/>
    <s v="Help Chrysalis get this production off the ground!  An original play, we only need $500 to get this production on its feet!"/>
    <n v="202"/>
    <n v="500"/>
    <n v="1010"/>
    <x v="0"/>
    <n v="59.41"/>
    <s v="US"/>
    <s v="USD"/>
    <n v="1440892800"/>
    <n v="1438715077"/>
    <b v="0"/>
    <n v="17"/>
    <b v="1"/>
    <s v="theater/plays"/>
    <x v="1"/>
    <s v="plays"/>
    <x v="3549"/>
    <d v="2015-08-30T00:00:00"/>
    <x v="0"/>
    <n v="2015"/>
  </r>
  <r>
    <n v="3600"/>
    <s v="Pariah"/>
    <s v="The First Play From The Man Who Brought You The Black James Bond!"/>
    <n v="130"/>
    <n v="10"/>
    <n v="13"/>
    <x v="0"/>
    <n v="3.25"/>
    <s v="US"/>
    <s v="USD"/>
    <n v="1476390164"/>
    <n v="1473970964"/>
    <b v="0"/>
    <n v="4"/>
    <b v="1"/>
    <s v="theater/plays"/>
    <x v="1"/>
    <s v="plays"/>
    <x v="3550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n v="104"/>
    <n v="2000"/>
    <n v="2087"/>
    <x v="0"/>
    <n v="39.380000000000003"/>
    <s v="GB"/>
    <s v="GBP"/>
    <n v="1421452682"/>
    <n v="1418860682"/>
    <b v="0"/>
    <n v="53"/>
    <b v="1"/>
    <s v="theater/plays"/>
    <x v="1"/>
    <s v="plays"/>
    <x v="3551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100"/>
    <n v="4000"/>
    <n v="4002"/>
    <x v="0"/>
    <n v="81.67"/>
    <s v="US"/>
    <s v="USD"/>
    <n v="1463520479"/>
    <n v="1458336479"/>
    <b v="0"/>
    <n v="49"/>
    <b v="1"/>
    <s v="theater/plays"/>
    <x v="1"/>
    <s v="plays"/>
    <x v="3552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n v="171"/>
    <n v="1500"/>
    <n v="2560"/>
    <x v="0"/>
    <n v="44.91"/>
    <s v="US"/>
    <s v="USD"/>
    <n v="1446759880"/>
    <n v="1444164280"/>
    <b v="0"/>
    <n v="57"/>
    <b v="1"/>
    <s v="theater/plays"/>
    <x v="1"/>
    <s v="plays"/>
    <x v="3553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113"/>
    <n v="3000"/>
    <n v="3385"/>
    <x v="0"/>
    <n v="49.06"/>
    <s v="US"/>
    <s v="USD"/>
    <n v="1461913140"/>
    <n v="1461370956"/>
    <b v="0"/>
    <n v="69"/>
    <b v="1"/>
    <s v="theater/plays"/>
    <x v="1"/>
    <s v="plays"/>
    <x v="3554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184"/>
    <n v="250"/>
    <n v="460"/>
    <x v="0"/>
    <n v="30.67"/>
    <s v="GB"/>
    <s v="GBP"/>
    <n v="1455390126"/>
    <n v="1452798126"/>
    <b v="0"/>
    <n v="15"/>
    <b v="1"/>
    <s v="theater/plays"/>
    <x v="1"/>
    <s v="plays"/>
    <x v="3555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n v="130"/>
    <n v="3000"/>
    <n v="3908"/>
    <x v="0"/>
    <n v="61.06"/>
    <s v="GB"/>
    <s v="GBP"/>
    <n v="1471185057"/>
    <n v="1468593057"/>
    <b v="0"/>
    <n v="64"/>
    <b v="1"/>
    <s v="theater/plays"/>
    <x v="1"/>
    <s v="plays"/>
    <x v="3556"/>
    <d v="2016-08-14T14:30:57"/>
    <x v="2"/>
    <n v="2016"/>
  </r>
  <r>
    <n v="3607"/>
    <s v="E15 at The Pleasance and CPT"/>
    <s v="'E15' is a verbatim project that looks at the story of the Focus E15 Campaign"/>
    <n v="105"/>
    <n v="550"/>
    <n v="580"/>
    <x v="0"/>
    <n v="29"/>
    <s v="GB"/>
    <s v="GBP"/>
    <n v="1450137600"/>
    <n v="1448924882"/>
    <b v="0"/>
    <n v="20"/>
    <b v="1"/>
    <s v="theater/plays"/>
    <x v="1"/>
    <s v="plays"/>
    <x v="3557"/>
    <d v="2015-12-15T00:00:00"/>
    <x v="0"/>
    <n v="2015"/>
  </r>
  <r>
    <n v="3608"/>
    <s v="Petrification"/>
    <s v="Help us get the show on the road! Petrification is a new play about home, memory and identity and we need your help to tour."/>
    <n v="100"/>
    <n v="800"/>
    <n v="800"/>
    <x v="0"/>
    <n v="29.63"/>
    <s v="GB"/>
    <s v="GBP"/>
    <n v="1466172000"/>
    <n v="1463418090"/>
    <b v="0"/>
    <n v="27"/>
    <b v="1"/>
    <s v="theater/plays"/>
    <x v="1"/>
    <s v="plays"/>
    <x v="3558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53"/>
    <n v="1960"/>
    <n v="3005"/>
    <x v="0"/>
    <n v="143.1"/>
    <s v="GB"/>
    <s v="GBP"/>
    <n v="1459378085"/>
    <n v="1456789685"/>
    <b v="0"/>
    <n v="21"/>
    <b v="1"/>
    <s v="theater/plays"/>
    <x v="1"/>
    <s v="plays"/>
    <x v="3559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n v="162"/>
    <n v="1000"/>
    <n v="1623"/>
    <x v="0"/>
    <n v="52.35"/>
    <s v="GB"/>
    <s v="GBP"/>
    <n v="1439806936"/>
    <n v="1437214936"/>
    <b v="0"/>
    <n v="31"/>
    <b v="1"/>
    <s v="theater/plays"/>
    <x v="1"/>
    <s v="plays"/>
    <x v="3560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n v="136"/>
    <n v="2500"/>
    <n v="3400"/>
    <x v="0"/>
    <n v="66.67"/>
    <s v="GB"/>
    <s v="GBP"/>
    <n v="1428483201"/>
    <n v="1425891201"/>
    <b v="0"/>
    <n v="51"/>
    <b v="1"/>
    <s v="theater/plays"/>
    <x v="1"/>
    <s v="plays"/>
    <x v="356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n v="144"/>
    <n v="5000"/>
    <n v="7220"/>
    <x v="0"/>
    <n v="126.67"/>
    <s v="CA"/>
    <s v="CAD"/>
    <n v="1402334811"/>
    <n v="1401470811"/>
    <b v="0"/>
    <n v="57"/>
    <b v="1"/>
    <s v="theater/plays"/>
    <x v="1"/>
    <s v="plays"/>
    <x v="3562"/>
    <d v="2014-06-09T17:26:51"/>
    <x v="3"/>
    <n v="2014"/>
  </r>
  <r>
    <n v="3613"/>
    <s v="HIS NAME IS ARTHUR HOLMBERG"/>
    <s v="a woman walks into a bar except she looks like a man and no one's serving drinks. one night only"/>
    <n v="100"/>
    <n v="1250"/>
    <n v="1250"/>
    <x v="0"/>
    <n v="62.5"/>
    <s v="US"/>
    <s v="USD"/>
    <n v="1403964574"/>
    <n v="1401372574"/>
    <b v="0"/>
    <n v="20"/>
    <b v="1"/>
    <s v="theater/plays"/>
    <x v="1"/>
    <s v="plays"/>
    <x v="3563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n v="101"/>
    <n v="2500"/>
    <n v="2520"/>
    <x v="0"/>
    <n v="35.49"/>
    <s v="US"/>
    <s v="USD"/>
    <n v="1434675616"/>
    <n v="1432083616"/>
    <b v="0"/>
    <n v="71"/>
    <b v="1"/>
    <s v="theater/plays"/>
    <x v="1"/>
    <s v="plays"/>
    <x v="3564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n v="107"/>
    <n v="2500"/>
    <n v="2670"/>
    <x v="0"/>
    <n v="37.08"/>
    <s v="GB"/>
    <s v="GBP"/>
    <n v="1449756896"/>
    <n v="1447164896"/>
    <b v="0"/>
    <n v="72"/>
    <b v="1"/>
    <s v="theater/plays"/>
    <x v="1"/>
    <s v="plays"/>
    <x v="3565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125"/>
    <n v="2500"/>
    <n v="3120"/>
    <x v="0"/>
    <n v="69.33"/>
    <s v="GB"/>
    <s v="GBP"/>
    <n v="1426801664"/>
    <n v="1424213264"/>
    <b v="0"/>
    <n v="45"/>
    <b v="1"/>
    <s v="theater/plays"/>
    <x v="1"/>
    <s v="plays"/>
    <x v="3566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n v="119"/>
    <n v="740"/>
    <n v="880"/>
    <x v="0"/>
    <n v="17.25"/>
    <s v="GB"/>
    <s v="GBP"/>
    <n v="1488240000"/>
    <n v="1486996729"/>
    <b v="0"/>
    <n v="51"/>
    <b v="1"/>
    <s v="theater/plays"/>
    <x v="1"/>
    <s v="plays"/>
    <x v="3567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n v="101"/>
    <n v="2000"/>
    <n v="2020"/>
    <x v="0"/>
    <n v="36.07"/>
    <s v="GB"/>
    <s v="GBP"/>
    <n v="1433343850"/>
    <n v="1430751850"/>
    <b v="0"/>
    <n v="56"/>
    <b v="1"/>
    <s v="theater/plays"/>
    <x v="1"/>
    <s v="plays"/>
    <x v="3568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n v="113"/>
    <n v="1000"/>
    <n v="1130"/>
    <x v="0"/>
    <n v="66.47"/>
    <s v="US"/>
    <s v="USD"/>
    <n v="1479592800"/>
    <n v="1476760226"/>
    <b v="0"/>
    <n v="17"/>
    <b v="1"/>
    <s v="theater/plays"/>
    <x v="1"/>
    <s v="plays"/>
    <x v="3569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"/>
    <n v="10500"/>
    <n v="11045"/>
    <x v="0"/>
    <n v="56.07"/>
    <s v="US"/>
    <s v="USD"/>
    <n v="1425528000"/>
    <n v="1422916261"/>
    <b v="0"/>
    <n v="197"/>
    <b v="1"/>
    <s v="theater/plays"/>
    <x v="1"/>
    <s v="plays"/>
    <x v="3570"/>
    <d v="2015-03-05T04:00:00"/>
    <x v="0"/>
    <n v="2015"/>
  </r>
  <r>
    <n v="3621"/>
    <s v="EverScape"/>
    <s v="Bare Theatre and Sonorous Road collaborate on the NC debut of  Allan Maule's gamer fantasy play that was extended in New York."/>
    <n v="110"/>
    <n v="3000"/>
    <n v="3292"/>
    <x v="0"/>
    <n v="47.03"/>
    <s v="US"/>
    <s v="USD"/>
    <n v="1475269200"/>
    <n v="1473200844"/>
    <b v="0"/>
    <n v="70"/>
    <b v="1"/>
    <s v="theater/plays"/>
    <x v="1"/>
    <s v="plays"/>
    <x v="3571"/>
    <d v="2016-09-30T21:00:00"/>
    <x v="2"/>
    <n v="2016"/>
  </r>
  <r>
    <n v="3622"/>
    <s v="Shakespeare's Pericles, Prince of Tyre"/>
    <s v="5 actors. 39 characters. 1 epic adventure. Presented by the Cradle Theatre Company."/>
    <n v="100"/>
    <n v="1000"/>
    <n v="1000.99"/>
    <x v="0"/>
    <n v="47.67"/>
    <s v="US"/>
    <s v="USD"/>
    <n v="1411874580"/>
    <n v="1409030371"/>
    <b v="0"/>
    <n v="21"/>
    <b v="1"/>
    <s v="theater/plays"/>
    <x v="1"/>
    <s v="plays"/>
    <x v="3572"/>
    <d v="2014-09-28T03:23:00"/>
    <x v="3"/>
    <n v="2014"/>
  </r>
  <r>
    <n v="3623"/>
    <s v="Since I've Been Here"/>
    <s v="An original play exploring the complications of romantic relationships in all forms."/>
    <n v="120"/>
    <n v="2500"/>
    <n v="3000"/>
    <x v="0"/>
    <n v="88.24"/>
    <s v="US"/>
    <s v="USD"/>
    <n v="1406358000"/>
    <n v="1404841270"/>
    <b v="0"/>
    <n v="34"/>
    <b v="1"/>
    <s v="theater/plays"/>
    <x v="1"/>
    <s v="plays"/>
    <x v="3573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105"/>
    <n v="3000"/>
    <n v="3148"/>
    <x v="0"/>
    <n v="80.72"/>
    <s v="US"/>
    <s v="USD"/>
    <n v="1471977290"/>
    <n v="1466793290"/>
    <b v="0"/>
    <n v="39"/>
    <b v="1"/>
    <s v="theater/plays"/>
    <x v="1"/>
    <s v="plays"/>
    <x v="3574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103"/>
    <n v="3000"/>
    <n v="3080"/>
    <x v="0"/>
    <n v="39.49"/>
    <s v="GB"/>
    <s v="GBP"/>
    <n v="1435851577"/>
    <n v="1433259577"/>
    <b v="0"/>
    <n v="78"/>
    <b v="1"/>
    <s v="theater/plays"/>
    <x v="1"/>
    <s v="plays"/>
    <x v="3575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n v="102"/>
    <n v="4000"/>
    <n v="4073"/>
    <x v="0"/>
    <n v="84.85"/>
    <s v="GB"/>
    <s v="GBP"/>
    <n v="1408204857"/>
    <n v="1406390457"/>
    <b v="0"/>
    <n v="48"/>
    <b v="1"/>
    <s v="theater/plays"/>
    <x v="1"/>
    <s v="plays"/>
    <x v="3576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n v="100"/>
    <n v="2000"/>
    <n v="2000"/>
    <x v="0"/>
    <n v="68.97"/>
    <s v="US"/>
    <s v="USD"/>
    <n v="1463803140"/>
    <n v="1459446487"/>
    <b v="0"/>
    <n v="29"/>
    <b v="1"/>
    <s v="theater/plays"/>
    <x v="1"/>
    <s v="plays"/>
    <x v="357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n v="0"/>
    <n v="100000"/>
    <n v="0"/>
    <x v="2"/>
    <n v="0"/>
    <s v="US"/>
    <s v="USD"/>
    <n v="1450040396"/>
    <n v="1444852796"/>
    <b v="0"/>
    <n v="0"/>
    <b v="0"/>
    <s v="theater/musical"/>
    <x v="1"/>
    <s v="musical"/>
    <x v="3578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0"/>
    <n v="1000000"/>
    <n v="2"/>
    <x v="2"/>
    <n v="1"/>
    <s v="US"/>
    <s v="USD"/>
    <n v="1462467600"/>
    <n v="1457403364"/>
    <b v="0"/>
    <n v="2"/>
    <b v="0"/>
    <s v="theater/musical"/>
    <x v="1"/>
    <s v="musical"/>
    <x v="3579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n v="0"/>
    <n v="3000"/>
    <n v="1"/>
    <x v="2"/>
    <n v="1"/>
    <s v="GB"/>
    <s v="GBP"/>
    <n v="1417295990"/>
    <n v="1414700390"/>
    <b v="0"/>
    <n v="1"/>
    <b v="0"/>
    <s v="theater/musical"/>
    <x v="1"/>
    <s v="musical"/>
    <x v="358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51"/>
    <n v="17100"/>
    <n v="8725"/>
    <x v="2"/>
    <n v="147.88"/>
    <s v="US"/>
    <s v="USD"/>
    <n v="1411444740"/>
    <n v="1409335497"/>
    <b v="0"/>
    <n v="59"/>
    <b v="0"/>
    <s v="theater/musical"/>
    <x v="1"/>
    <s v="musical"/>
    <x v="3581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n v="20"/>
    <n v="500"/>
    <n v="100"/>
    <x v="2"/>
    <n v="100"/>
    <s v="GB"/>
    <s v="GBP"/>
    <n v="1416781749"/>
    <n v="1415053749"/>
    <b v="0"/>
    <n v="1"/>
    <b v="0"/>
    <s v="theater/musical"/>
    <x v="1"/>
    <s v="musical"/>
    <x v="3582"/>
    <d v="2014-11-23T22:29:09"/>
    <x v="3"/>
    <n v="2014"/>
  </r>
  <r>
    <n v="3633"/>
    <s v="SMOKEY AND THE BANDIT: THE MUSICAL"/>
    <s v="SMOKEY AND THE BANDIT: THE MUSICAL_x000a_The classic film, characters and music you love, on stage, LIVE!"/>
    <n v="35"/>
    <n v="5000"/>
    <n v="1762"/>
    <x v="2"/>
    <n v="56.84"/>
    <s v="US"/>
    <s v="USD"/>
    <n v="1479517200"/>
    <n v="1475765867"/>
    <b v="0"/>
    <n v="31"/>
    <b v="0"/>
    <s v="theater/musical"/>
    <x v="1"/>
    <s v="musical"/>
    <x v="3583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n v="4"/>
    <n v="75000"/>
    <n v="3185"/>
    <x v="2"/>
    <n v="176.94"/>
    <s v="CA"/>
    <s v="CAD"/>
    <n v="1484366340"/>
    <n v="1480219174"/>
    <b v="0"/>
    <n v="18"/>
    <b v="0"/>
    <s v="theater/musical"/>
    <x v="1"/>
    <s v="musical"/>
    <x v="3584"/>
    <d v="2017-01-14T03:59:00"/>
    <x v="2"/>
    <n v="2017"/>
  </r>
  <r>
    <n v="3635"/>
    <s v="Mary's Son"/>
    <s v="Mary's Son is a pop opera about Jesus and the hope he brings to all people."/>
    <n v="36"/>
    <n v="3500"/>
    <n v="1276"/>
    <x v="2"/>
    <n v="127.6"/>
    <s v="US"/>
    <s v="USD"/>
    <n v="1461186676"/>
    <n v="1458594676"/>
    <b v="0"/>
    <n v="10"/>
    <b v="0"/>
    <s v="theater/musical"/>
    <x v="1"/>
    <s v="musical"/>
    <x v="3585"/>
    <d v="2016-04-20T21:11:16"/>
    <x v="2"/>
    <n v="2016"/>
  </r>
  <r>
    <n v="3636"/>
    <s v="The Brother's of B-Block"/>
    <s v="The Brotherâ€™s of B-block is a musical play. A new take on &quot;OZ&quot; _x000a_The Wizard of OZ meets HBO's OZ."/>
    <n v="0"/>
    <n v="150000"/>
    <n v="0"/>
    <x v="2"/>
    <n v="0"/>
    <s v="US"/>
    <s v="USD"/>
    <n v="1442248829"/>
    <n v="1439224829"/>
    <b v="0"/>
    <n v="0"/>
    <b v="0"/>
    <s v="theater/musical"/>
    <x v="1"/>
    <s v="musical"/>
    <x v="3586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n v="31"/>
    <n v="3000"/>
    <n v="926"/>
    <x v="2"/>
    <n v="66.14"/>
    <s v="US"/>
    <s v="USD"/>
    <n v="1420130935"/>
    <n v="1417538935"/>
    <b v="0"/>
    <n v="14"/>
    <b v="0"/>
    <s v="theater/musical"/>
    <x v="1"/>
    <s v="musical"/>
    <x v="3587"/>
    <d v="2015-01-01T16:48:55"/>
    <x v="3"/>
    <n v="2015"/>
  </r>
  <r>
    <n v="3638"/>
    <s v="Project Hedwig and the Angry Inch"/>
    <s v="A rock and roll journey that explores love, loss, redemption, duality and ascension."/>
    <n v="7"/>
    <n v="3300"/>
    <n v="216"/>
    <x v="2"/>
    <n v="108"/>
    <s v="CA"/>
    <s v="CAD"/>
    <n v="1429456132"/>
    <n v="1424275732"/>
    <b v="0"/>
    <n v="2"/>
    <b v="0"/>
    <s v="theater/musical"/>
    <x v="1"/>
    <s v="musical"/>
    <x v="3588"/>
    <d v="2015-04-19T15:08:52"/>
    <x v="0"/>
    <n v="2015"/>
  </r>
  <r>
    <n v="3639"/>
    <s v="POE!"/>
    <s v="POE is a tragicomic musical about the life and works of Edgar Poe, with Death as his therapist helping him find peace in the beyond."/>
    <n v="0"/>
    <n v="25000"/>
    <n v="1"/>
    <x v="2"/>
    <n v="1"/>
    <s v="US"/>
    <s v="USD"/>
    <n v="1475853060"/>
    <n v="1470672906"/>
    <b v="0"/>
    <n v="1"/>
    <b v="0"/>
    <s v="theater/musical"/>
    <x v="1"/>
    <s v="musical"/>
    <x v="3589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6"/>
    <n v="1000"/>
    <n v="55"/>
    <x v="2"/>
    <n v="18.329999999999998"/>
    <s v="US"/>
    <s v="USD"/>
    <n v="1431283530"/>
    <n v="1428691530"/>
    <b v="0"/>
    <n v="3"/>
    <b v="0"/>
    <s v="theater/musical"/>
    <x v="1"/>
    <s v="musical"/>
    <x v="359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0"/>
    <n v="3000"/>
    <n v="0"/>
    <x v="2"/>
    <n v="0"/>
    <s v="US"/>
    <s v="USD"/>
    <n v="1412485200"/>
    <n v="1410966179"/>
    <b v="0"/>
    <n v="0"/>
    <b v="0"/>
    <s v="theater/musical"/>
    <x v="1"/>
    <s v="musical"/>
    <x v="3591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n v="2"/>
    <n v="700"/>
    <n v="15"/>
    <x v="2"/>
    <n v="7.5"/>
    <s v="DE"/>
    <s v="EUR"/>
    <n v="1448902800"/>
    <n v="1445369727"/>
    <b v="0"/>
    <n v="2"/>
    <b v="0"/>
    <s v="theater/musical"/>
    <x v="1"/>
    <s v="musical"/>
    <x v="3592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n v="0"/>
    <n v="25000"/>
    <n v="0"/>
    <x v="2"/>
    <n v="0"/>
    <s v="US"/>
    <s v="USD"/>
    <n v="1447734439"/>
    <n v="1444274839"/>
    <b v="0"/>
    <n v="0"/>
    <b v="0"/>
    <s v="theater/musical"/>
    <x v="1"/>
    <s v="musical"/>
    <x v="3593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n v="16"/>
    <n v="5000"/>
    <n v="821"/>
    <x v="2"/>
    <n v="68.42"/>
    <s v="US"/>
    <s v="USD"/>
    <n v="1457413140"/>
    <n v="1454996887"/>
    <b v="0"/>
    <n v="12"/>
    <b v="0"/>
    <s v="theater/musical"/>
    <x v="1"/>
    <s v="musical"/>
    <x v="3594"/>
    <d v="2016-03-08T04:59:00"/>
    <x v="2"/>
    <n v="2016"/>
  </r>
  <r>
    <n v="3645"/>
    <s v="If the Shoe Fits"/>
    <s v="This new musical comedy empowers women and girls of all ages to be themselves in their shoes, whatever shoes they choose."/>
    <n v="0"/>
    <n v="1000"/>
    <n v="1"/>
    <x v="2"/>
    <n v="1"/>
    <s v="CA"/>
    <s v="CAD"/>
    <n v="1479773838"/>
    <n v="1477178238"/>
    <b v="0"/>
    <n v="1"/>
    <b v="0"/>
    <s v="theater/musical"/>
    <x v="1"/>
    <s v="musical"/>
    <x v="3595"/>
    <d v="2016-11-22T00:17:18"/>
    <x v="2"/>
    <n v="2016"/>
  </r>
  <r>
    <n v="3646"/>
    <s v="Our Sacred Honor"/>
    <s v="Develop demo materials for new, true story of teen Revolutionary War heroes - for hybrid film/live stage musical"/>
    <n v="5"/>
    <n v="10000"/>
    <n v="481"/>
    <x v="2"/>
    <n v="60.13"/>
    <s v="US"/>
    <s v="USD"/>
    <n v="1434497400"/>
    <n v="1431770802"/>
    <b v="0"/>
    <n v="8"/>
    <b v="0"/>
    <s v="theater/musical"/>
    <x v="1"/>
    <s v="musical"/>
    <x v="3596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6"/>
    <n v="500"/>
    <n v="30"/>
    <x v="2"/>
    <n v="15"/>
    <s v="GB"/>
    <s v="GBP"/>
    <n v="1475258327"/>
    <n v="1471370327"/>
    <b v="0"/>
    <n v="2"/>
    <b v="0"/>
    <s v="theater/musical"/>
    <x v="1"/>
    <s v="musical"/>
    <x v="3597"/>
    <d v="2016-09-30T17:58:47"/>
    <x v="2"/>
    <n v="2016"/>
  </r>
  <r>
    <n v="3648"/>
    <s v="Moth Theater Lives"/>
    <s v="Help Moth Live! Support Moth and its artist collective to achieve its 2014/15 season."/>
    <n v="100"/>
    <n v="40000"/>
    <n v="40153"/>
    <x v="0"/>
    <n v="550.04"/>
    <s v="US"/>
    <s v="USD"/>
    <n v="1412492445"/>
    <n v="1409900445"/>
    <b v="0"/>
    <n v="73"/>
    <b v="1"/>
    <s v="theater/plays"/>
    <x v="1"/>
    <s v="plays"/>
    <x v="3598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104"/>
    <n v="750"/>
    <n v="780"/>
    <x v="0"/>
    <n v="97.5"/>
    <s v="CA"/>
    <s v="CAD"/>
    <n v="1402938394"/>
    <n v="1400691994"/>
    <b v="0"/>
    <n v="8"/>
    <b v="1"/>
    <s v="theater/plays"/>
    <x v="1"/>
    <s v="plays"/>
    <x v="3599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n v="100"/>
    <n v="500"/>
    <n v="500"/>
    <x v="0"/>
    <n v="29.41"/>
    <s v="GB"/>
    <s v="GBP"/>
    <n v="1454412584"/>
    <n v="1452598184"/>
    <b v="0"/>
    <n v="17"/>
    <b v="1"/>
    <s v="theater/plays"/>
    <x v="1"/>
    <s v="plays"/>
    <x v="3600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104"/>
    <n v="500"/>
    <n v="520"/>
    <x v="0"/>
    <n v="57.78"/>
    <s v="US"/>
    <s v="USD"/>
    <n v="1407686340"/>
    <n v="1404833442"/>
    <b v="0"/>
    <n v="9"/>
    <b v="1"/>
    <s v="theater/plays"/>
    <x v="1"/>
    <s v="plays"/>
    <x v="3601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n v="251"/>
    <n v="300"/>
    <n v="752"/>
    <x v="0"/>
    <n v="44.24"/>
    <s v="CA"/>
    <s v="CAD"/>
    <n v="1472097540"/>
    <n v="1471188502"/>
    <b v="0"/>
    <n v="17"/>
    <b v="1"/>
    <s v="theater/plays"/>
    <x v="1"/>
    <s v="plays"/>
    <x v="3602"/>
    <d v="2016-08-25T03:59:00"/>
    <x v="2"/>
    <n v="2016"/>
  </r>
  <r>
    <n v="3653"/>
    <s v="ALLIE"/>
    <s v="ALLIE is a new dark comedy play which will premiere at the Edinburgh Festival Fringe 2015. Written and produced by Ruaraidh Murray."/>
    <n v="101"/>
    <n v="2000"/>
    <n v="2010"/>
    <x v="0"/>
    <n v="60.91"/>
    <s v="GB"/>
    <s v="GBP"/>
    <n v="1438764207"/>
    <n v="1436172207"/>
    <b v="0"/>
    <n v="33"/>
    <b v="1"/>
    <s v="theater/plays"/>
    <x v="1"/>
    <s v="plays"/>
    <x v="3603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74"/>
    <n v="1500"/>
    <n v="2616"/>
    <x v="0"/>
    <n v="68.84"/>
    <s v="GB"/>
    <s v="GBP"/>
    <n v="1459702800"/>
    <n v="1457690386"/>
    <b v="0"/>
    <n v="38"/>
    <b v="1"/>
    <s v="theater/plays"/>
    <x v="1"/>
    <s v="plays"/>
    <x v="3604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n v="116"/>
    <n v="5000"/>
    <n v="5813"/>
    <x v="0"/>
    <n v="73.58"/>
    <s v="US"/>
    <s v="USD"/>
    <n v="1437202740"/>
    <n v="1434654998"/>
    <b v="0"/>
    <n v="79"/>
    <b v="1"/>
    <s v="theater/plays"/>
    <x v="1"/>
    <s v="plays"/>
    <x v="3605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n v="106"/>
    <n v="5000"/>
    <n v="5291"/>
    <x v="0"/>
    <n v="115.02"/>
    <s v="CH"/>
    <s v="CHF"/>
    <n v="1485989940"/>
    <n v="1483393836"/>
    <b v="0"/>
    <n v="46"/>
    <b v="1"/>
    <s v="theater/plays"/>
    <x v="1"/>
    <s v="plays"/>
    <x v="360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111"/>
    <n v="2000"/>
    <n v="2215"/>
    <x v="0"/>
    <n v="110.75"/>
    <s v="DK"/>
    <s v="DKK"/>
    <n v="1464817320"/>
    <n v="1462806419"/>
    <b v="0"/>
    <n v="20"/>
    <b v="1"/>
    <s v="theater/plays"/>
    <x v="1"/>
    <s v="plays"/>
    <x v="3607"/>
    <d v="2016-06-01T21:42:00"/>
    <x v="2"/>
    <n v="2016"/>
  </r>
  <r>
    <n v="3658"/>
    <s v="Mr. Marmalade"/>
    <s v="Life is hard when your own imaginary friend can't make time for you."/>
    <n v="101"/>
    <n v="1500"/>
    <n v="1510"/>
    <x v="0"/>
    <n v="75.5"/>
    <s v="US"/>
    <s v="USD"/>
    <n v="1404273540"/>
    <n v="1400272580"/>
    <b v="0"/>
    <n v="20"/>
    <b v="1"/>
    <s v="theater/plays"/>
    <x v="1"/>
    <s v="plays"/>
    <x v="3608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n v="102"/>
    <n v="3000"/>
    <n v="3061"/>
    <x v="0"/>
    <n v="235.46"/>
    <s v="US"/>
    <s v="USD"/>
    <n v="1426775940"/>
    <n v="1424414350"/>
    <b v="0"/>
    <n v="13"/>
    <b v="1"/>
    <s v="theater/plays"/>
    <x v="1"/>
    <s v="plays"/>
    <x v="3609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100"/>
    <n v="250"/>
    <n v="250"/>
    <x v="0"/>
    <n v="11.36"/>
    <s v="GB"/>
    <s v="GBP"/>
    <n v="1419368925"/>
    <n v="1417208925"/>
    <b v="0"/>
    <n v="22"/>
    <b v="1"/>
    <s v="theater/plays"/>
    <x v="1"/>
    <s v="plays"/>
    <x v="3610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11"/>
    <n v="3000"/>
    <n v="3330"/>
    <x v="0"/>
    <n v="92.5"/>
    <s v="US"/>
    <s v="USD"/>
    <n v="1460260800"/>
    <n v="1458336672"/>
    <b v="0"/>
    <n v="36"/>
    <b v="1"/>
    <s v="theater/plays"/>
    <x v="1"/>
    <s v="plays"/>
    <x v="3611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101"/>
    <n v="8000"/>
    <n v="8114"/>
    <x v="0"/>
    <n v="202.85"/>
    <s v="CA"/>
    <s v="CAD"/>
    <n v="1427775414"/>
    <n v="1425187014"/>
    <b v="0"/>
    <n v="40"/>
    <b v="1"/>
    <s v="theater/plays"/>
    <x v="1"/>
    <s v="plays"/>
    <x v="3612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104"/>
    <n v="225"/>
    <n v="234"/>
    <x v="0"/>
    <n v="26"/>
    <s v="GB"/>
    <s v="GBP"/>
    <n v="1482321030"/>
    <n v="1477133430"/>
    <b v="0"/>
    <n v="9"/>
    <b v="1"/>
    <s v="theater/plays"/>
    <x v="1"/>
    <s v="plays"/>
    <x v="3613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n v="109"/>
    <n v="800"/>
    <n v="875"/>
    <x v="0"/>
    <n v="46.05"/>
    <s v="US"/>
    <s v="USD"/>
    <n v="1466056689"/>
    <n v="1464847089"/>
    <b v="0"/>
    <n v="19"/>
    <b v="1"/>
    <s v="theater/plays"/>
    <x v="1"/>
    <s v="plays"/>
    <x v="3614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115"/>
    <n v="620"/>
    <n v="714"/>
    <x v="0"/>
    <n v="51"/>
    <s v="FR"/>
    <s v="EUR"/>
    <n v="1446062040"/>
    <n v="1445109822"/>
    <b v="0"/>
    <n v="14"/>
    <b v="1"/>
    <s v="theater/plays"/>
    <x v="1"/>
    <s v="plays"/>
    <x v="3615"/>
    <d v="2015-10-28T19:54:00"/>
    <x v="0"/>
    <n v="2015"/>
  </r>
  <r>
    <n v="3666"/>
    <s v="Israel LÃ³pez @ Ojai Playwrights Conference"/>
    <s v="Artistic Internship @ Ojai Playwrights Conference"/>
    <n v="100"/>
    <n v="1200"/>
    <n v="1200"/>
    <x v="0"/>
    <n v="31.58"/>
    <s v="US"/>
    <s v="USD"/>
    <n v="1406185200"/>
    <n v="1404337382"/>
    <b v="0"/>
    <n v="38"/>
    <b v="1"/>
    <s v="theater/plays"/>
    <x v="1"/>
    <s v="plays"/>
    <x v="3616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n v="103"/>
    <n v="3000"/>
    <n v="3095.11"/>
    <x v="0"/>
    <n v="53.36"/>
    <s v="GB"/>
    <s v="GBP"/>
    <n v="1437261419"/>
    <n v="1434669419"/>
    <b v="0"/>
    <n v="58"/>
    <b v="1"/>
    <s v="theater/plays"/>
    <x v="1"/>
    <s v="plays"/>
    <x v="3617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4"/>
    <n v="1000"/>
    <n v="1035"/>
    <x v="0"/>
    <n v="36.96"/>
    <s v="US"/>
    <s v="USD"/>
    <n v="1437676380"/>
    <n v="1435670452"/>
    <b v="0"/>
    <n v="28"/>
    <b v="1"/>
    <s v="theater/plays"/>
    <x v="1"/>
    <s v="plays"/>
    <x v="3618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n v="138"/>
    <n v="1000"/>
    <n v="1382"/>
    <x v="0"/>
    <n v="81.290000000000006"/>
    <s v="GB"/>
    <s v="GBP"/>
    <n v="1434039137"/>
    <n v="1431447137"/>
    <b v="0"/>
    <n v="17"/>
    <b v="1"/>
    <s v="theater/plays"/>
    <x v="1"/>
    <s v="plays"/>
    <x v="3619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110"/>
    <n v="220"/>
    <n v="241"/>
    <x v="0"/>
    <n v="20.079999999999998"/>
    <s v="GB"/>
    <s v="GBP"/>
    <n v="1433113200"/>
    <n v="1431951611"/>
    <b v="0"/>
    <n v="12"/>
    <b v="1"/>
    <s v="theater/plays"/>
    <x v="1"/>
    <s v="plays"/>
    <x v="3620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n v="101"/>
    <n v="3500"/>
    <n v="3530"/>
    <x v="0"/>
    <n v="88.25"/>
    <s v="US"/>
    <s v="USD"/>
    <n v="1405915140"/>
    <n v="1404140667"/>
    <b v="0"/>
    <n v="40"/>
    <b v="1"/>
    <s v="theater/plays"/>
    <x v="1"/>
    <s v="plays"/>
    <x v="3621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102"/>
    <n v="3000"/>
    <n v="3046"/>
    <x v="0"/>
    <n v="53.44"/>
    <s v="GB"/>
    <s v="GBP"/>
    <n v="1411771384"/>
    <n v="1409179384"/>
    <b v="0"/>
    <n v="57"/>
    <b v="1"/>
    <s v="theater/plays"/>
    <x v="1"/>
    <s v="plays"/>
    <x v="3622"/>
    <d v="2014-09-26T22:43:04"/>
    <x v="3"/>
    <n v="2014"/>
  </r>
  <r>
    <n v="3673"/>
    <s v="CHILD Z"/>
    <s v="Zoe is a teenage girl growing up in a deeply disturbing society. If those paid to protect her aren't listening, then who is?"/>
    <n v="114"/>
    <n v="4000"/>
    <n v="4545"/>
    <x v="0"/>
    <n v="39.869999999999997"/>
    <s v="GB"/>
    <s v="GBP"/>
    <n v="1415191920"/>
    <n v="1412233497"/>
    <b v="0"/>
    <n v="114"/>
    <b v="1"/>
    <s v="theater/plays"/>
    <x v="1"/>
    <s v="plays"/>
    <x v="3623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n v="100"/>
    <n v="4500"/>
    <n v="4500"/>
    <x v="0"/>
    <n v="145.16"/>
    <s v="DE"/>
    <s v="EUR"/>
    <n v="1472936229"/>
    <n v="1467752229"/>
    <b v="0"/>
    <n v="31"/>
    <b v="1"/>
    <s v="theater/plays"/>
    <x v="1"/>
    <s v="plays"/>
    <x v="3624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n v="140"/>
    <n v="50"/>
    <n v="70"/>
    <x v="0"/>
    <n v="23.33"/>
    <s v="GB"/>
    <s v="GBP"/>
    <n v="1463353200"/>
    <n v="1462285182"/>
    <b v="0"/>
    <n v="3"/>
    <b v="1"/>
    <s v="theater/plays"/>
    <x v="1"/>
    <s v="plays"/>
    <x v="3625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129"/>
    <n v="800"/>
    <n v="1030"/>
    <x v="0"/>
    <n v="64.38"/>
    <s v="US"/>
    <s v="USD"/>
    <n v="1410550484"/>
    <n v="1408995284"/>
    <b v="0"/>
    <n v="16"/>
    <b v="1"/>
    <s v="theater/plays"/>
    <x v="1"/>
    <s v="plays"/>
    <x v="3626"/>
    <d v="2014-09-12T19:34:44"/>
    <x v="3"/>
    <n v="2014"/>
  </r>
  <r>
    <n v="3677"/>
    <s v="Goldfish Memory Productions"/>
    <s v="Goldfish Memory Productions seeks at least $12,000 to begin their first 3 professional projects."/>
    <n v="103"/>
    <n v="12000"/>
    <n v="12348.5"/>
    <x v="0"/>
    <n v="62.05"/>
    <s v="US"/>
    <s v="USD"/>
    <n v="1404359940"/>
    <n v="1402580818"/>
    <b v="0"/>
    <n v="199"/>
    <b v="1"/>
    <s v="theater/plays"/>
    <x v="1"/>
    <s v="plays"/>
    <x v="3627"/>
    <d v="2014-07-03T03:59:00"/>
    <x v="3"/>
    <n v="2014"/>
  </r>
  <r>
    <n v="3678"/>
    <s v="Some big Some bang"/>
    <s v="The Ugly Collective takes Some big Some bang to the Underbelly Venues at the Edinburgh Fringe!"/>
    <n v="103"/>
    <n v="2000"/>
    <n v="2050"/>
    <x v="0"/>
    <n v="66.13"/>
    <s v="GB"/>
    <s v="GBP"/>
    <n v="1433076298"/>
    <n v="1430052298"/>
    <b v="0"/>
    <n v="31"/>
    <b v="1"/>
    <s v="theater/plays"/>
    <x v="1"/>
    <s v="plays"/>
    <x v="362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110"/>
    <n v="2000"/>
    <n v="2202"/>
    <x v="0"/>
    <n v="73.400000000000006"/>
    <s v="US"/>
    <s v="USD"/>
    <n v="1404190740"/>
    <n v="1401214581"/>
    <b v="0"/>
    <n v="30"/>
    <b v="1"/>
    <s v="theater/plays"/>
    <x v="1"/>
    <s v="plays"/>
    <x v="3629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n v="113"/>
    <n v="3000"/>
    <n v="3383"/>
    <x v="0"/>
    <n v="99.5"/>
    <s v="US"/>
    <s v="USD"/>
    <n v="1475664834"/>
    <n v="1473850434"/>
    <b v="0"/>
    <n v="34"/>
    <b v="1"/>
    <s v="theater/plays"/>
    <x v="1"/>
    <s v="plays"/>
    <x v="3630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12"/>
    <n v="1000"/>
    <n v="1119"/>
    <x v="0"/>
    <n v="62.17"/>
    <s v="US"/>
    <s v="USD"/>
    <n v="1452872290"/>
    <n v="1452008290"/>
    <b v="0"/>
    <n v="18"/>
    <b v="1"/>
    <s v="theater/plays"/>
    <x v="1"/>
    <s v="plays"/>
    <x v="3631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139"/>
    <n v="3000"/>
    <n v="4176"/>
    <x v="0"/>
    <n v="62.33"/>
    <s v="US"/>
    <s v="USD"/>
    <n v="1402901940"/>
    <n v="1399998418"/>
    <b v="0"/>
    <n v="67"/>
    <b v="1"/>
    <s v="theater/plays"/>
    <x v="1"/>
    <s v="plays"/>
    <x v="3632"/>
    <d v="2014-06-16T06:59:00"/>
    <x v="3"/>
    <n v="2014"/>
  </r>
  <r>
    <n v="3683"/>
    <s v="A Krumpus Story - World Premiere"/>
    <s v="A Krumpus Story is a dark holiday comedy for anyone who wants a little more spice in their holiday fare."/>
    <n v="111"/>
    <n v="3500"/>
    <n v="3880"/>
    <x v="0"/>
    <n v="58.79"/>
    <s v="US"/>
    <s v="USD"/>
    <n v="1476931696"/>
    <n v="1474339696"/>
    <b v="0"/>
    <n v="66"/>
    <b v="1"/>
    <s v="theater/plays"/>
    <x v="1"/>
    <s v="plays"/>
    <x v="3633"/>
    <d v="2016-10-20T02:48:16"/>
    <x v="2"/>
    <n v="2016"/>
  </r>
  <r>
    <n v="3684"/>
    <s v="Cassiopeia"/>
    <s v="Thespis Theater Festival presents Cassiopeia: A romantic tale of a bride finding her way to her unknown groom before it is too late."/>
    <n v="139"/>
    <n v="750"/>
    <n v="1043"/>
    <x v="0"/>
    <n v="45.35"/>
    <s v="US"/>
    <s v="USD"/>
    <n v="1441167586"/>
    <n v="1438575586"/>
    <b v="0"/>
    <n v="23"/>
    <b v="1"/>
    <s v="theater/plays"/>
    <x v="1"/>
    <s v="plays"/>
    <x v="3634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n v="106"/>
    <n v="5000"/>
    <n v="5285"/>
    <x v="0"/>
    <n v="41.94"/>
    <s v="US"/>
    <s v="USD"/>
    <n v="1400533200"/>
    <n v="1398348859"/>
    <b v="0"/>
    <n v="126"/>
    <b v="1"/>
    <s v="theater/plays"/>
    <x v="1"/>
    <s v="plays"/>
    <x v="3635"/>
    <d v="2014-05-19T21:00:00"/>
    <x v="3"/>
    <n v="2014"/>
  </r>
  <r>
    <n v="3686"/>
    <s v="Dog sees God by Bert V. Royal @ FSU"/>
    <s v="This October, in association with Rogue Productions at FSU, I will be directing a production of Dog sees God."/>
    <n v="101"/>
    <n v="350"/>
    <n v="355"/>
    <x v="0"/>
    <n v="59.17"/>
    <s v="US"/>
    <s v="USD"/>
    <n v="1440820740"/>
    <n v="1439567660"/>
    <b v="0"/>
    <n v="6"/>
    <b v="1"/>
    <s v="theater/plays"/>
    <x v="1"/>
    <s v="plays"/>
    <x v="3636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100"/>
    <n v="5000"/>
    <n v="5012.25"/>
    <x v="0"/>
    <n v="200.49"/>
    <s v="US"/>
    <s v="USD"/>
    <n v="1403846055"/>
    <n v="1401254055"/>
    <b v="0"/>
    <n v="25"/>
    <b v="1"/>
    <s v="theater/plays"/>
    <x v="1"/>
    <s v="plays"/>
    <x v="3637"/>
    <d v="2014-06-27T05:14:15"/>
    <x v="3"/>
    <n v="2014"/>
  </r>
  <r>
    <n v="3688"/>
    <s v="The Tulip Tree 2014"/>
    <s v="The Tulip Tree is a project I have been passionate about for 5 years. It is an unforgettable story that has never been told."/>
    <n v="109"/>
    <n v="3000"/>
    <n v="3275"/>
    <x v="0"/>
    <n v="83.97"/>
    <s v="GB"/>
    <s v="GBP"/>
    <n v="1407524004"/>
    <n v="1404932004"/>
    <b v="0"/>
    <n v="39"/>
    <b v="1"/>
    <s v="theater/plays"/>
    <x v="1"/>
    <s v="plays"/>
    <x v="3638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n v="118"/>
    <n v="3000"/>
    <n v="3550"/>
    <x v="0"/>
    <n v="57.26"/>
    <s v="US"/>
    <s v="USD"/>
    <n v="1434925500"/>
    <n v="1432410639"/>
    <b v="0"/>
    <n v="62"/>
    <b v="1"/>
    <s v="theater/plays"/>
    <x v="1"/>
    <s v="plays"/>
    <x v="3639"/>
    <d v="2015-06-21T22:25:00"/>
    <x v="0"/>
    <n v="2015"/>
  </r>
  <r>
    <n v="3690"/>
    <s v="We Rise"/>
    <s v="A play honoring the lives and legacies of the activists and those remembered at the 1992 ACT UP Ashes Action at The White House"/>
    <n v="120"/>
    <n v="1500"/>
    <n v="1800"/>
    <x v="0"/>
    <n v="58.06"/>
    <s v="US"/>
    <s v="USD"/>
    <n v="1417101683"/>
    <n v="1414506083"/>
    <b v="0"/>
    <n v="31"/>
    <b v="1"/>
    <s v="theater/plays"/>
    <x v="1"/>
    <s v="plays"/>
    <x v="3640"/>
    <d v="2014-11-27T15:21:23"/>
    <x v="3"/>
    <n v="2014"/>
  </r>
  <r>
    <n v="3691"/>
    <s v="Most Dangerous Man in America (WEB DuBois) by Amiri  Baraka"/>
    <s v="World Premiere of last play written by Amiri Baraka"/>
    <n v="128"/>
    <n v="40000"/>
    <n v="51184"/>
    <x v="0"/>
    <n v="186.8"/>
    <s v="US"/>
    <s v="USD"/>
    <n v="1425272340"/>
    <n v="1421426929"/>
    <b v="0"/>
    <n v="274"/>
    <b v="1"/>
    <s v="theater/plays"/>
    <x v="1"/>
    <s v="plays"/>
    <x v="3641"/>
    <d v="2015-03-02T04:59:00"/>
    <x v="0"/>
    <n v="2015"/>
  </r>
  <r>
    <n v="3692"/>
    <s v="An Evening With Durang"/>
    <s v="Help us independently produce two great comedies by Christopher Durang."/>
    <n v="126"/>
    <n v="1000"/>
    <n v="1260"/>
    <x v="0"/>
    <n v="74.12"/>
    <s v="US"/>
    <s v="USD"/>
    <n v="1411084800"/>
    <n v="1410304179"/>
    <b v="0"/>
    <n v="17"/>
    <b v="1"/>
    <s v="theater/plays"/>
    <x v="1"/>
    <s v="plays"/>
    <x v="3642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n v="129"/>
    <n v="333"/>
    <n v="430"/>
    <x v="0"/>
    <n v="30.71"/>
    <s v="GB"/>
    <s v="GBP"/>
    <n v="1448922600"/>
    <n v="1446352529"/>
    <b v="0"/>
    <n v="14"/>
    <b v="1"/>
    <s v="theater/plays"/>
    <x v="1"/>
    <s v="plays"/>
    <x v="3643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107"/>
    <n v="3500"/>
    <n v="3760"/>
    <x v="0"/>
    <n v="62.67"/>
    <s v="US"/>
    <s v="USD"/>
    <n v="1465178400"/>
    <n v="1461985967"/>
    <b v="0"/>
    <n v="60"/>
    <b v="1"/>
    <s v="theater/plays"/>
    <x v="1"/>
    <s v="plays"/>
    <x v="3644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n v="100"/>
    <n v="4000"/>
    <n v="4005"/>
    <x v="0"/>
    <n v="121.36"/>
    <s v="US"/>
    <s v="USD"/>
    <n v="1421009610"/>
    <n v="1419281610"/>
    <b v="0"/>
    <n v="33"/>
    <b v="1"/>
    <s v="theater/plays"/>
    <x v="1"/>
    <s v="plays"/>
    <x v="3645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155"/>
    <n v="2000"/>
    <n v="3100"/>
    <x v="0"/>
    <n v="39.74"/>
    <s v="GB"/>
    <s v="GBP"/>
    <n v="1423838916"/>
    <n v="1418654916"/>
    <b v="0"/>
    <n v="78"/>
    <b v="1"/>
    <s v="theater/plays"/>
    <x v="1"/>
    <s v="plays"/>
    <x v="364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n v="108"/>
    <n v="2000"/>
    <n v="2160"/>
    <x v="0"/>
    <n v="72"/>
    <s v="GB"/>
    <s v="GBP"/>
    <n v="1462878648"/>
    <n v="1461064248"/>
    <b v="0"/>
    <n v="30"/>
    <b v="1"/>
    <s v="theater/plays"/>
    <x v="1"/>
    <s v="plays"/>
    <x v="3647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n v="111"/>
    <n v="5000"/>
    <n v="5526"/>
    <x v="0"/>
    <n v="40.630000000000003"/>
    <s v="US"/>
    <s v="USD"/>
    <n v="1456946487"/>
    <n v="1454354487"/>
    <b v="0"/>
    <n v="136"/>
    <b v="1"/>
    <s v="theater/plays"/>
    <x v="1"/>
    <s v="plays"/>
    <x v="3648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n v="101"/>
    <n v="2500"/>
    <n v="2520"/>
    <x v="0"/>
    <n v="63"/>
    <s v="US"/>
    <s v="USD"/>
    <n v="1413383216"/>
    <n v="1410791216"/>
    <b v="0"/>
    <n v="40"/>
    <b v="1"/>
    <s v="theater/plays"/>
    <x v="1"/>
    <s v="plays"/>
    <x v="3649"/>
    <d v="2014-10-15T14:26:56"/>
    <x v="3"/>
    <n v="2014"/>
  </r>
  <r>
    <n v="3700"/>
    <s v="Generations (Senior Project)"/>
    <s v="Help me produce the play I have written for my senior project!"/>
    <n v="121"/>
    <n v="500"/>
    <n v="606"/>
    <x v="0"/>
    <n v="33.67"/>
    <s v="US"/>
    <s v="USD"/>
    <n v="1412092800"/>
    <n v="1409493800"/>
    <b v="0"/>
    <n v="18"/>
    <b v="1"/>
    <s v="theater/plays"/>
    <x v="1"/>
    <s v="plays"/>
    <x v="3650"/>
    <d v="2014-09-30T16:00:00"/>
    <x v="3"/>
    <n v="2014"/>
  </r>
  <r>
    <n v="3701"/>
    <s v="Dog Show"/>
    <s v="Part-silent film, part-thriller, Dog Show sees four actors play a community of dogs and their owners. One autumn, a killer strikes."/>
    <n v="100"/>
    <n v="1500"/>
    <n v="1505"/>
    <x v="0"/>
    <n v="38.590000000000003"/>
    <s v="GB"/>
    <s v="GBP"/>
    <n v="1433422793"/>
    <n v="1430830793"/>
    <b v="0"/>
    <n v="39"/>
    <b v="1"/>
    <s v="theater/plays"/>
    <x v="1"/>
    <s v="plays"/>
    <x v="3651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n v="109"/>
    <n v="3000"/>
    <n v="3275"/>
    <x v="0"/>
    <n v="155.94999999999999"/>
    <s v="GB"/>
    <s v="GBP"/>
    <n v="1468191540"/>
    <n v="1464958484"/>
    <b v="0"/>
    <n v="21"/>
    <b v="1"/>
    <s v="theater/plays"/>
    <x v="1"/>
    <s v="plays"/>
    <x v="3652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23"/>
    <n v="1050"/>
    <n v="1296"/>
    <x v="0"/>
    <n v="43.2"/>
    <s v="US"/>
    <s v="USD"/>
    <n v="1471071540"/>
    <n v="1467720388"/>
    <b v="0"/>
    <n v="30"/>
    <b v="1"/>
    <s v="theater/plays"/>
    <x v="1"/>
    <s v="plays"/>
    <x v="3653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136"/>
    <n v="300"/>
    <n v="409.01"/>
    <x v="0"/>
    <n v="15.15"/>
    <s v="GB"/>
    <s v="GBP"/>
    <n v="1464712394"/>
    <n v="1459528394"/>
    <b v="0"/>
    <n v="27"/>
    <b v="1"/>
    <s v="theater/plays"/>
    <x v="1"/>
    <s v="plays"/>
    <x v="365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n v="103"/>
    <n v="2827"/>
    <n v="2925"/>
    <x v="0"/>
    <n v="83.57"/>
    <s v="US"/>
    <s v="USD"/>
    <n v="1403546400"/>
    <n v="1401714114"/>
    <b v="0"/>
    <n v="35"/>
    <b v="1"/>
    <s v="theater/plays"/>
    <x v="1"/>
    <s v="plays"/>
    <x v="3655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n v="121"/>
    <n v="1500"/>
    <n v="1820"/>
    <x v="0"/>
    <n v="140"/>
    <s v="US"/>
    <s v="USD"/>
    <n v="1410558949"/>
    <n v="1409262949"/>
    <b v="0"/>
    <n v="13"/>
    <b v="1"/>
    <s v="theater/plays"/>
    <x v="1"/>
    <s v="plays"/>
    <x v="3656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n v="186"/>
    <n v="1000"/>
    <n v="1860"/>
    <x v="0"/>
    <n v="80.87"/>
    <s v="US"/>
    <s v="USD"/>
    <n v="1469165160"/>
    <n v="1467335378"/>
    <b v="0"/>
    <n v="23"/>
    <b v="1"/>
    <s v="theater/plays"/>
    <x v="1"/>
    <s v="plays"/>
    <x v="3657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n v="300"/>
    <n v="700"/>
    <n v="2100"/>
    <x v="0"/>
    <n v="53.85"/>
    <s v="US"/>
    <s v="USD"/>
    <n v="1404444286"/>
    <n v="1403234686"/>
    <b v="0"/>
    <n v="39"/>
    <b v="1"/>
    <s v="theater/plays"/>
    <x v="1"/>
    <s v="plays"/>
    <x v="3658"/>
    <d v="2014-07-04T03:24:46"/>
    <x v="3"/>
    <n v="2014"/>
  </r>
  <r>
    <n v="3709"/>
    <s v="The Ruby Darlings Show"/>
    <s v="The filthily talented Ruby and Darling, take you on a raunch-tastic musical discovery of life with a vagina. #sayno"/>
    <n v="108"/>
    <n v="1000"/>
    <n v="1082.5"/>
    <x v="0"/>
    <n v="30.93"/>
    <s v="GB"/>
    <s v="GBP"/>
    <n v="1403715546"/>
    <n v="1401123546"/>
    <b v="0"/>
    <n v="35"/>
    <b v="1"/>
    <s v="theater/plays"/>
    <x v="1"/>
    <s v="plays"/>
    <x v="3659"/>
    <d v="2014-06-25T16:59:06"/>
    <x v="3"/>
    <n v="2014"/>
  </r>
  <r>
    <n v="3710"/>
    <s v="&quot;Loving Alanis&quot; Rocky Mountain Regional Premier"/>
    <s v="A comedy about, life, death, men, women, and the power of a good Kegel."/>
    <n v="141"/>
    <n v="1300"/>
    <n v="1835"/>
    <x v="0"/>
    <n v="67.959999999999994"/>
    <s v="US"/>
    <s v="USD"/>
    <n v="1428068988"/>
    <n v="1425908988"/>
    <b v="0"/>
    <n v="27"/>
    <b v="1"/>
    <s v="theater/plays"/>
    <x v="1"/>
    <s v="plays"/>
    <x v="3660"/>
    <d v="2015-04-03T13:49:48"/>
    <x v="0"/>
    <n v="2015"/>
  </r>
  <r>
    <n v="3711"/>
    <s v="The Youth Shakespeare Project 2014"/>
    <s v="Two teachers and twenty kids bring one of Shakespeare's plays to life!"/>
    <n v="114"/>
    <n v="500"/>
    <n v="570"/>
    <x v="0"/>
    <n v="27.14"/>
    <s v="US"/>
    <s v="USD"/>
    <n v="1402848000"/>
    <n v="1400606573"/>
    <b v="0"/>
    <n v="21"/>
    <b v="1"/>
    <s v="theater/plays"/>
    <x v="1"/>
    <s v="plays"/>
    <x v="3661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n v="154"/>
    <n v="7500"/>
    <n v="11530"/>
    <x v="0"/>
    <n v="110.87"/>
    <s v="US"/>
    <s v="USD"/>
    <n v="1433055540"/>
    <n v="1431230867"/>
    <b v="0"/>
    <n v="104"/>
    <b v="1"/>
    <s v="theater/plays"/>
    <x v="1"/>
    <s v="plays"/>
    <x v="3662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n v="102"/>
    <n v="2000"/>
    <n v="2030"/>
    <x v="0"/>
    <n v="106.84"/>
    <s v="US"/>
    <s v="USD"/>
    <n v="1465062166"/>
    <n v="1463334166"/>
    <b v="0"/>
    <n v="19"/>
    <b v="1"/>
    <s v="theater/plays"/>
    <x v="1"/>
    <s v="plays"/>
    <x v="3663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n v="102"/>
    <n v="10000"/>
    <n v="10235"/>
    <x v="0"/>
    <n v="105.52"/>
    <s v="US"/>
    <s v="USD"/>
    <n v="1432612740"/>
    <n v="1429881667"/>
    <b v="0"/>
    <n v="97"/>
    <b v="1"/>
    <s v="theater/plays"/>
    <x v="1"/>
    <s v="plays"/>
    <x v="3664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n v="103"/>
    <n v="3500"/>
    <n v="3590"/>
    <x v="0"/>
    <n v="132.96"/>
    <s v="GB"/>
    <s v="GBP"/>
    <n v="1427806320"/>
    <n v="1422834819"/>
    <b v="0"/>
    <n v="27"/>
    <b v="1"/>
    <s v="theater/plays"/>
    <x v="1"/>
    <s v="plays"/>
    <x v="3665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n v="156"/>
    <n v="800"/>
    <n v="1246"/>
    <x v="0"/>
    <n v="51.92"/>
    <s v="US"/>
    <s v="USD"/>
    <n v="1453411109"/>
    <n v="1450819109"/>
    <b v="0"/>
    <n v="24"/>
    <b v="1"/>
    <s v="theater/plays"/>
    <x v="1"/>
    <s v="plays"/>
    <x v="3666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n v="101"/>
    <n v="4000"/>
    <n v="4030"/>
    <x v="0"/>
    <n v="310"/>
    <s v="GB"/>
    <s v="GBP"/>
    <n v="1431204449"/>
    <n v="1428526049"/>
    <b v="0"/>
    <n v="13"/>
    <b v="1"/>
    <s v="theater/plays"/>
    <x v="1"/>
    <s v="plays"/>
    <x v="3667"/>
    <d v="2015-05-09T20:47:29"/>
    <x v="0"/>
    <n v="2015"/>
  </r>
  <r>
    <n v="3718"/>
    <s v="PUNK ROCK"/>
    <s v="William Carlisle has the world at his feet but its weight on his shoulders. He is intelligent, articulate and fucked."/>
    <n v="239"/>
    <n v="500"/>
    <n v="1197"/>
    <x v="0"/>
    <n v="26.02"/>
    <s v="GB"/>
    <s v="GBP"/>
    <n v="1425057075"/>
    <n v="1422465075"/>
    <b v="0"/>
    <n v="46"/>
    <b v="1"/>
    <s v="theater/plays"/>
    <x v="1"/>
    <s v="plays"/>
    <x v="3668"/>
    <d v="2015-02-27T17:11:15"/>
    <x v="0"/>
    <n v="2015"/>
  </r>
  <r>
    <n v="3719"/>
    <s v="Corium"/>
    <s v="A new piece of physical theatre about love, regret and longing."/>
    <n v="210"/>
    <n v="200"/>
    <n v="420"/>
    <x v="0"/>
    <n v="105"/>
    <s v="GB"/>
    <s v="GBP"/>
    <n v="1434994266"/>
    <n v="1432402266"/>
    <b v="0"/>
    <n v="4"/>
    <b v="1"/>
    <s v="theater/plays"/>
    <x v="1"/>
    <s v="plays"/>
    <x v="3669"/>
    <d v="2015-06-22T17:31:06"/>
    <x v="0"/>
    <n v="2015"/>
  </r>
  <r>
    <n v="3720"/>
    <s v="Lakotas and the American Theatre"/>
    <s v="Breaking the American Indian stereotype in the American Theatre."/>
    <n v="105"/>
    <n v="3300"/>
    <n v="3449"/>
    <x v="0"/>
    <n v="86.23"/>
    <s v="US"/>
    <s v="USD"/>
    <n v="1435881006"/>
    <n v="1433980206"/>
    <b v="0"/>
    <n v="40"/>
    <b v="1"/>
    <s v="theater/plays"/>
    <x v="1"/>
    <s v="plays"/>
    <x v="3670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101"/>
    <n v="5000"/>
    <n v="5040"/>
    <x v="0"/>
    <n v="114.55"/>
    <s v="US"/>
    <s v="USD"/>
    <n v="1415230084"/>
    <n v="1413412084"/>
    <b v="0"/>
    <n v="44"/>
    <b v="1"/>
    <s v="theater/plays"/>
    <x v="1"/>
    <s v="plays"/>
    <x v="3671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11"/>
    <n v="1500"/>
    <n v="1668"/>
    <x v="0"/>
    <n v="47.66"/>
    <s v="CA"/>
    <s v="CAD"/>
    <n v="1455231540"/>
    <n v="1452614847"/>
    <b v="0"/>
    <n v="35"/>
    <b v="1"/>
    <s v="theater/plays"/>
    <x v="1"/>
    <s v="plays"/>
    <x v="3672"/>
    <d v="2016-02-11T22:59:00"/>
    <x v="2"/>
    <n v="2016"/>
  </r>
  <r>
    <n v="3723"/>
    <s v="Beauty and the Beast"/>
    <s v="Saltmine Theatre Company present Beauty and the Beast:"/>
    <n v="102"/>
    <n v="4500"/>
    <n v="4592"/>
    <x v="0"/>
    <n v="72.89"/>
    <s v="GB"/>
    <s v="GBP"/>
    <n v="1417374262"/>
    <n v="1414778662"/>
    <b v="0"/>
    <n v="63"/>
    <b v="1"/>
    <s v="theater/plays"/>
    <x v="1"/>
    <s v="plays"/>
    <x v="3673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103"/>
    <n v="4300"/>
    <n v="4409.55"/>
    <x v="0"/>
    <n v="49.55"/>
    <s v="GB"/>
    <s v="GBP"/>
    <n v="1462402800"/>
    <n v="1459856860"/>
    <b v="0"/>
    <n v="89"/>
    <b v="1"/>
    <s v="theater/plays"/>
    <x v="1"/>
    <s v="plays"/>
    <x v="3674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127"/>
    <n v="300"/>
    <n v="381"/>
    <x v="0"/>
    <n v="25.4"/>
    <s v="GB"/>
    <s v="GBP"/>
    <n v="1455831000"/>
    <n v="1454366467"/>
    <b v="0"/>
    <n v="15"/>
    <b v="1"/>
    <s v="theater/plays"/>
    <x v="1"/>
    <s v="plays"/>
    <x v="3675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n v="339"/>
    <n v="850"/>
    <n v="2879"/>
    <x v="0"/>
    <n v="62.59"/>
    <s v="US"/>
    <s v="USD"/>
    <n v="1461963600"/>
    <n v="1459567371"/>
    <b v="0"/>
    <n v="46"/>
    <b v="1"/>
    <s v="theater/plays"/>
    <x v="1"/>
    <s v="plays"/>
    <x v="3676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n v="101"/>
    <n v="2000"/>
    <n v="2015"/>
    <x v="0"/>
    <n v="61.06"/>
    <s v="US"/>
    <s v="USD"/>
    <n v="1476939300"/>
    <n v="1474273294"/>
    <b v="0"/>
    <n v="33"/>
    <b v="1"/>
    <s v="theater/plays"/>
    <x v="1"/>
    <s v="plays"/>
    <x v="3677"/>
    <d v="2016-10-20T04:55:00"/>
    <x v="2"/>
    <n v="2016"/>
  </r>
  <r>
    <n v="3728"/>
    <s v="Bare Bones Shakespeare 2015-16 Season"/>
    <s v="Bare Bones Shakespeare's first season will start with a DFW school touring show: Romeo and Juliet."/>
    <n v="9"/>
    <n v="20000"/>
    <n v="1862"/>
    <x v="2"/>
    <n v="60.06"/>
    <s v="US"/>
    <s v="USD"/>
    <n v="1439957176"/>
    <n v="1437365176"/>
    <b v="0"/>
    <n v="31"/>
    <b v="0"/>
    <s v="theater/plays"/>
    <x v="1"/>
    <s v="plays"/>
    <x v="3678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7"/>
    <n v="5000"/>
    <n v="362"/>
    <x v="2"/>
    <n v="72.400000000000006"/>
    <s v="US"/>
    <s v="USD"/>
    <n v="1427082912"/>
    <n v="1423198512"/>
    <b v="0"/>
    <n v="5"/>
    <b v="0"/>
    <s v="theater/plays"/>
    <x v="1"/>
    <s v="plays"/>
    <x v="3679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"/>
    <n v="1000"/>
    <n v="100"/>
    <x v="2"/>
    <n v="100"/>
    <s v="US"/>
    <s v="USD"/>
    <n v="1439828159"/>
    <n v="1437236159"/>
    <b v="0"/>
    <n v="1"/>
    <b v="0"/>
    <s v="theater/plays"/>
    <x v="1"/>
    <s v="plays"/>
    <x v="3680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n v="11"/>
    <n v="5500"/>
    <n v="620"/>
    <x v="2"/>
    <n v="51.67"/>
    <s v="US"/>
    <s v="USD"/>
    <n v="1420860180"/>
    <n v="1418234646"/>
    <b v="0"/>
    <n v="12"/>
    <b v="0"/>
    <s v="theater/plays"/>
    <x v="1"/>
    <s v="plays"/>
    <x v="3681"/>
    <d v="2015-01-10T03:23:00"/>
    <x v="3"/>
    <n v="2015"/>
  </r>
  <r>
    <n v="3732"/>
    <s v="Elektra Bekent - Afstudeervoorstelling"/>
    <s v="Mijn solo voorstelling gaat over Elektra (Sophokles) en hoe zij als jongere alles beleeft en meemaakt!"/>
    <n v="15"/>
    <n v="850"/>
    <n v="131"/>
    <x v="2"/>
    <n v="32.75"/>
    <s v="NL"/>
    <s v="EUR"/>
    <n v="1422100800"/>
    <n v="1416932133"/>
    <b v="0"/>
    <n v="4"/>
    <b v="0"/>
    <s v="theater/plays"/>
    <x v="1"/>
    <s v="plays"/>
    <x v="3682"/>
    <d v="2015-01-24T12:00:00"/>
    <x v="3"/>
    <n v="2015"/>
  </r>
  <r>
    <n v="3733"/>
    <s v="laughter in the hood"/>
    <s v="want to donate tickets to residents who live in the community that cant afford the 35.00 price of ticket"/>
    <n v="0"/>
    <n v="1500"/>
    <n v="0"/>
    <x v="2"/>
    <n v="0"/>
    <s v="US"/>
    <s v="USD"/>
    <n v="1429396200"/>
    <n v="1428539708"/>
    <b v="0"/>
    <n v="0"/>
    <b v="0"/>
    <s v="theater/plays"/>
    <x v="1"/>
    <s v="plays"/>
    <x v="3683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n v="28"/>
    <n v="1500"/>
    <n v="427"/>
    <x v="2"/>
    <n v="61"/>
    <s v="US"/>
    <s v="USD"/>
    <n v="1432589896"/>
    <n v="1427405896"/>
    <b v="0"/>
    <n v="7"/>
    <b v="0"/>
    <s v="theater/plays"/>
    <x v="1"/>
    <s v="plays"/>
    <x v="3684"/>
    <d v="2015-05-25T21:38:16"/>
    <x v="0"/>
    <n v="2015"/>
  </r>
  <r>
    <n v="3735"/>
    <s v="Women Beware Women"/>
    <s v="Young Actor's taking on a Jacobean tragedy. Family, betrayal, love, lust, sex and death."/>
    <n v="13"/>
    <n v="150"/>
    <n v="20"/>
    <x v="2"/>
    <n v="10"/>
    <s v="GB"/>
    <s v="GBP"/>
    <n v="1432831089"/>
    <n v="1430239089"/>
    <b v="0"/>
    <n v="2"/>
    <b v="0"/>
    <s v="theater/plays"/>
    <x v="1"/>
    <s v="plays"/>
    <x v="3685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n v="1"/>
    <n v="1500"/>
    <n v="10"/>
    <x v="2"/>
    <n v="10"/>
    <s v="GB"/>
    <s v="GBP"/>
    <n v="1427133600"/>
    <n v="1423847093"/>
    <b v="0"/>
    <n v="1"/>
    <b v="0"/>
    <s v="theater/plays"/>
    <x v="1"/>
    <s v="plays"/>
    <x v="3686"/>
    <d v="2015-03-23T18:00:00"/>
    <x v="0"/>
    <n v="2015"/>
  </r>
  <r>
    <n v="3737"/>
    <s v="Measure For Measure"/>
    <s v="The ASU Theatre and Shakespeare Club presents Measure For Measure directed by Jordyn Ochser."/>
    <n v="21"/>
    <n v="700"/>
    <n v="150"/>
    <x v="2"/>
    <n v="37.5"/>
    <s v="US"/>
    <s v="USD"/>
    <n v="1447311540"/>
    <n v="1445358903"/>
    <b v="0"/>
    <n v="4"/>
    <b v="0"/>
    <s v="theater/plays"/>
    <x v="1"/>
    <s v="plays"/>
    <x v="3687"/>
    <d v="2015-11-12T06:59:00"/>
    <x v="0"/>
    <n v="2015"/>
  </r>
  <r>
    <n v="3738"/>
    <s v="'GULF' - a new play by PIVOT THEATRE"/>
    <s v="A filmic, fast-paced exploration of trust, making its debut at Camden People's Theatre this July."/>
    <n v="18"/>
    <n v="1500"/>
    <n v="270"/>
    <x v="2"/>
    <n v="45"/>
    <s v="GB"/>
    <s v="GBP"/>
    <n v="1405461600"/>
    <n v="1403562705"/>
    <b v="0"/>
    <n v="6"/>
    <b v="0"/>
    <s v="theater/plays"/>
    <x v="1"/>
    <s v="plays"/>
    <x v="3688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20"/>
    <n v="4000"/>
    <n v="805"/>
    <x v="2"/>
    <n v="100.63"/>
    <s v="GB"/>
    <s v="GBP"/>
    <n v="1468752468"/>
    <n v="1467024468"/>
    <b v="0"/>
    <n v="8"/>
    <b v="0"/>
    <s v="theater/plays"/>
    <x v="1"/>
    <s v="plays"/>
    <x v="3689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18"/>
    <n v="2000"/>
    <n v="358"/>
    <x v="2"/>
    <n v="25.57"/>
    <s v="US"/>
    <s v="USD"/>
    <n v="1407808438"/>
    <n v="1405217355"/>
    <b v="0"/>
    <n v="14"/>
    <b v="0"/>
    <s v="theater/plays"/>
    <x v="1"/>
    <s v="plays"/>
    <x v="3690"/>
    <d v="2014-08-12T01:53:58"/>
    <x v="3"/>
    <n v="2014"/>
  </r>
  <r>
    <n v="3741"/>
    <s v="Open House Theater"/>
    <s v="A small community with a love for theater would like to continue. Help the children of this community continue."/>
    <n v="0"/>
    <n v="20000"/>
    <n v="0"/>
    <x v="2"/>
    <n v="0"/>
    <s v="US"/>
    <s v="USD"/>
    <n v="1450389950"/>
    <n v="1447797950"/>
    <b v="0"/>
    <n v="0"/>
    <b v="0"/>
    <s v="theater/plays"/>
    <x v="1"/>
    <s v="plays"/>
    <x v="3691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n v="2"/>
    <n v="5000"/>
    <n v="100"/>
    <x v="2"/>
    <n v="25"/>
    <s v="US"/>
    <s v="USD"/>
    <n v="1409980144"/>
    <n v="1407388144"/>
    <b v="0"/>
    <n v="4"/>
    <b v="0"/>
    <s v="theater/plays"/>
    <x v="1"/>
    <s v="plays"/>
    <x v="3692"/>
    <d v="2014-09-06T05:09:04"/>
    <x v="3"/>
    <n v="2014"/>
  </r>
  <r>
    <n v="3743"/>
    <s v="Down the Mississippi"/>
    <s v="I'm taking the Adventures of Huckleberry Finn puppet show down the Mississippi River!"/>
    <n v="0"/>
    <n v="2200"/>
    <n v="0"/>
    <x v="2"/>
    <n v="0"/>
    <s v="US"/>
    <s v="USD"/>
    <n v="1404406964"/>
    <n v="1401814964"/>
    <b v="0"/>
    <n v="0"/>
    <b v="0"/>
    <s v="theater/plays"/>
    <x v="1"/>
    <s v="plays"/>
    <x v="3693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n v="0"/>
    <n v="1200"/>
    <n v="0"/>
    <x v="2"/>
    <n v="0"/>
    <s v="US"/>
    <s v="USD"/>
    <n v="1404532740"/>
    <n v="1401823952"/>
    <b v="0"/>
    <n v="0"/>
    <b v="0"/>
    <s v="theater/plays"/>
    <x v="1"/>
    <s v="plays"/>
    <x v="3694"/>
    <d v="2014-07-05T03:59:00"/>
    <x v="3"/>
    <n v="2014"/>
  </r>
  <r>
    <n v="3745"/>
    <s v="Tyke Theatre Web Show"/>
    <s v="Tyke wants to expand her puppet theater show to weekly online web shows and is looking for backers."/>
    <n v="10"/>
    <n v="100"/>
    <n v="10"/>
    <x v="2"/>
    <n v="10"/>
    <s v="US"/>
    <s v="USD"/>
    <n v="1407689102"/>
    <n v="1405097102"/>
    <b v="0"/>
    <n v="1"/>
    <b v="0"/>
    <s v="theater/plays"/>
    <x v="1"/>
    <s v="plays"/>
    <x v="3695"/>
    <d v="2014-08-10T16:45:02"/>
    <x v="3"/>
    <n v="2014"/>
  </r>
  <r>
    <n v="3746"/>
    <s v="Stage Play Production - &quot;I Love You to Death&quot;"/>
    <s v="Generational curses CAN be broken...right?"/>
    <n v="2"/>
    <n v="8500"/>
    <n v="202"/>
    <x v="2"/>
    <n v="202"/>
    <s v="US"/>
    <s v="USD"/>
    <n v="1475918439"/>
    <n v="1473326439"/>
    <b v="0"/>
    <n v="1"/>
    <b v="0"/>
    <s v="theater/plays"/>
    <x v="1"/>
    <s v="plays"/>
    <x v="3696"/>
    <d v="2016-10-08T09:20:39"/>
    <x v="2"/>
    <n v="2016"/>
  </r>
  <r>
    <n v="3747"/>
    <s v="Counting Stars"/>
    <s v="The world premiere of an astonishing new play by acclaimed writer Atiha Sen Gupta."/>
    <n v="1"/>
    <n v="2500"/>
    <n v="25"/>
    <x v="2"/>
    <n v="25"/>
    <s v="GB"/>
    <s v="GBP"/>
    <n v="1436137140"/>
    <n v="1433833896"/>
    <b v="0"/>
    <n v="1"/>
    <b v="0"/>
    <s v="theater/plays"/>
    <x v="1"/>
    <s v="plays"/>
    <x v="3697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n v="104"/>
    <n v="5000"/>
    <n v="5176"/>
    <x v="0"/>
    <n v="99.54"/>
    <s v="US"/>
    <s v="USD"/>
    <n v="1455602340"/>
    <n v="1453827436"/>
    <b v="0"/>
    <n v="52"/>
    <b v="1"/>
    <s v="theater/musical"/>
    <x v="1"/>
    <s v="musical"/>
    <x v="3698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n v="105"/>
    <n v="500"/>
    <n v="525"/>
    <x v="0"/>
    <n v="75"/>
    <s v="US"/>
    <s v="USD"/>
    <n v="1461902340"/>
    <n v="1459220588"/>
    <b v="0"/>
    <n v="7"/>
    <b v="1"/>
    <s v="theater/musical"/>
    <x v="1"/>
    <s v="musical"/>
    <x v="3699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100"/>
    <n v="6000"/>
    <n v="6027"/>
    <x v="0"/>
    <n v="215.25"/>
    <s v="US"/>
    <s v="USD"/>
    <n v="1423555140"/>
    <n v="1421105608"/>
    <b v="0"/>
    <n v="28"/>
    <b v="1"/>
    <s v="theater/musical"/>
    <x v="1"/>
    <s v="musical"/>
    <x v="3700"/>
    <d v="2015-02-10T07:59:00"/>
    <x v="0"/>
    <n v="2015"/>
  </r>
  <r>
    <n v="3751"/>
    <s v="GGC Productions 2016"/>
    <s v="I will be performing in TWO productions to kick off the 2016 season. NEED HELP TO FUND THESE GREAT SHOWS!"/>
    <n v="133"/>
    <n v="1000"/>
    <n v="1326"/>
    <x v="0"/>
    <n v="120.55"/>
    <s v="US"/>
    <s v="USD"/>
    <n v="1459641073"/>
    <n v="1454460673"/>
    <b v="0"/>
    <n v="11"/>
    <b v="1"/>
    <s v="theater/musical"/>
    <x v="1"/>
    <s v="musical"/>
    <x v="3701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113"/>
    <n v="500"/>
    <n v="565"/>
    <x v="0"/>
    <n v="37.67"/>
    <s v="GB"/>
    <s v="GBP"/>
    <n v="1476651600"/>
    <n v="1473189335"/>
    <b v="0"/>
    <n v="15"/>
    <b v="1"/>
    <s v="theater/musical"/>
    <x v="1"/>
    <s v="musical"/>
    <x v="370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103"/>
    <n v="5000"/>
    <n v="5167"/>
    <x v="0"/>
    <n v="172.23"/>
    <s v="US"/>
    <s v="USD"/>
    <n v="1433289600"/>
    <n v="1430768800"/>
    <b v="0"/>
    <n v="30"/>
    <b v="1"/>
    <s v="theater/musical"/>
    <x v="1"/>
    <s v="musical"/>
    <x v="3703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n v="120"/>
    <n v="2500"/>
    <n v="3000"/>
    <x v="0"/>
    <n v="111.11"/>
    <s v="US"/>
    <s v="USD"/>
    <n v="1406350740"/>
    <n v="1403125737"/>
    <b v="0"/>
    <n v="27"/>
    <b v="1"/>
    <s v="theater/musical"/>
    <x v="1"/>
    <s v="musical"/>
    <x v="3704"/>
    <d v="2014-07-26T04:59:00"/>
    <x v="3"/>
    <n v="2014"/>
  </r>
  <r>
    <n v="3755"/>
    <s v="Retro Rhapsody"/>
    <s v="We have formed an innovative company that aims to create musical comedic performances suitable for a range of venues."/>
    <n v="130"/>
    <n v="550"/>
    <n v="713"/>
    <x v="0"/>
    <n v="25.46"/>
    <s v="GB"/>
    <s v="GBP"/>
    <n v="1460753307"/>
    <n v="1458161307"/>
    <b v="0"/>
    <n v="28"/>
    <b v="1"/>
    <s v="theater/musical"/>
    <x v="1"/>
    <s v="musical"/>
    <x v="370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101"/>
    <n v="4500"/>
    <n v="4550"/>
    <x v="0"/>
    <n v="267.64999999999998"/>
    <s v="US"/>
    <s v="USD"/>
    <n v="1402515198"/>
    <n v="1399923198"/>
    <b v="0"/>
    <n v="17"/>
    <b v="1"/>
    <s v="theater/musical"/>
    <x v="1"/>
    <s v="musical"/>
    <x v="3706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109"/>
    <n v="3500"/>
    <n v="3798"/>
    <x v="0"/>
    <n v="75.959999999999994"/>
    <s v="US"/>
    <s v="USD"/>
    <n v="1417465515"/>
    <n v="1415737515"/>
    <b v="0"/>
    <n v="50"/>
    <b v="1"/>
    <s v="theater/musical"/>
    <x v="1"/>
    <s v="musical"/>
    <x v="3707"/>
    <d v="2014-12-01T20:25:15"/>
    <x v="3"/>
    <n v="2014"/>
  </r>
  <r>
    <n v="3758"/>
    <s v="Luigi's Ladies"/>
    <s v="LUIGI'S LADIES: an original one-woman musical comedy"/>
    <n v="102"/>
    <n v="1500"/>
    <n v="1535"/>
    <x v="0"/>
    <n v="59.04"/>
    <s v="US"/>
    <s v="USD"/>
    <n v="1400475600"/>
    <n v="1397819938"/>
    <b v="0"/>
    <n v="26"/>
    <b v="1"/>
    <s v="theater/musical"/>
    <x v="1"/>
    <s v="musical"/>
    <x v="3708"/>
    <d v="2014-05-19T05:00:00"/>
    <x v="3"/>
    <n v="2014"/>
  </r>
  <r>
    <n v="3759"/>
    <s v="Pared Down Productions"/>
    <s v="A production company specializing in small-scale musicals"/>
    <n v="110"/>
    <n v="4000"/>
    <n v="4409.7700000000004"/>
    <x v="0"/>
    <n v="50.11"/>
    <s v="US"/>
    <s v="USD"/>
    <n v="1440556553"/>
    <n v="1435372553"/>
    <b v="0"/>
    <n v="88"/>
    <b v="1"/>
    <s v="theater/musical"/>
    <x v="1"/>
    <s v="musical"/>
    <x v="3709"/>
    <d v="2015-08-26T02:35:53"/>
    <x v="0"/>
    <n v="2015"/>
  </r>
  <r>
    <n v="3760"/>
    <s v="Song of the Sea"/>
    <s v="Two Shows: SIRENS and The Girl From Bare Cove. A community of artists determined to give voice to survivors of sexual violence."/>
    <n v="101"/>
    <n v="5000"/>
    <n v="5050.7700000000004"/>
    <x v="0"/>
    <n v="55.5"/>
    <s v="US"/>
    <s v="USD"/>
    <n v="1399293386"/>
    <n v="1397133386"/>
    <b v="0"/>
    <n v="91"/>
    <b v="1"/>
    <s v="theater/musical"/>
    <x v="1"/>
    <s v="musical"/>
    <x v="3710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100"/>
    <n v="500"/>
    <n v="500"/>
    <x v="0"/>
    <n v="166.67"/>
    <s v="GB"/>
    <s v="GBP"/>
    <n v="1439247600"/>
    <n v="1434625937"/>
    <b v="0"/>
    <n v="3"/>
    <b v="1"/>
    <s v="theater/musical"/>
    <x v="1"/>
    <s v="musical"/>
    <x v="3711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06"/>
    <n v="1250"/>
    <n v="1328"/>
    <x v="0"/>
    <n v="47.43"/>
    <s v="GB"/>
    <s v="GBP"/>
    <n v="1438543889"/>
    <n v="1436383889"/>
    <b v="0"/>
    <n v="28"/>
    <b v="1"/>
    <s v="theater/musical"/>
    <x v="1"/>
    <s v="musical"/>
    <x v="3712"/>
    <d v="2015-08-02T19:31:29"/>
    <x v="0"/>
    <n v="2015"/>
  </r>
  <r>
    <n v="3763"/>
    <s v="[title of show] â€” The Chicago Storefront Premiere"/>
    <s v="A musical about two guys writing a musical about...two guys writing a musical."/>
    <n v="100"/>
    <n v="5000"/>
    <n v="5000"/>
    <x v="0"/>
    <n v="64.94"/>
    <s v="US"/>
    <s v="USD"/>
    <n v="1427907626"/>
    <n v="1425319226"/>
    <b v="0"/>
    <n v="77"/>
    <b v="1"/>
    <s v="theater/musical"/>
    <x v="1"/>
    <s v="musical"/>
    <x v="3713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n v="100"/>
    <n v="1500"/>
    <n v="1500"/>
    <x v="0"/>
    <n v="55.56"/>
    <s v="US"/>
    <s v="USD"/>
    <n v="1464482160"/>
    <n v="1462824832"/>
    <b v="0"/>
    <n v="27"/>
    <b v="1"/>
    <s v="theater/musical"/>
    <x v="1"/>
    <s v="musical"/>
    <x v="3714"/>
    <d v="2016-05-29T00:36:00"/>
    <x v="2"/>
    <n v="2016"/>
  </r>
  <r>
    <n v="3765"/>
    <s v="Before and After"/>
    <s v="An new musical from Laura Grill &amp; Misha Chowdhury about relationships, Relationships, and the moments that change everything."/>
    <n v="113"/>
    <n v="7000"/>
    <n v="7942"/>
    <x v="0"/>
    <n v="74.22"/>
    <s v="US"/>
    <s v="USD"/>
    <n v="1406745482"/>
    <n v="1404153482"/>
    <b v="0"/>
    <n v="107"/>
    <b v="1"/>
    <s v="theater/musical"/>
    <x v="1"/>
    <s v="musical"/>
    <x v="3715"/>
    <d v="2014-07-30T18:38:02"/>
    <x v="3"/>
    <n v="2014"/>
  </r>
  <r>
    <n v="3766"/>
    <s v="Held Momentarily The Musical Takes FringeNYC"/>
    <s v="Trapped on a stalled New York subway, seven strangers realize it's not just the train that's stuck."/>
    <n v="103"/>
    <n v="10000"/>
    <n v="10265.01"/>
    <x v="0"/>
    <n v="106.93"/>
    <s v="US"/>
    <s v="USD"/>
    <n v="1404360045"/>
    <n v="1401336045"/>
    <b v="0"/>
    <n v="96"/>
    <b v="1"/>
    <s v="theater/musical"/>
    <x v="1"/>
    <s v="musical"/>
    <x v="3716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n v="117"/>
    <n v="2000"/>
    <n v="2335"/>
    <x v="0"/>
    <n v="41.7"/>
    <s v="US"/>
    <s v="USD"/>
    <n v="1425185940"/>
    <n v="1423960097"/>
    <b v="0"/>
    <n v="56"/>
    <b v="1"/>
    <s v="theater/musical"/>
    <x v="1"/>
    <s v="musical"/>
    <x v="371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108"/>
    <n v="4000"/>
    <n v="4306.1099999999997"/>
    <x v="0"/>
    <n v="74.239999999999995"/>
    <s v="US"/>
    <s v="USD"/>
    <n v="1402594090"/>
    <n v="1400002090"/>
    <b v="0"/>
    <n v="58"/>
    <b v="1"/>
    <s v="theater/musical"/>
    <x v="1"/>
    <s v="musical"/>
    <x v="3718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00"/>
    <n v="1100"/>
    <n v="1100"/>
    <x v="0"/>
    <n v="73.33"/>
    <s v="US"/>
    <s v="USD"/>
    <n v="1460730079"/>
    <n v="1458138079"/>
    <b v="0"/>
    <n v="15"/>
    <b v="1"/>
    <s v="theater/musical"/>
    <x v="1"/>
    <s v="musical"/>
    <x v="371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n v="100"/>
    <n v="2000"/>
    <n v="2000"/>
    <x v="0"/>
    <n v="100"/>
    <s v="GB"/>
    <s v="GBP"/>
    <n v="1434234010"/>
    <n v="1431642010"/>
    <b v="0"/>
    <n v="20"/>
    <b v="1"/>
    <s v="theater/musical"/>
    <x v="1"/>
    <s v="musical"/>
    <x v="3720"/>
    <d v="2015-06-13T22:20:10"/>
    <x v="0"/>
    <n v="2015"/>
  </r>
  <r>
    <n v="3771"/>
    <s v="COME OUT SWINGIN'!"/>
    <s v="I would like to make a demo recording of six songs from COME OUT SWINGIN'!"/>
    <n v="146"/>
    <n v="1000"/>
    <n v="1460"/>
    <x v="0"/>
    <n v="38.42"/>
    <s v="US"/>
    <s v="USD"/>
    <n v="1463529600"/>
    <n v="1462307652"/>
    <b v="0"/>
    <n v="38"/>
    <b v="1"/>
    <s v="theater/musical"/>
    <x v="1"/>
    <s v="musical"/>
    <x v="3721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n v="110"/>
    <n v="5000"/>
    <n v="5510"/>
    <x v="0"/>
    <n v="166.97"/>
    <s v="US"/>
    <s v="USD"/>
    <n v="1480399200"/>
    <n v="1478616506"/>
    <b v="0"/>
    <n v="33"/>
    <b v="1"/>
    <s v="theater/musical"/>
    <x v="1"/>
    <s v="musical"/>
    <x v="3722"/>
    <d v="2016-11-29T06:00:00"/>
    <x v="2"/>
    <n v="2016"/>
  </r>
  <r>
    <n v="3773"/>
    <s v="Dundee: A Hip-Hopera"/>
    <s v="A dramatic hip-hopera, inspired from monologues written by the performers."/>
    <n v="108"/>
    <n v="5000"/>
    <n v="5410"/>
    <x v="0"/>
    <n v="94.91"/>
    <s v="US"/>
    <s v="USD"/>
    <n v="1479175680"/>
    <n v="1476317247"/>
    <b v="0"/>
    <n v="57"/>
    <b v="1"/>
    <s v="theater/musical"/>
    <x v="1"/>
    <s v="musical"/>
    <x v="3723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n v="100"/>
    <n v="2500"/>
    <n v="2500"/>
    <x v="0"/>
    <n v="100"/>
    <s v="CA"/>
    <s v="CAD"/>
    <n v="1428606055"/>
    <n v="1427223655"/>
    <b v="0"/>
    <n v="25"/>
    <b v="1"/>
    <s v="theater/musical"/>
    <x v="1"/>
    <s v="musical"/>
    <x v="3724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100"/>
    <n v="2000"/>
    <n v="2005"/>
    <x v="0"/>
    <n v="143.21"/>
    <s v="US"/>
    <s v="USD"/>
    <n v="1428552000"/>
    <n v="1426199843"/>
    <b v="0"/>
    <n v="14"/>
    <b v="1"/>
    <s v="theater/musical"/>
    <x v="1"/>
    <s v="musical"/>
    <x v="3725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107"/>
    <n v="8000"/>
    <n v="8537"/>
    <x v="0"/>
    <n v="90.82"/>
    <s v="US"/>
    <s v="USD"/>
    <n v="1406854800"/>
    <n v="1403599778"/>
    <b v="0"/>
    <n v="94"/>
    <b v="1"/>
    <s v="theater/musical"/>
    <x v="1"/>
    <s v="musical"/>
    <x v="3726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n v="143"/>
    <n v="2000"/>
    <n v="2864"/>
    <x v="0"/>
    <n v="48.54"/>
    <s v="US"/>
    <s v="USD"/>
    <n v="1411790400"/>
    <n v="1409884821"/>
    <b v="0"/>
    <n v="59"/>
    <b v="1"/>
    <s v="theater/musical"/>
    <x v="1"/>
    <s v="musical"/>
    <x v="3727"/>
    <d v="2014-09-27T04:00:00"/>
    <x v="3"/>
    <n v="2014"/>
  </r>
  <r>
    <n v="3778"/>
    <s v="Give a Puppet a Hand"/>
    <s v="Sponsor an AVENUE Q puppet for The Barn Players April 2015 production."/>
    <n v="105"/>
    <n v="2400"/>
    <n v="2521"/>
    <x v="0"/>
    <n v="70.03"/>
    <s v="US"/>
    <s v="USD"/>
    <n v="1423942780"/>
    <n v="1418758780"/>
    <b v="0"/>
    <n v="36"/>
    <b v="1"/>
    <s v="theater/musical"/>
    <x v="1"/>
    <s v="musical"/>
    <x v="3728"/>
    <d v="2015-02-14T19:39:40"/>
    <x v="3"/>
    <n v="2015"/>
  </r>
  <r>
    <n v="3779"/>
    <s v="&quot;The Last Adam&quot; A New Musical, NYC reading"/>
    <s v="A fresh, re-telling of the Jesus story for a new generation."/>
    <n v="104"/>
    <n v="15000"/>
    <n v="15597"/>
    <x v="0"/>
    <n v="135.63"/>
    <s v="US"/>
    <s v="USD"/>
    <n v="1459010340"/>
    <n v="1456421940"/>
    <b v="0"/>
    <n v="115"/>
    <b v="1"/>
    <s v="theater/musical"/>
    <x v="1"/>
    <s v="musical"/>
    <x v="3729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120"/>
    <n v="2500"/>
    <n v="3000"/>
    <x v="0"/>
    <n v="100"/>
    <s v="US"/>
    <s v="USD"/>
    <n v="1436817960"/>
    <n v="1433999785"/>
    <b v="0"/>
    <n v="30"/>
    <b v="1"/>
    <s v="theater/musical"/>
    <x v="1"/>
    <s v="musical"/>
    <x v="3730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110"/>
    <n v="4500"/>
    <n v="4935"/>
    <x v="0"/>
    <n v="94.9"/>
    <s v="US"/>
    <s v="USD"/>
    <n v="1410210685"/>
    <n v="1408050685"/>
    <b v="0"/>
    <n v="52"/>
    <b v="1"/>
    <s v="theater/musical"/>
    <x v="1"/>
    <s v="musical"/>
    <x v="3731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102"/>
    <n v="2000"/>
    <n v="2035"/>
    <x v="0"/>
    <n v="75.37"/>
    <s v="GB"/>
    <s v="GBP"/>
    <n v="1469401200"/>
    <n v="1466887297"/>
    <b v="0"/>
    <n v="27"/>
    <b v="1"/>
    <s v="theater/musical"/>
    <x v="1"/>
    <s v="musical"/>
    <x v="373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9"/>
    <n v="1200"/>
    <n v="1547"/>
    <x v="0"/>
    <n v="64.459999999999994"/>
    <s v="US"/>
    <s v="USD"/>
    <n v="1458057600"/>
    <n v="1455938520"/>
    <b v="0"/>
    <n v="24"/>
    <b v="1"/>
    <s v="theater/musical"/>
    <x v="1"/>
    <s v="musical"/>
    <x v="3733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15"/>
    <n v="1000"/>
    <n v="1150"/>
    <x v="0"/>
    <n v="115"/>
    <s v="CA"/>
    <s v="CAD"/>
    <n v="1468193532"/>
    <n v="1465601532"/>
    <b v="0"/>
    <n v="10"/>
    <b v="1"/>
    <s v="theater/musical"/>
    <x v="1"/>
    <s v="musical"/>
    <x v="3734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151"/>
    <n v="2000"/>
    <n v="3015"/>
    <x v="0"/>
    <n v="100.5"/>
    <s v="GB"/>
    <s v="GBP"/>
    <n v="1470132180"/>
    <n v="1467040769"/>
    <b v="0"/>
    <n v="30"/>
    <b v="1"/>
    <s v="theater/musical"/>
    <x v="1"/>
    <s v="musical"/>
    <x v="373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111"/>
    <n v="6000"/>
    <n v="6658"/>
    <x v="0"/>
    <n v="93.77"/>
    <s v="US"/>
    <s v="USD"/>
    <n v="1464310475"/>
    <n v="1461718475"/>
    <b v="0"/>
    <n v="71"/>
    <b v="1"/>
    <s v="theater/musical"/>
    <x v="1"/>
    <s v="musical"/>
    <x v="3736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n v="100"/>
    <n v="350"/>
    <n v="351"/>
    <x v="0"/>
    <n v="35.1"/>
    <s v="US"/>
    <s v="USD"/>
    <n v="1436587140"/>
    <n v="1434113406"/>
    <b v="0"/>
    <n v="10"/>
    <b v="1"/>
    <s v="theater/musical"/>
    <x v="1"/>
    <s v="musical"/>
    <x v="3737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1"/>
    <n v="75000"/>
    <n v="500"/>
    <x v="2"/>
    <n v="500"/>
    <s v="US"/>
    <s v="USD"/>
    <n v="1450887480"/>
    <n v="1448469719"/>
    <b v="0"/>
    <n v="1"/>
    <b v="0"/>
    <s v="theater/musical"/>
    <x v="1"/>
    <s v="musical"/>
    <x v="3738"/>
    <d v="2015-12-23T16:18:00"/>
    <x v="0"/>
    <n v="2015"/>
  </r>
  <r>
    <n v="3789"/>
    <s v="Austen a New Musical Play"/>
    <s v="This fabulous new play explores the little known love life of England's most famous romantic novelist, Jane Austen."/>
    <n v="3"/>
    <n v="3550"/>
    <n v="116"/>
    <x v="2"/>
    <n v="29"/>
    <s v="GB"/>
    <s v="GBP"/>
    <n v="1434395418"/>
    <n v="1431630618"/>
    <b v="0"/>
    <n v="4"/>
    <b v="0"/>
    <s v="theater/musical"/>
    <x v="1"/>
    <s v="musical"/>
    <x v="373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0"/>
    <n v="15000"/>
    <n v="0"/>
    <x v="2"/>
    <n v="0"/>
    <s v="US"/>
    <s v="USD"/>
    <n v="1479834023"/>
    <n v="1477238423"/>
    <b v="0"/>
    <n v="0"/>
    <b v="0"/>
    <s v="theater/musical"/>
    <x v="1"/>
    <s v="musical"/>
    <x v="3740"/>
    <d v="2016-11-22T17:00:23"/>
    <x v="2"/>
    <n v="2016"/>
  </r>
  <r>
    <n v="3791"/>
    <s v="Spin! at The Cumming Playhouse"/>
    <s v="Spin! is an original musical comedy-drama presented by Blue Palm Productions."/>
    <n v="0"/>
    <n v="1500"/>
    <n v="0"/>
    <x v="2"/>
    <n v="0"/>
    <s v="US"/>
    <s v="USD"/>
    <n v="1404664592"/>
    <n v="1399480592"/>
    <b v="0"/>
    <n v="0"/>
    <b v="0"/>
    <s v="theater/musical"/>
    <x v="1"/>
    <s v="musical"/>
    <x v="3741"/>
    <d v="2014-07-06T16:36:32"/>
    <x v="3"/>
    <n v="2014"/>
  </r>
  <r>
    <n v="3792"/>
    <s v="BorikÃ©n: The Show"/>
    <s v="A cultural and historic journey through Puerto Rico's music and dance!"/>
    <n v="0"/>
    <n v="12500"/>
    <n v="35"/>
    <x v="2"/>
    <n v="17.5"/>
    <s v="US"/>
    <s v="USD"/>
    <n v="1436957022"/>
    <n v="1434365022"/>
    <b v="0"/>
    <n v="2"/>
    <b v="0"/>
    <s v="theater/musical"/>
    <x v="1"/>
    <s v="musical"/>
    <x v="374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"/>
    <n v="7000"/>
    <n v="4176"/>
    <x v="2"/>
    <n v="174"/>
    <s v="US"/>
    <s v="USD"/>
    <n v="1418769129"/>
    <n v="1416954729"/>
    <b v="0"/>
    <n v="24"/>
    <b v="0"/>
    <s v="theater/musical"/>
    <x v="1"/>
    <s v="musical"/>
    <x v="3743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1"/>
    <n v="5000"/>
    <n v="50"/>
    <x v="2"/>
    <n v="50"/>
    <s v="GB"/>
    <s v="GBP"/>
    <n v="1433685354"/>
    <n v="1431093354"/>
    <b v="0"/>
    <n v="1"/>
    <b v="0"/>
    <s v="theater/musical"/>
    <x v="1"/>
    <s v="musical"/>
    <x v="3744"/>
    <d v="2015-06-07T13:55:54"/>
    <x v="0"/>
    <n v="2015"/>
  </r>
  <r>
    <n v="3795"/>
    <s v="Duodeca"/>
    <s v="Poppin Productions are currently entering the development stage of their very first production -  &quot;Duodeca&quot;."/>
    <n v="2"/>
    <n v="600"/>
    <n v="10"/>
    <x v="2"/>
    <n v="5"/>
    <s v="GB"/>
    <s v="GBP"/>
    <n v="1440801000"/>
    <n v="1437042490"/>
    <b v="0"/>
    <n v="2"/>
    <b v="0"/>
    <s v="theater/musical"/>
    <x v="1"/>
    <s v="musical"/>
    <x v="374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0"/>
    <n v="22500"/>
    <n v="1"/>
    <x v="2"/>
    <n v="1"/>
    <s v="US"/>
    <s v="USD"/>
    <n v="1484354556"/>
    <n v="1479170556"/>
    <b v="0"/>
    <n v="1"/>
    <b v="0"/>
    <s v="theater/musical"/>
    <x v="1"/>
    <s v="musical"/>
    <x v="374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90"/>
    <n v="6000"/>
    <n v="5380"/>
    <x v="2"/>
    <n v="145.41"/>
    <s v="US"/>
    <s v="USD"/>
    <n v="1429564165"/>
    <n v="1426972165"/>
    <b v="0"/>
    <n v="37"/>
    <b v="0"/>
    <s v="theater/musical"/>
    <x v="1"/>
    <s v="musical"/>
    <x v="3747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1"/>
    <n v="70000"/>
    <n v="1025"/>
    <x v="2"/>
    <n v="205"/>
    <s v="US"/>
    <s v="USD"/>
    <n v="1407691248"/>
    <n v="1405099248"/>
    <b v="0"/>
    <n v="5"/>
    <b v="0"/>
    <s v="theater/musical"/>
    <x v="1"/>
    <s v="musical"/>
    <x v="3748"/>
    <d v="2014-08-10T17:20:48"/>
    <x v="3"/>
    <n v="2014"/>
  </r>
  <r>
    <n v="3799"/>
    <s v="A Story Once Told"/>
    <s v="An original musical on it's way to the stage in Minneapolis, MN. Feel free to ask any questions."/>
    <n v="4"/>
    <n v="10000"/>
    <n v="402"/>
    <x v="2"/>
    <n v="100.5"/>
    <s v="US"/>
    <s v="USD"/>
    <n v="1457734843"/>
    <n v="1455142843"/>
    <b v="0"/>
    <n v="4"/>
    <b v="0"/>
    <s v="theater/musical"/>
    <x v="1"/>
    <s v="musical"/>
    <x v="3749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4"/>
    <n v="22000"/>
    <n v="881"/>
    <x v="2"/>
    <n v="55.06"/>
    <s v="US"/>
    <s v="USD"/>
    <n v="1420952340"/>
    <n v="1418146883"/>
    <b v="0"/>
    <n v="16"/>
    <b v="0"/>
    <s v="theater/musical"/>
    <x v="1"/>
    <s v="musical"/>
    <x v="3750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n v="9"/>
    <n v="5000"/>
    <n v="426"/>
    <x v="2"/>
    <n v="47.33"/>
    <s v="US"/>
    <s v="USD"/>
    <n v="1420215216"/>
    <n v="1417536816"/>
    <b v="0"/>
    <n v="9"/>
    <b v="0"/>
    <s v="theater/musical"/>
    <x v="1"/>
    <s v="musical"/>
    <x v="3751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n v="0"/>
    <n v="3000"/>
    <n v="0"/>
    <x v="2"/>
    <n v="0"/>
    <s v="US"/>
    <s v="USD"/>
    <n v="1445482906"/>
    <n v="1442890906"/>
    <b v="0"/>
    <n v="0"/>
    <b v="0"/>
    <s v="theater/musical"/>
    <x v="1"/>
    <s v="musical"/>
    <x v="3752"/>
    <d v="2015-10-22T03:01:46"/>
    <x v="0"/>
    <n v="2015"/>
  </r>
  <r>
    <n v="3803"/>
    <s v="Benjamin Button the Musical Concept Album"/>
    <s v="A fully orchestrated concept album of Benjamin Button the Musical!"/>
    <n v="20"/>
    <n v="12000"/>
    <n v="2358"/>
    <x v="2"/>
    <n v="58.95"/>
    <s v="US"/>
    <s v="USD"/>
    <n v="1457133568"/>
    <n v="1454541568"/>
    <b v="0"/>
    <n v="40"/>
    <b v="0"/>
    <s v="theater/musical"/>
    <x v="1"/>
    <s v="musical"/>
    <x v="3753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0"/>
    <n v="8000"/>
    <n v="0"/>
    <x v="2"/>
    <n v="0"/>
    <s v="US"/>
    <s v="USD"/>
    <n v="1469948400"/>
    <n v="1465172024"/>
    <b v="0"/>
    <n v="0"/>
    <b v="0"/>
    <s v="theater/musical"/>
    <x v="1"/>
    <s v="musical"/>
    <x v="375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n v="0"/>
    <n v="150000"/>
    <n v="3"/>
    <x v="2"/>
    <n v="1.5"/>
    <s v="US"/>
    <s v="USD"/>
    <n v="1411852640"/>
    <n v="1406668640"/>
    <b v="0"/>
    <n v="2"/>
    <b v="0"/>
    <s v="theater/musical"/>
    <x v="1"/>
    <s v="musical"/>
    <x v="3755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0"/>
    <n v="7500"/>
    <n v="5"/>
    <x v="2"/>
    <n v="5"/>
    <s v="AU"/>
    <s v="AUD"/>
    <n v="1404022381"/>
    <n v="1402294381"/>
    <b v="0"/>
    <n v="1"/>
    <b v="0"/>
    <s v="theater/musical"/>
    <x v="1"/>
    <s v="musical"/>
    <x v="3756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30"/>
    <n v="1500"/>
    <n v="455"/>
    <x v="2"/>
    <n v="50.56"/>
    <s v="US"/>
    <s v="USD"/>
    <n v="1428097739"/>
    <n v="1427492939"/>
    <b v="0"/>
    <n v="9"/>
    <b v="0"/>
    <s v="theater/musical"/>
    <x v="1"/>
    <s v="musical"/>
    <x v="3757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n v="100"/>
    <n v="1000"/>
    <n v="1000"/>
    <x v="0"/>
    <n v="41.67"/>
    <s v="GB"/>
    <s v="GBP"/>
    <n v="1429955619"/>
    <n v="1424775219"/>
    <b v="0"/>
    <n v="24"/>
    <b v="1"/>
    <s v="theater/plays"/>
    <x v="1"/>
    <s v="plays"/>
    <x v="3758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101"/>
    <n v="2000"/>
    <n v="2025"/>
    <x v="0"/>
    <n v="53.29"/>
    <s v="GB"/>
    <s v="GBP"/>
    <n v="1406761200"/>
    <n v="1402403907"/>
    <b v="0"/>
    <n v="38"/>
    <b v="1"/>
    <s v="theater/plays"/>
    <x v="1"/>
    <s v="plays"/>
    <x v="3759"/>
    <d v="2014-07-30T23:00:00"/>
    <x v="3"/>
    <n v="2014"/>
  </r>
  <r>
    <n v="3810"/>
    <s v="Romeo &amp; Juliet"/>
    <s v="Theater students of UMass present a large-scale theater collaboration that will revolutionize the way you see Shakespeare."/>
    <n v="122"/>
    <n v="1500"/>
    <n v="1826"/>
    <x v="0"/>
    <n v="70.23"/>
    <s v="US"/>
    <s v="USD"/>
    <n v="1426965758"/>
    <n v="1424377358"/>
    <b v="0"/>
    <n v="26"/>
    <b v="1"/>
    <s v="theater/plays"/>
    <x v="1"/>
    <s v="plays"/>
    <x v="3760"/>
    <d v="2015-03-21T19:22:38"/>
    <x v="0"/>
    <n v="2015"/>
  </r>
  <r>
    <n v="3811"/>
    <s v="The Merchant of Venice"/>
    <s v="The University of Exeter Shakespeare Society is touring its acclaimed show The Merchant of Venice to Stratford-upon-Avon!"/>
    <n v="330"/>
    <n v="250"/>
    <n v="825"/>
    <x v="0"/>
    <n v="43.42"/>
    <s v="GB"/>
    <s v="GBP"/>
    <n v="1464692400"/>
    <n v="1461769373"/>
    <b v="0"/>
    <n v="19"/>
    <b v="1"/>
    <s v="theater/plays"/>
    <x v="1"/>
    <s v="plays"/>
    <x v="3761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110"/>
    <n v="2000"/>
    <n v="2191"/>
    <x v="0"/>
    <n v="199.18"/>
    <s v="CA"/>
    <s v="CAD"/>
    <n v="1433131140"/>
    <n v="1429120908"/>
    <b v="0"/>
    <n v="11"/>
    <b v="1"/>
    <s v="theater/plays"/>
    <x v="1"/>
    <s v="plays"/>
    <x v="3762"/>
    <d v="2015-06-01T03:59:00"/>
    <x v="0"/>
    <n v="2015"/>
  </r>
  <r>
    <n v="3813"/>
    <s v="SUCKIN INJUN"/>
    <s v="A comedic play about hillbilly vampires and the absurdity of judging by appearances. Wanna live forever? Better watch what you drink."/>
    <n v="101"/>
    <n v="2100"/>
    <n v="2119.9899999999998"/>
    <x v="0"/>
    <n v="78.52"/>
    <s v="US"/>
    <s v="USD"/>
    <n v="1465940580"/>
    <n v="1462603021"/>
    <b v="0"/>
    <n v="27"/>
    <b v="1"/>
    <s v="theater/plays"/>
    <x v="1"/>
    <s v="plays"/>
    <x v="3763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40"/>
    <n v="1500"/>
    <n v="2102"/>
    <x v="0"/>
    <n v="61.82"/>
    <s v="US"/>
    <s v="USD"/>
    <n v="1427860740"/>
    <n v="1424727712"/>
    <b v="0"/>
    <n v="34"/>
    <b v="1"/>
    <s v="theater/plays"/>
    <x v="1"/>
    <s v="plays"/>
    <x v="3764"/>
    <d v="2015-04-01T03:59:00"/>
    <x v="0"/>
    <n v="2015"/>
  </r>
  <r>
    <n v="3815"/>
    <s v="The Canterbury Shakespeare Festival - first season"/>
    <s v="Come and help us make the Canterbury Shakespeare Festival a reality"/>
    <n v="100"/>
    <n v="1000"/>
    <n v="1000.01"/>
    <x v="0"/>
    <n v="50"/>
    <s v="GB"/>
    <s v="GBP"/>
    <n v="1440111600"/>
    <n v="1437545657"/>
    <b v="0"/>
    <n v="20"/>
    <b v="1"/>
    <s v="theater/plays"/>
    <x v="1"/>
    <s v="plays"/>
    <x v="3765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19"/>
    <n v="1500"/>
    <n v="1788.57"/>
    <x v="0"/>
    <n v="48.34"/>
    <s v="US"/>
    <s v="USD"/>
    <n v="1405614823"/>
    <n v="1403022823"/>
    <b v="0"/>
    <n v="37"/>
    <b v="1"/>
    <s v="theater/plays"/>
    <x v="1"/>
    <s v="plays"/>
    <x v="3766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107"/>
    <n v="2000"/>
    <n v="2145"/>
    <x v="0"/>
    <n v="107.25"/>
    <s v="US"/>
    <s v="USD"/>
    <n v="1445659140"/>
    <n v="1444236216"/>
    <b v="0"/>
    <n v="20"/>
    <b v="1"/>
    <s v="theater/plays"/>
    <x v="1"/>
    <s v="plays"/>
    <x v="3767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n v="228"/>
    <n v="250"/>
    <n v="570"/>
    <x v="0"/>
    <n v="57"/>
    <s v="US"/>
    <s v="USD"/>
    <n v="1426187582"/>
    <n v="1423599182"/>
    <b v="0"/>
    <n v="10"/>
    <b v="1"/>
    <s v="theater/plays"/>
    <x v="1"/>
    <s v="plays"/>
    <x v="3768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6"/>
    <n v="1000"/>
    <n v="1064"/>
    <x v="0"/>
    <n v="40.92"/>
    <s v="US"/>
    <s v="USD"/>
    <n v="1437166920"/>
    <n v="1435554104"/>
    <b v="0"/>
    <n v="26"/>
    <b v="1"/>
    <s v="theater/plays"/>
    <x v="1"/>
    <s v="plays"/>
    <x v="3769"/>
    <d v="2015-07-17T21:02:00"/>
    <x v="0"/>
    <n v="2015"/>
  </r>
  <r>
    <n v="3820"/>
    <s v="TUSENTACK THEATRE"/>
    <s v="Tusentack Theatre is a professional theatre company providing opportunities to adults who access Mental Health Services."/>
    <n v="143"/>
    <n v="300"/>
    <n v="430"/>
    <x v="0"/>
    <n v="21.5"/>
    <s v="GB"/>
    <s v="GBP"/>
    <n v="1436110717"/>
    <n v="1433518717"/>
    <b v="0"/>
    <n v="20"/>
    <b v="1"/>
    <s v="theater/plays"/>
    <x v="1"/>
    <s v="plays"/>
    <x v="3770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105"/>
    <n v="3500"/>
    <n v="3659"/>
    <x v="0"/>
    <n v="79.540000000000006"/>
    <s v="US"/>
    <s v="USD"/>
    <n v="1451881207"/>
    <n v="1449116407"/>
    <b v="0"/>
    <n v="46"/>
    <b v="1"/>
    <s v="theater/plays"/>
    <x v="1"/>
    <s v="plays"/>
    <x v="3771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n v="110"/>
    <n v="5000"/>
    <n v="5501"/>
    <x v="0"/>
    <n v="72.38"/>
    <s v="DE"/>
    <s v="EUR"/>
    <n v="1453244340"/>
    <n v="1448136417"/>
    <b v="0"/>
    <n v="76"/>
    <b v="1"/>
    <s v="theater/plays"/>
    <x v="1"/>
    <s v="plays"/>
    <x v="3772"/>
    <d v="2016-01-19T22:59:00"/>
    <x v="0"/>
    <n v="2016"/>
  </r>
  <r>
    <n v="3823"/>
    <s v="FEED"/>
    <s v="Feed, a new play by Garrett Markgraf (based on the novel by M.T. Anderson), Directed by Anna Marck at Oakland University."/>
    <n v="106"/>
    <n v="2500"/>
    <n v="2650"/>
    <x v="0"/>
    <n v="64.63"/>
    <s v="US"/>
    <s v="USD"/>
    <n v="1437364740"/>
    <n v="1434405044"/>
    <b v="0"/>
    <n v="41"/>
    <b v="1"/>
    <s v="theater/plays"/>
    <x v="1"/>
    <s v="plays"/>
    <x v="3773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108"/>
    <n v="250"/>
    <n v="270"/>
    <x v="0"/>
    <n v="38.57"/>
    <s v="GB"/>
    <s v="GBP"/>
    <n v="1470058860"/>
    <n v="1469026903"/>
    <b v="0"/>
    <n v="7"/>
    <b v="1"/>
    <s v="theater/plays"/>
    <x v="1"/>
    <s v="plays"/>
    <x v="3774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105"/>
    <n v="5000"/>
    <n v="5271"/>
    <x v="0"/>
    <n v="107.57"/>
    <s v="US"/>
    <s v="USD"/>
    <n v="1434505214"/>
    <n v="1432690814"/>
    <b v="0"/>
    <n v="49"/>
    <b v="1"/>
    <s v="theater/plays"/>
    <x v="1"/>
    <s v="plays"/>
    <x v="3775"/>
    <d v="2015-06-17T01:40:14"/>
    <x v="0"/>
    <n v="2015"/>
  </r>
  <r>
    <n v="3826"/>
    <s v="DAY OF THE DOG by Blue Sparrow Theatre Company"/>
    <s v="This is the story about the Westons. One family who live with mental illness on a daily basis."/>
    <n v="119"/>
    <n v="600"/>
    <n v="715"/>
    <x v="0"/>
    <n v="27.5"/>
    <s v="GB"/>
    <s v="GBP"/>
    <n v="1430993394"/>
    <n v="1428401394"/>
    <b v="0"/>
    <n v="26"/>
    <b v="1"/>
    <s v="theater/plays"/>
    <x v="1"/>
    <s v="plays"/>
    <x v="3776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n v="153"/>
    <n v="3000"/>
    <n v="4580"/>
    <x v="0"/>
    <n v="70.459999999999994"/>
    <s v="GB"/>
    <s v="GBP"/>
    <n v="1427414400"/>
    <n v="1422656201"/>
    <b v="0"/>
    <n v="65"/>
    <b v="1"/>
    <s v="theater/plays"/>
    <x v="1"/>
    <s v="plays"/>
    <x v="3777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100"/>
    <n v="5000"/>
    <n v="5000"/>
    <x v="0"/>
    <n v="178.57"/>
    <s v="US"/>
    <s v="USD"/>
    <n v="1420033187"/>
    <n v="1414845587"/>
    <b v="0"/>
    <n v="28"/>
    <b v="1"/>
    <s v="theater/plays"/>
    <x v="1"/>
    <s v="plays"/>
    <x v="3778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n v="100"/>
    <n v="500"/>
    <n v="501"/>
    <x v="0"/>
    <n v="62.63"/>
    <s v="US"/>
    <s v="USD"/>
    <n v="1472676371"/>
    <n v="1470948371"/>
    <b v="0"/>
    <n v="8"/>
    <b v="1"/>
    <s v="theater/plays"/>
    <x v="1"/>
    <s v="plays"/>
    <x v="3779"/>
    <d v="2016-08-31T20:46:11"/>
    <x v="2"/>
    <n v="2016"/>
  </r>
  <r>
    <n v="3830"/>
    <s v="Run Away"/>
    <s v="The Aeon Theatre company is producing another original play by Parker Hale at the Manhattan Reportory Theatre"/>
    <n v="225"/>
    <n v="100"/>
    <n v="225"/>
    <x v="0"/>
    <n v="75"/>
    <s v="US"/>
    <s v="USD"/>
    <n v="1464371211"/>
    <n v="1463161611"/>
    <b v="0"/>
    <n v="3"/>
    <b v="1"/>
    <s v="theater/plays"/>
    <x v="1"/>
    <s v="plays"/>
    <x v="3780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106"/>
    <n v="500"/>
    <n v="530.11"/>
    <x v="0"/>
    <n v="58.9"/>
    <s v="US"/>
    <s v="USD"/>
    <n v="1415222545"/>
    <n v="1413404545"/>
    <b v="0"/>
    <n v="9"/>
    <b v="1"/>
    <s v="theater/plays"/>
    <x v="1"/>
    <s v="plays"/>
    <x v="3781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05"/>
    <n v="1200"/>
    <n v="1256"/>
    <x v="0"/>
    <n v="139.56"/>
    <s v="US"/>
    <s v="USD"/>
    <n v="1455936335"/>
    <n v="1452048335"/>
    <b v="0"/>
    <n v="9"/>
    <b v="1"/>
    <s v="theater/plays"/>
    <x v="1"/>
    <s v="plays"/>
    <x v="3782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17"/>
    <n v="1200"/>
    <n v="1400"/>
    <x v="0"/>
    <n v="70"/>
    <s v="CA"/>
    <s v="CAD"/>
    <n v="1417460940"/>
    <n v="1416516972"/>
    <b v="0"/>
    <n v="20"/>
    <b v="1"/>
    <s v="theater/plays"/>
    <x v="1"/>
    <s v="plays"/>
    <x v="3783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n v="109"/>
    <n v="3000"/>
    <n v="3271"/>
    <x v="0"/>
    <n v="57.39"/>
    <s v="GB"/>
    <s v="GBP"/>
    <n v="1434624067"/>
    <n v="1432032067"/>
    <b v="0"/>
    <n v="57"/>
    <b v="1"/>
    <s v="theater/plays"/>
    <x v="1"/>
    <s v="plays"/>
    <x v="3784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160"/>
    <n v="200"/>
    <n v="320"/>
    <x v="0"/>
    <n v="40"/>
    <s v="GB"/>
    <s v="GBP"/>
    <n v="1461278208"/>
    <n v="1459463808"/>
    <b v="0"/>
    <n v="8"/>
    <b v="1"/>
    <s v="theater/plays"/>
    <x v="1"/>
    <s v="plays"/>
    <x v="3785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n v="113"/>
    <n v="800"/>
    <n v="900"/>
    <x v="0"/>
    <n v="64.290000000000006"/>
    <s v="US"/>
    <s v="USD"/>
    <n v="1470197340"/>
    <n v="1467497652"/>
    <b v="0"/>
    <n v="14"/>
    <b v="1"/>
    <s v="theater/plays"/>
    <x v="1"/>
    <s v="plays"/>
    <x v="3786"/>
    <d v="2016-08-03T04:09:00"/>
    <x v="2"/>
    <n v="2016"/>
  </r>
  <r>
    <n v="3837"/>
    <s v="Farcical Elements Presents Boeing-Boeing"/>
    <s v="A high-flying French farce with the thrust of a well-tuned jet engine"/>
    <n v="102"/>
    <n v="2000"/>
    <n v="2042"/>
    <x v="0"/>
    <n v="120.12"/>
    <s v="GB"/>
    <s v="GBP"/>
    <n v="1435947758"/>
    <n v="1432837358"/>
    <b v="0"/>
    <n v="17"/>
    <b v="1"/>
    <s v="theater/plays"/>
    <x v="1"/>
    <s v="plays"/>
    <x v="3787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1"/>
    <n v="100000"/>
    <n v="100824"/>
    <x v="0"/>
    <n v="1008.24"/>
    <s v="SE"/>
    <s v="SEK"/>
    <n v="1432314209"/>
    <n v="1429722209"/>
    <b v="0"/>
    <n v="100"/>
    <b v="1"/>
    <s v="theater/plays"/>
    <x v="1"/>
    <s v="plays"/>
    <x v="3788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101"/>
    <n v="2000"/>
    <n v="2025"/>
    <x v="0"/>
    <n v="63.28"/>
    <s v="US"/>
    <s v="USD"/>
    <n v="1438226724"/>
    <n v="1433042724"/>
    <b v="0"/>
    <n v="32"/>
    <b v="1"/>
    <s v="theater/plays"/>
    <x v="1"/>
    <s v="plays"/>
    <x v="3789"/>
    <d v="2015-07-30T03:25:24"/>
    <x v="0"/>
    <n v="2015"/>
  </r>
  <r>
    <n v="3840"/>
    <s v="Tonight I'll be April"/>
    <s v="A gritty play looking at a modern day relationship, highlighting issues of mental health and abuse suffered by men."/>
    <n v="6500"/>
    <n v="1"/>
    <n v="65"/>
    <x v="0"/>
    <n v="21.67"/>
    <s v="GB"/>
    <s v="GBP"/>
    <n v="1459180229"/>
    <n v="1457023829"/>
    <b v="0"/>
    <n v="3"/>
    <b v="1"/>
    <s v="theater/plays"/>
    <x v="1"/>
    <s v="plays"/>
    <x v="3790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9"/>
    <n v="10000"/>
    <n v="872"/>
    <x v="2"/>
    <n v="25.65"/>
    <s v="US"/>
    <s v="USD"/>
    <n v="1405882287"/>
    <n v="1400698287"/>
    <b v="1"/>
    <n v="34"/>
    <b v="0"/>
    <s v="theater/plays"/>
    <x v="1"/>
    <s v="plays"/>
    <x v="3791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22"/>
    <n v="5000"/>
    <n v="1097"/>
    <x v="2"/>
    <n v="47.7"/>
    <s v="GB"/>
    <s v="GBP"/>
    <n v="1399809052"/>
    <n v="1397217052"/>
    <b v="1"/>
    <n v="23"/>
    <b v="0"/>
    <s v="theater/plays"/>
    <x v="1"/>
    <s v="plays"/>
    <x v="379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n v="21"/>
    <n v="5000"/>
    <n v="1065"/>
    <x v="2"/>
    <n v="56.05"/>
    <s v="US"/>
    <s v="USD"/>
    <n v="1401587064"/>
    <n v="1399427064"/>
    <b v="1"/>
    <n v="19"/>
    <b v="0"/>
    <s v="theater/plays"/>
    <x v="1"/>
    <s v="plays"/>
    <x v="3793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41"/>
    <n v="9800"/>
    <n v="4066"/>
    <x v="2"/>
    <n v="81.319999999999993"/>
    <s v="US"/>
    <s v="USD"/>
    <n v="1401778740"/>
    <n v="1399474134"/>
    <b v="1"/>
    <n v="50"/>
    <b v="0"/>
    <s v="theater/plays"/>
    <x v="1"/>
    <s v="plays"/>
    <x v="379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2"/>
    <n v="40000"/>
    <n v="842"/>
    <x v="2"/>
    <n v="70.17"/>
    <s v="US"/>
    <s v="USD"/>
    <n v="1443711774"/>
    <n v="1441119774"/>
    <b v="1"/>
    <n v="12"/>
    <b v="0"/>
    <s v="theater/plays"/>
    <x v="1"/>
    <s v="plays"/>
    <x v="3795"/>
    <d v="2015-10-01T15:02:54"/>
    <x v="0"/>
    <n v="2015"/>
  </r>
  <r>
    <n v="3846"/>
    <s v="My Insane Shakespeare"/>
    <s v="My Insane Shakespeare. An original play by Arthur Elbakyan premiering October 13th at United Solo, New York City."/>
    <n v="3"/>
    <n v="7000"/>
    <n v="189"/>
    <x v="2"/>
    <n v="23.63"/>
    <s v="US"/>
    <s v="USD"/>
    <n v="1412405940"/>
    <n v="1409721542"/>
    <b v="1"/>
    <n v="8"/>
    <b v="0"/>
    <s v="theater/plays"/>
    <x v="1"/>
    <s v="plays"/>
    <x v="3796"/>
    <d v="2014-10-04T06:59:00"/>
    <x v="3"/>
    <n v="2014"/>
  </r>
  <r>
    <n v="3847"/>
    <s v="Madame X"/>
    <s v="The production of the original play &quot;Madame X&quot; by Amanda Davison. Inspired by the painting by John Singer Sargent."/>
    <n v="16"/>
    <n v="10500"/>
    <n v="1697"/>
    <x v="2"/>
    <n v="188.56"/>
    <s v="US"/>
    <s v="USD"/>
    <n v="1437283391"/>
    <n v="1433395391"/>
    <b v="1"/>
    <n v="9"/>
    <b v="0"/>
    <s v="theater/plays"/>
    <x v="1"/>
    <s v="plays"/>
    <x v="3797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6"/>
    <n v="13000"/>
    <n v="2129"/>
    <x v="2"/>
    <n v="49.51"/>
    <s v="US"/>
    <s v="USD"/>
    <n v="1445196989"/>
    <n v="1442604989"/>
    <b v="1"/>
    <n v="43"/>
    <b v="0"/>
    <s v="theater/plays"/>
    <x v="1"/>
    <s v="plays"/>
    <x v="3798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n v="7"/>
    <n v="30000"/>
    <n v="2113"/>
    <x v="2"/>
    <n v="75.459999999999994"/>
    <s v="DE"/>
    <s v="EUR"/>
    <n v="1434047084"/>
    <n v="1431455084"/>
    <b v="1"/>
    <n v="28"/>
    <b v="0"/>
    <s v="theater/plays"/>
    <x v="1"/>
    <s v="plays"/>
    <x v="3799"/>
    <d v="2015-06-11T18:24:44"/>
    <x v="0"/>
    <n v="2015"/>
  </r>
  <r>
    <n v="3850"/>
    <s v="The Vagina Monologues 2015"/>
    <s v="V-Day is a global activist movement to end violence against women and girls."/>
    <n v="4"/>
    <n v="1000"/>
    <n v="38"/>
    <x v="2"/>
    <n v="9.5"/>
    <s v="US"/>
    <s v="USD"/>
    <n v="1420081143"/>
    <n v="1417489143"/>
    <b v="1"/>
    <n v="4"/>
    <b v="0"/>
    <s v="theater/plays"/>
    <x v="1"/>
    <s v="plays"/>
    <x v="3800"/>
    <d v="2015-01-01T02:59:03"/>
    <x v="3"/>
    <n v="2015"/>
  </r>
  <r>
    <n v="3851"/>
    <s v="Waving Goodbye"/>
    <s v="A play about the horrible choices we have to make every day. Should we take a risk, or take the road most travelled?"/>
    <n v="34"/>
    <n v="2500"/>
    <n v="852"/>
    <x v="2"/>
    <n v="35.5"/>
    <s v="GB"/>
    <s v="GBP"/>
    <n v="1437129179"/>
    <n v="1434537179"/>
    <b v="1"/>
    <n v="24"/>
    <b v="0"/>
    <s v="theater/plays"/>
    <x v="1"/>
    <s v="plays"/>
    <x v="3801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0"/>
    <n v="10000"/>
    <n v="20"/>
    <x v="2"/>
    <n v="10"/>
    <s v="US"/>
    <s v="USD"/>
    <n v="1427427276"/>
    <n v="1425270876"/>
    <b v="0"/>
    <n v="2"/>
    <b v="0"/>
    <s v="theater/plays"/>
    <x v="1"/>
    <s v="plays"/>
    <x v="3802"/>
    <d v="2015-03-27T03:34:36"/>
    <x v="0"/>
    <n v="2015"/>
  </r>
  <r>
    <n v="3853"/>
    <s v="The Original Laughter Therapist"/>
    <s v="A dose of One-woman &quot;Dramedy&quot; to cure those daily blues is just what the doctor ordered!"/>
    <n v="0"/>
    <n v="100000"/>
    <n v="26"/>
    <x v="2"/>
    <n v="13"/>
    <s v="US"/>
    <s v="USD"/>
    <n v="1409602178"/>
    <n v="1406578178"/>
    <b v="0"/>
    <n v="2"/>
    <b v="0"/>
    <s v="theater/plays"/>
    <x v="1"/>
    <s v="plays"/>
    <x v="3803"/>
    <d v="2014-09-01T20:09:38"/>
    <x v="3"/>
    <n v="2014"/>
  </r>
  <r>
    <n v="3854"/>
    <s v="The Case Of Soghomon Tehlirian"/>
    <s v="A play dedicated to the 100th anniversary of the Armenian Genocide."/>
    <n v="16"/>
    <n v="11000"/>
    <n v="1788"/>
    <x v="2"/>
    <n v="89.4"/>
    <s v="US"/>
    <s v="USD"/>
    <n v="1431206058"/>
    <n v="1428614058"/>
    <b v="0"/>
    <n v="20"/>
    <b v="0"/>
    <s v="theater/plays"/>
    <x v="1"/>
    <s v="plays"/>
    <x v="3804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3"/>
    <n v="1000"/>
    <n v="25"/>
    <x v="2"/>
    <n v="25"/>
    <s v="US"/>
    <s v="USD"/>
    <n v="1427408271"/>
    <n v="1424819871"/>
    <b v="0"/>
    <n v="1"/>
    <b v="0"/>
    <s v="theater/plays"/>
    <x v="1"/>
    <s v="plays"/>
    <x v="3805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0"/>
    <n v="5000"/>
    <n v="1"/>
    <x v="2"/>
    <n v="1"/>
    <s v="US"/>
    <s v="USD"/>
    <n v="1425833403"/>
    <n v="1423245003"/>
    <b v="0"/>
    <n v="1"/>
    <b v="0"/>
    <s v="theater/plays"/>
    <x v="1"/>
    <s v="plays"/>
    <x v="3806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n v="5"/>
    <n v="5000"/>
    <n v="260"/>
    <x v="2"/>
    <n v="65"/>
    <s v="US"/>
    <s v="USD"/>
    <n v="1406913120"/>
    <n v="1404927690"/>
    <b v="0"/>
    <n v="4"/>
    <b v="0"/>
    <s v="theater/plays"/>
    <x v="1"/>
    <s v="plays"/>
    <x v="3807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2"/>
    <n v="500"/>
    <n v="10"/>
    <x v="2"/>
    <n v="10"/>
    <s v="GB"/>
    <s v="GBP"/>
    <n v="1432328400"/>
    <n v="1430734844"/>
    <b v="0"/>
    <n v="1"/>
    <b v="0"/>
    <s v="theater/plays"/>
    <x v="1"/>
    <s v="plays"/>
    <x v="3808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n v="0"/>
    <n v="2500"/>
    <n v="1"/>
    <x v="2"/>
    <n v="1"/>
    <s v="US"/>
    <s v="USD"/>
    <n v="1403730000"/>
    <n v="1401485207"/>
    <b v="0"/>
    <n v="1"/>
    <b v="0"/>
    <s v="theater/plays"/>
    <x v="1"/>
    <s v="plays"/>
    <x v="3809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18"/>
    <n v="6000"/>
    <n v="1060"/>
    <x v="2"/>
    <n v="81.540000000000006"/>
    <s v="US"/>
    <s v="USD"/>
    <n v="1407858710"/>
    <n v="1405266710"/>
    <b v="0"/>
    <n v="13"/>
    <b v="0"/>
    <s v="theater/plays"/>
    <x v="1"/>
    <s v="plays"/>
    <x v="3810"/>
    <d v="2014-08-12T15:51:50"/>
    <x v="3"/>
    <n v="2014"/>
  </r>
  <r>
    <n v="3861"/>
    <s v="READY OR NOT HERE I COME"/>
    <s v="THE COMING OF THE LORD!"/>
    <n v="5"/>
    <n v="2000"/>
    <n v="100"/>
    <x v="2"/>
    <n v="100"/>
    <s v="US"/>
    <s v="USD"/>
    <n v="1415828820"/>
    <n v="1412258977"/>
    <b v="0"/>
    <n v="1"/>
    <b v="0"/>
    <s v="theater/plays"/>
    <x v="1"/>
    <s v="plays"/>
    <x v="3811"/>
    <d v="2014-11-12T21:47:00"/>
    <x v="3"/>
    <n v="2014"/>
  </r>
  <r>
    <n v="3862"/>
    <s v="The Container Play"/>
    <s v="The hit immersive theatre experience of England comes to Corpus Christi!"/>
    <n v="0"/>
    <n v="7500"/>
    <n v="1"/>
    <x v="2"/>
    <n v="1"/>
    <s v="US"/>
    <s v="USD"/>
    <n v="1473699540"/>
    <n v="1472451356"/>
    <b v="0"/>
    <n v="1"/>
    <b v="0"/>
    <s v="theater/plays"/>
    <x v="1"/>
    <s v="plays"/>
    <x v="3812"/>
    <d v="2016-09-12T16:59:00"/>
    <x v="2"/>
    <n v="2016"/>
  </r>
  <r>
    <n v="3863"/>
    <s v="Umma Yemaya"/>
    <s v="Umma Yemaya is  a play that examines the challenges of unconventional love. The Lady  and the Artist create their own world for love."/>
    <n v="0"/>
    <n v="6000"/>
    <n v="0"/>
    <x v="2"/>
    <n v="0"/>
    <s v="US"/>
    <s v="USD"/>
    <n v="1446739905"/>
    <n v="1441552305"/>
    <b v="0"/>
    <n v="0"/>
    <b v="0"/>
    <s v="theater/plays"/>
    <x v="1"/>
    <s v="plays"/>
    <x v="3813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n v="1"/>
    <n v="5000"/>
    <n v="60"/>
    <x v="2"/>
    <n v="20"/>
    <s v="US"/>
    <s v="USD"/>
    <n v="1447799054"/>
    <n v="1445203454"/>
    <b v="0"/>
    <n v="3"/>
    <b v="0"/>
    <s v="theater/plays"/>
    <x v="1"/>
    <s v="plays"/>
    <x v="381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n v="27"/>
    <n v="2413"/>
    <n v="650"/>
    <x v="2"/>
    <n v="46.43"/>
    <s v="CA"/>
    <s v="CAD"/>
    <n v="1409376600"/>
    <n v="1405957098"/>
    <b v="0"/>
    <n v="14"/>
    <b v="0"/>
    <s v="theater/plays"/>
    <x v="1"/>
    <s v="plays"/>
    <x v="3815"/>
    <d v="2014-08-30T05:30:00"/>
    <x v="3"/>
    <n v="2014"/>
  </r>
  <r>
    <n v="3866"/>
    <s v="a feminine ending, brought to you by the East End Theatre Co"/>
    <s v="A funny, moving, witty piece about a girl, her oboe, and her dreams."/>
    <n v="1"/>
    <n v="2000"/>
    <n v="11"/>
    <x v="2"/>
    <n v="5.5"/>
    <s v="US"/>
    <s v="USD"/>
    <n v="1458703740"/>
    <n v="1454453021"/>
    <b v="0"/>
    <n v="2"/>
    <b v="0"/>
    <s v="theater/plays"/>
    <x v="1"/>
    <s v="plays"/>
    <x v="3816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n v="13"/>
    <n v="2000"/>
    <n v="251"/>
    <x v="2"/>
    <n v="50.2"/>
    <s v="US"/>
    <s v="USD"/>
    <n v="1466278339"/>
    <n v="1463686339"/>
    <b v="0"/>
    <n v="5"/>
    <b v="0"/>
    <s v="theater/plays"/>
    <x v="1"/>
    <s v="plays"/>
    <x v="3817"/>
    <d v="2016-06-18T19:32:19"/>
    <x v="2"/>
    <n v="2016"/>
  </r>
  <r>
    <n v="3868"/>
    <s v="1000 words (Canceled)"/>
    <s v="New collection of music by Scott Evan Davis!"/>
    <n v="0"/>
    <n v="5000"/>
    <n v="10"/>
    <x v="1"/>
    <n v="10"/>
    <s v="GB"/>
    <s v="GBP"/>
    <n v="1410191405"/>
    <n v="1408031405"/>
    <b v="0"/>
    <n v="1"/>
    <b v="0"/>
    <s v="theater/musical"/>
    <x v="1"/>
    <s v="musical"/>
    <x v="3818"/>
    <d v="2014-09-08T15:50:05"/>
    <x v="3"/>
    <n v="2014"/>
  </r>
  <r>
    <n v="3869"/>
    <s v="The Masturbation Musical (Canceled)"/>
    <s v="A Musical about 3 women who pursue their Pleasure and end up finding themselves."/>
    <n v="3"/>
    <n v="13111"/>
    <n v="452"/>
    <x v="1"/>
    <n v="30.13"/>
    <s v="US"/>
    <s v="USD"/>
    <n v="1426302660"/>
    <n v="1423761792"/>
    <b v="0"/>
    <n v="15"/>
    <b v="0"/>
    <s v="theater/musical"/>
    <x v="1"/>
    <s v="musical"/>
    <x v="3819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5"/>
    <n v="10000"/>
    <n v="1500"/>
    <x v="1"/>
    <n v="150"/>
    <s v="US"/>
    <s v="USD"/>
    <n v="1404360478"/>
    <n v="1401768478"/>
    <b v="0"/>
    <n v="10"/>
    <b v="0"/>
    <s v="theater/musical"/>
    <x v="1"/>
    <s v="musical"/>
    <x v="3820"/>
    <d v="2014-07-03T04:07:58"/>
    <x v="3"/>
    <n v="2014"/>
  </r>
  <r>
    <n v="3871"/>
    <s v="Pocket Monsters: A Musical Parody (Canceled)"/>
    <s v="Our musical is finally ready to come to life, and we're raising funds to help make that happen!"/>
    <n v="3"/>
    <n v="1500"/>
    <n v="40"/>
    <x v="1"/>
    <n v="13.33"/>
    <s v="US"/>
    <s v="USD"/>
    <n v="1490809450"/>
    <n v="1485629050"/>
    <b v="0"/>
    <n v="3"/>
    <b v="0"/>
    <s v="theater/musical"/>
    <x v="1"/>
    <s v="musical"/>
    <x v="3821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n v="0"/>
    <n v="15000"/>
    <n v="0"/>
    <x v="1"/>
    <n v="0"/>
    <s v="US"/>
    <s v="USD"/>
    <n v="1439522996"/>
    <n v="1435202996"/>
    <b v="0"/>
    <n v="0"/>
    <b v="0"/>
    <s v="theater/musical"/>
    <x v="1"/>
    <s v="musical"/>
    <x v="3822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0"/>
    <n v="5500"/>
    <n v="0"/>
    <x v="1"/>
    <n v="0"/>
    <s v="US"/>
    <s v="USD"/>
    <n v="1444322535"/>
    <n v="1441730535"/>
    <b v="0"/>
    <n v="0"/>
    <b v="0"/>
    <s v="theater/musical"/>
    <x v="1"/>
    <s v="musical"/>
    <x v="3823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0"/>
    <n v="620"/>
    <n v="0"/>
    <x v="1"/>
    <n v="0"/>
    <s v="NZ"/>
    <s v="NZD"/>
    <n v="1422061200"/>
    <n v="1420244622"/>
    <b v="0"/>
    <n v="0"/>
    <b v="0"/>
    <s v="theater/musical"/>
    <x v="1"/>
    <s v="musical"/>
    <x v="3824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0"/>
    <n v="30000"/>
    <n v="0"/>
    <x v="1"/>
    <n v="0"/>
    <s v="DK"/>
    <s v="DKK"/>
    <n v="1472896800"/>
    <n v="1472804365"/>
    <b v="0"/>
    <n v="0"/>
    <b v="0"/>
    <s v="theater/musical"/>
    <x v="1"/>
    <s v="musical"/>
    <x v="382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53"/>
    <n v="3900"/>
    <n v="2059"/>
    <x v="1"/>
    <n v="44.76"/>
    <s v="GB"/>
    <s v="GBP"/>
    <n v="1454425128"/>
    <n v="1451833128"/>
    <b v="0"/>
    <n v="46"/>
    <b v="0"/>
    <s v="theater/musical"/>
    <x v="1"/>
    <s v="musical"/>
    <x v="382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5"/>
    <n v="25000"/>
    <n v="1241"/>
    <x v="1"/>
    <n v="88.64"/>
    <s v="US"/>
    <s v="USD"/>
    <n v="1481213752"/>
    <n v="1478621752"/>
    <b v="0"/>
    <n v="14"/>
    <b v="0"/>
    <s v="theater/musical"/>
    <x v="1"/>
    <s v="musical"/>
    <x v="3827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n v="0"/>
    <n v="18000"/>
    <n v="10"/>
    <x v="1"/>
    <n v="10"/>
    <s v="US"/>
    <s v="USD"/>
    <n v="1435636740"/>
    <n v="1433014746"/>
    <b v="0"/>
    <n v="1"/>
    <b v="0"/>
    <s v="theater/musical"/>
    <x v="1"/>
    <s v="musical"/>
    <x v="3828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n v="0"/>
    <n v="15000"/>
    <n v="0"/>
    <x v="1"/>
    <n v="0"/>
    <s v="GB"/>
    <s v="GBP"/>
    <n v="1422218396"/>
    <n v="1419626396"/>
    <b v="0"/>
    <n v="0"/>
    <b v="0"/>
    <s v="theater/musical"/>
    <x v="1"/>
    <s v="musical"/>
    <x v="382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13"/>
    <n v="7500"/>
    <n v="980"/>
    <x v="1"/>
    <n v="57.65"/>
    <s v="GB"/>
    <s v="GBP"/>
    <n v="1406761200"/>
    <n v="1403724820"/>
    <b v="0"/>
    <n v="17"/>
    <b v="0"/>
    <s v="theater/musical"/>
    <x v="1"/>
    <s v="musical"/>
    <x v="3830"/>
    <d v="2014-07-30T23:00:00"/>
    <x v="3"/>
    <n v="2014"/>
  </r>
  <r>
    <n v="3881"/>
    <s v="My Real Mother's Name is... (Canceled)"/>
    <s v="A musical journey coming to the Blue Venue at the 2017 Orlando Fringe Festival!"/>
    <n v="5"/>
    <n v="500"/>
    <n v="25"/>
    <x v="1"/>
    <n v="25"/>
    <s v="US"/>
    <s v="USD"/>
    <n v="1487550399"/>
    <n v="1484958399"/>
    <b v="0"/>
    <n v="1"/>
    <b v="0"/>
    <s v="theater/musical"/>
    <x v="1"/>
    <s v="musical"/>
    <x v="3831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0"/>
    <n v="30000"/>
    <n v="0"/>
    <x v="1"/>
    <n v="0"/>
    <s v="AU"/>
    <s v="AUD"/>
    <n v="1454281380"/>
    <n v="1451950570"/>
    <b v="0"/>
    <n v="0"/>
    <b v="0"/>
    <s v="theater/musical"/>
    <x v="1"/>
    <s v="musical"/>
    <x v="3832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n v="0"/>
    <n v="15000"/>
    <n v="0"/>
    <x v="1"/>
    <n v="0"/>
    <s v="GB"/>
    <s v="GBP"/>
    <n v="1409668069"/>
    <n v="1407076069"/>
    <b v="0"/>
    <n v="0"/>
    <b v="0"/>
    <s v="theater/musical"/>
    <x v="1"/>
    <s v="musical"/>
    <x v="383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0"/>
    <n v="10000"/>
    <n v="0"/>
    <x v="1"/>
    <n v="0"/>
    <s v="US"/>
    <s v="USD"/>
    <n v="1427479192"/>
    <n v="1425322792"/>
    <b v="0"/>
    <n v="0"/>
    <b v="0"/>
    <s v="theater/musical"/>
    <x v="1"/>
    <s v="musical"/>
    <x v="3834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n v="0"/>
    <n v="375000"/>
    <n v="0"/>
    <x v="1"/>
    <n v="0"/>
    <s v="US"/>
    <s v="USD"/>
    <n v="1462834191"/>
    <n v="1460242191"/>
    <b v="0"/>
    <n v="0"/>
    <b v="0"/>
    <s v="theater/musical"/>
    <x v="1"/>
    <s v="musical"/>
    <x v="3835"/>
    <d v="2016-05-09T22:49:51"/>
    <x v="2"/>
    <n v="2016"/>
  </r>
  <r>
    <n v="3886"/>
    <s v="a (Canceled)"/>
    <n v="1"/>
    <n v="0"/>
    <n v="10000"/>
    <n v="0"/>
    <x v="1"/>
    <n v="0"/>
    <s v="AU"/>
    <s v="AUD"/>
    <n v="1418275702"/>
    <n v="1415683702"/>
    <b v="0"/>
    <n v="0"/>
    <b v="0"/>
    <s v="theater/musical"/>
    <x v="1"/>
    <s v="musical"/>
    <x v="3836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"/>
    <n v="2000"/>
    <n v="35"/>
    <x v="1"/>
    <n v="17.5"/>
    <s v="US"/>
    <s v="USD"/>
    <n v="1430517600"/>
    <n v="1426538129"/>
    <b v="0"/>
    <n v="2"/>
    <b v="0"/>
    <s v="theater/musical"/>
    <x v="1"/>
    <s v="musical"/>
    <x v="3837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n v="27"/>
    <n v="2000"/>
    <n v="542"/>
    <x v="2"/>
    <n v="38.71"/>
    <s v="GB"/>
    <s v="GBP"/>
    <n v="1488114358"/>
    <n v="1485522358"/>
    <b v="0"/>
    <n v="14"/>
    <b v="0"/>
    <s v="theater/plays"/>
    <x v="1"/>
    <s v="plays"/>
    <x v="383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n v="1"/>
    <n v="8000"/>
    <n v="118"/>
    <x v="2"/>
    <n v="13.11"/>
    <s v="US"/>
    <s v="USD"/>
    <n v="1420413960"/>
    <n v="1417651630"/>
    <b v="0"/>
    <n v="9"/>
    <b v="0"/>
    <s v="theater/plays"/>
    <x v="1"/>
    <s v="plays"/>
    <x v="3839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n v="17"/>
    <n v="15000"/>
    <n v="2524"/>
    <x v="2"/>
    <n v="315.5"/>
    <s v="US"/>
    <s v="USD"/>
    <n v="1439662344"/>
    <n v="1434478344"/>
    <b v="0"/>
    <n v="8"/>
    <b v="0"/>
    <s v="theater/plays"/>
    <x v="1"/>
    <s v="plays"/>
    <x v="3840"/>
    <d v="2015-08-15T18:12:24"/>
    <x v="0"/>
    <n v="2015"/>
  </r>
  <r>
    <n v="3891"/>
    <s v="Out of the Box: A Mime Story"/>
    <s v="A comedy about a mime who dreams of becoming a stand up comedian."/>
    <n v="33"/>
    <n v="800"/>
    <n v="260"/>
    <x v="2"/>
    <n v="37.14"/>
    <s v="US"/>
    <s v="USD"/>
    <n v="1427086740"/>
    <n v="1424488244"/>
    <b v="0"/>
    <n v="7"/>
    <b v="0"/>
    <s v="theater/plays"/>
    <x v="1"/>
    <s v="plays"/>
    <x v="3841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0"/>
    <n v="1000"/>
    <n v="0"/>
    <x v="2"/>
    <n v="0"/>
    <s v="US"/>
    <s v="USD"/>
    <n v="1408863600"/>
    <n v="1408203557"/>
    <b v="0"/>
    <n v="0"/>
    <b v="0"/>
    <s v="theater/plays"/>
    <x v="1"/>
    <s v="plays"/>
    <x v="3842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n v="22"/>
    <n v="50000"/>
    <n v="10775"/>
    <x v="2"/>
    <n v="128.27000000000001"/>
    <s v="US"/>
    <s v="USD"/>
    <n v="1404194400"/>
    <n v="1400600840"/>
    <b v="0"/>
    <n v="84"/>
    <b v="0"/>
    <s v="theater/plays"/>
    <x v="1"/>
    <s v="plays"/>
    <x v="3843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n v="3"/>
    <n v="15000"/>
    <n v="520"/>
    <x v="2"/>
    <n v="47.27"/>
    <s v="US"/>
    <s v="USD"/>
    <n v="1481000340"/>
    <n v="1478386812"/>
    <b v="0"/>
    <n v="11"/>
    <b v="0"/>
    <s v="theater/plays"/>
    <x v="1"/>
    <s v="plays"/>
    <x v="3844"/>
    <d v="2016-12-06T04:59:00"/>
    <x v="2"/>
    <n v="2016"/>
  </r>
  <r>
    <n v="3895"/>
    <s v="Vestige"/>
    <s v="A Transgender makeup artist calls into question the loyalty of her best friend in a 1980's circus while dealing with her dying mother."/>
    <n v="5"/>
    <n v="1000"/>
    <n v="50"/>
    <x v="2"/>
    <n v="50"/>
    <s v="US"/>
    <s v="USD"/>
    <n v="1425103218"/>
    <n v="1422424818"/>
    <b v="0"/>
    <n v="1"/>
    <b v="0"/>
    <s v="theater/plays"/>
    <x v="1"/>
    <s v="plays"/>
    <x v="3845"/>
    <d v="2015-02-28T06:00:18"/>
    <x v="0"/>
    <n v="2015"/>
  </r>
  <r>
    <n v="3896"/>
    <s v="Yorick and Company"/>
    <s v="Yorick and Co. is a comedy about a struggling theatre company whose mysterious benefactor starts haunting the show!"/>
    <n v="11"/>
    <n v="1600"/>
    <n v="170"/>
    <x v="2"/>
    <n v="42.5"/>
    <s v="US"/>
    <s v="USD"/>
    <n v="1402979778"/>
    <n v="1401770178"/>
    <b v="0"/>
    <n v="4"/>
    <b v="0"/>
    <s v="theater/plays"/>
    <x v="1"/>
    <s v="plays"/>
    <x v="3846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18"/>
    <n v="2500"/>
    <n v="440"/>
    <x v="2"/>
    <n v="44"/>
    <s v="NZ"/>
    <s v="NZD"/>
    <n v="1420750683"/>
    <n v="1418158683"/>
    <b v="0"/>
    <n v="10"/>
    <b v="0"/>
    <s v="theater/plays"/>
    <x v="1"/>
    <s v="plays"/>
    <x v="3847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33"/>
    <n v="2500"/>
    <n v="814"/>
    <x v="2"/>
    <n v="50.88"/>
    <s v="GB"/>
    <s v="GBP"/>
    <n v="1439827200"/>
    <n v="1436355270"/>
    <b v="0"/>
    <n v="16"/>
    <b v="0"/>
    <s v="theater/plays"/>
    <x v="1"/>
    <s v="plays"/>
    <x v="3848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n v="1"/>
    <n v="10000"/>
    <n v="125"/>
    <x v="2"/>
    <n v="62.5"/>
    <s v="US"/>
    <s v="USD"/>
    <n v="1407868561"/>
    <n v="1406140561"/>
    <b v="0"/>
    <n v="2"/>
    <b v="0"/>
    <s v="theater/plays"/>
    <x v="1"/>
    <s v="plays"/>
    <x v="3849"/>
    <d v="2014-08-12T18:36:01"/>
    <x v="3"/>
    <n v="2014"/>
  </r>
  <r>
    <n v="3900"/>
    <s v="HUB Theatre Group presents John Logan's RED"/>
    <s v="HUB Theatre Group collaborates with local artists to present John Logan's RED to the community."/>
    <n v="5"/>
    <n v="2500"/>
    <n v="135"/>
    <x v="2"/>
    <n v="27"/>
    <s v="US"/>
    <s v="USD"/>
    <n v="1433988791"/>
    <n v="1431396791"/>
    <b v="0"/>
    <n v="5"/>
    <b v="0"/>
    <s v="theater/plays"/>
    <x v="1"/>
    <s v="plays"/>
    <x v="3850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1"/>
    <n v="3000"/>
    <n v="25"/>
    <x v="2"/>
    <n v="25"/>
    <s v="US"/>
    <s v="USD"/>
    <n v="1450554599"/>
    <n v="1447098599"/>
    <b v="0"/>
    <n v="1"/>
    <b v="0"/>
    <s v="theater/plays"/>
    <x v="1"/>
    <s v="plays"/>
    <x v="3851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49"/>
    <n v="3000"/>
    <n v="1465"/>
    <x v="2"/>
    <n v="47.26"/>
    <s v="GB"/>
    <s v="GBP"/>
    <n v="1479125642"/>
    <n v="1476962042"/>
    <b v="0"/>
    <n v="31"/>
    <b v="0"/>
    <s v="theater/plays"/>
    <x v="1"/>
    <s v="plays"/>
    <x v="385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n v="0"/>
    <n v="1500"/>
    <n v="0"/>
    <x v="2"/>
    <n v="0"/>
    <s v="US"/>
    <s v="USD"/>
    <n v="1439581080"/>
    <n v="1435709765"/>
    <b v="0"/>
    <n v="0"/>
    <b v="0"/>
    <s v="theater/plays"/>
    <x v="1"/>
    <s v="plays"/>
    <x v="3853"/>
    <d v="2015-08-14T19:38:00"/>
    <x v="0"/>
    <n v="2015"/>
  </r>
  <r>
    <n v="3904"/>
    <s v="Black America from Prophets to Pimps"/>
    <s v="A play that will cover 4000 years of black history."/>
    <n v="0"/>
    <n v="10000"/>
    <n v="3"/>
    <x v="2"/>
    <n v="1.5"/>
    <s v="US"/>
    <s v="USD"/>
    <n v="1429074240"/>
    <n v="1427866200"/>
    <b v="0"/>
    <n v="2"/>
    <b v="0"/>
    <s v="theater/plays"/>
    <x v="1"/>
    <s v="plays"/>
    <x v="3854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2"/>
    <n v="1500"/>
    <n v="173"/>
    <x v="2"/>
    <n v="24.71"/>
    <s v="GB"/>
    <s v="GBP"/>
    <n v="1434063600"/>
    <n v="1430405903"/>
    <b v="0"/>
    <n v="7"/>
    <b v="0"/>
    <s v="theater/plays"/>
    <x v="1"/>
    <s v="plays"/>
    <x v="3855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n v="67"/>
    <n v="1500"/>
    <n v="1010"/>
    <x v="2"/>
    <n v="63.13"/>
    <s v="GB"/>
    <s v="GBP"/>
    <n v="1435325100"/>
    <n v="1432072893"/>
    <b v="0"/>
    <n v="16"/>
    <b v="0"/>
    <s v="theater/plays"/>
    <x v="1"/>
    <s v="plays"/>
    <x v="3856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n v="15"/>
    <n v="1000"/>
    <n v="153"/>
    <x v="2"/>
    <n v="38.25"/>
    <s v="US"/>
    <s v="USD"/>
    <n v="1414354080"/>
    <n v="1411587606"/>
    <b v="0"/>
    <n v="4"/>
    <b v="0"/>
    <s v="theater/plays"/>
    <x v="1"/>
    <s v="plays"/>
    <x v="3857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n v="9"/>
    <n v="750"/>
    <n v="65"/>
    <x v="2"/>
    <n v="16.25"/>
    <s v="US"/>
    <s v="USD"/>
    <n v="1406603696"/>
    <n v="1405307696"/>
    <b v="0"/>
    <n v="4"/>
    <b v="0"/>
    <s v="theater/plays"/>
    <x v="1"/>
    <s v="plays"/>
    <x v="3858"/>
    <d v="2014-07-29T03:14:56"/>
    <x v="3"/>
    <n v="2014"/>
  </r>
  <r>
    <n v="3909"/>
    <s v="Woman2Woman"/>
    <s v="I am trying to put on a gospel comedy stage play that is full of laughter and life lessons as well that will change your life forever,"/>
    <n v="0"/>
    <n v="60000"/>
    <n v="135"/>
    <x v="2"/>
    <n v="33.75"/>
    <s v="US"/>
    <s v="USD"/>
    <n v="1410424642"/>
    <n v="1407832642"/>
    <b v="0"/>
    <n v="4"/>
    <b v="0"/>
    <s v="theater/plays"/>
    <x v="1"/>
    <s v="plays"/>
    <x v="3859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n v="3"/>
    <n v="6000"/>
    <n v="185"/>
    <x v="2"/>
    <n v="61.67"/>
    <s v="US"/>
    <s v="USD"/>
    <n v="1441649397"/>
    <n v="1439057397"/>
    <b v="0"/>
    <n v="3"/>
    <b v="0"/>
    <s v="theater/plays"/>
    <x v="1"/>
    <s v="plays"/>
    <x v="3860"/>
    <d v="2015-09-07T18:09:57"/>
    <x v="0"/>
    <n v="2015"/>
  </r>
  <r>
    <n v="3911"/>
    <s v="Ministers of Grace"/>
    <s v="â€˜Ministers of Graceâ€™ imagines what the movie Ghostbusters would be like if written by William Shakespeare."/>
    <n v="37"/>
    <n v="8000"/>
    <n v="2993"/>
    <x v="2"/>
    <n v="83.14"/>
    <s v="US"/>
    <s v="USD"/>
    <n v="1417033777"/>
    <n v="1414438177"/>
    <b v="0"/>
    <n v="36"/>
    <b v="0"/>
    <s v="theater/plays"/>
    <x v="1"/>
    <s v="plays"/>
    <x v="3861"/>
    <d v="2014-11-26T20:29:37"/>
    <x v="3"/>
    <n v="2014"/>
  </r>
  <r>
    <n v="3912"/>
    <s v="JoLee Productions"/>
    <s v="Producing &amp; directing Jake's Women by Neil Simon opening July 9 and running through July 26 for Sonoma Arts Live"/>
    <n v="0"/>
    <n v="15000"/>
    <n v="1"/>
    <x v="2"/>
    <n v="1"/>
    <s v="US"/>
    <s v="USD"/>
    <n v="1429936500"/>
    <n v="1424759330"/>
    <b v="0"/>
    <n v="1"/>
    <b v="0"/>
    <s v="theater/plays"/>
    <x v="1"/>
    <s v="plays"/>
    <x v="3862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"/>
    <n v="10000"/>
    <n v="1000"/>
    <x v="2"/>
    <n v="142.86000000000001"/>
    <s v="US"/>
    <s v="USD"/>
    <n v="1448863449"/>
    <n v="1446267849"/>
    <b v="0"/>
    <n v="7"/>
    <b v="0"/>
    <s v="theater/plays"/>
    <x v="1"/>
    <s v="plays"/>
    <x v="3863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36"/>
    <n v="2500"/>
    <n v="909"/>
    <x v="2"/>
    <n v="33.67"/>
    <s v="GB"/>
    <s v="GBP"/>
    <n v="1431298740"/>
    <n v="1429558756"/>
    <b v="0"/>
    <n v="27"/>
    <b v="0"/>
    <s v="theater/plays"/>
    <x v="1"/>
    <s v="plays"/>
    <x v="3864"/>
    <d v="2015-05-10T22:59:00"/>
    <x v="0"/>
    <n v="2015"/>
  </r>
  <r>
    <n v="3915"/>
    <s v="Hardcross"/>
    <s v="Following the enormous success of Hardcross, we are looking for new ways to bring this wonderful play to a wider audience."/>
    <n v="0"/>
    <n v="1500"/>
    <n v="5"/>
    <x v="2"/>
    <n v="5"/>
    <s v="GB"/>
    <s v="GBP"/>
    <n v="1464824309"/>
    <n v="1462232309"/>
    <b v="0"/>
    <n v="1"/>
    <b v="0"/>
    <s v="theater/plays"/>
    <x v="1"/>
    <s v="plays"/>
    <x v="3865"/>
    <d v="2016-06-01T23:38:29"/>
    <x v="2"/>
    <n v="2016"/>
  </r>
  <r>
    <n v="3916"/>
    <s v="Final exam"/>
    <s v="We're a small group of University students who need a little help making our final exam production the best product possible."/>
    <n v="0"/>
    <n v="2000"/>
    <n v="0"/>
    <x v="2"/>
    <n v="0"/>
    <s v="DK"/>
    <s v="DKK"/>
    <n v="1464952752"/>
    <n v="1462360752"/>
    <b v="0"/>
    <n v="0"/>
    <b v="0"/>
    <s v="theater/plays"/>
    <x v="1"/>
    <s v="plays"/>
    <x v="3866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n v="0"/>
    <n v="3500"/>
    <n v="10"/>
    <x v="2"/>
    <n v="10"/>
    <s v="GB"/>
    <s v="GBP"/>
    <n v="1410439161"/>
    <n v="1407847161"/>
    <b v="0"/>
    <n v="1"/>
    <b v="0"/>
    <s v="theater/plays"/>
    <x v="1"/>
    <s v="plays"/>
    <x v="3867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n v="0"/>
    <n v="60000"/>
    <n v="120"/>
    <x v="2"/>
    <n v="40"/>
    <s v="GB"/>
    <s v="GBP"/>
    <n v="1407168000"/>
    <n v="1406131023"/>
    <b v="0"/>
    <n v="3"/>
    <b v="0"/>
    <s v="theater/plays"/>
    <x v="1"/>
    <s v="plays"/>
    <x v="3868"/>
    <d v="2014-08-04T16:00:00"/>
    <x v="3"/>
    <n v="2014"/>
  </r>
  <r>
    <n v="3919"/>
    <s v="After The Blue"/>
    <s v="Two sisters living in a Cornish seaside town attempt to hide and escape from a life- circle of deceit, abuse, incest and revenge."/>
    <n v="2"/>
    <n v="5000"/>
    <n v="90"/>
    <x v="2"/>
    <n v="30"/>
    <s v="GB"/>
    <s v="GBP"/>
    <n v="1453075200"/>
    <n v="1450628773"/>
    <b v="0"/>
    <n v="3"/>
    <b v="0"/>
    <s v="theater/plays"/>
    <x v="1"/>
    <s v="plays"/>
    <x v="3869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n v="5"/>
    <n v="2500"/>
    <n v="135"/>
    <x v="2"/>
    <n v="45"/>
    <s v="GB"/>
    <s v="GBP"/>
    <n v="1479032260"/>
    <n v="1476436660"/>
    <b v="0"/>
    <n v="3"/>
    <b v="0"/>
    <s v="theater/plays"/>
    <x v="1"/>
    <s v="plays"/>
    <x v="387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0"/>
    <n v="3000"/>
    <n v="0"/>
    <x v="2"/>
    <n v="0"/>
    <s v="GB"/>
    <s v="GBP"/>
    <n v="1414346400"/>
    <n v="1413291655"/>
    <b v="0"/>
    <n v="0"/>
    <b v="0"/>
    <s v="theater/plays"/>
    <x v="1"/>
    <s v="plays"/>
    <x v="3871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8"/>
    <n v="750"/>
    <n v="61"/>
    <x v="2"/>
    <n v="10.17"/>
    <s v="US"/>
    <s v="USD"/>
    <n v="1425337200"/>
    <n v="1421432810"/>
    <b v="0"/>
    <n v="6"/>
    <b v="0"/>
    <s v="theater/plays"/>
    <x v="1"/>
    <s v="plays"/>
    <x v="3872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2"/>
    <n v="11500"/>
    <n v="1384"/>
    <x v="2"/>
    <n v="81.41"/>
    <s v="GB"/>
    <s v="GBP"/>
    <n v="1428622271"/>
    <n v="1426203071"/>
    <b v="0"/>
    <n v="17"/>
    <b v="0"/>
    <s v="theater/plays"/>
    <x v="1"/>
    <s v="plays"/>
    <x v="3873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"/>
    <n v="15000"/>
    <n v="2290"/>
    <x v="2"/>
    <n v="57.25"/>
    <s v="US"/>
    <s v="USD"/>
    <n v="1403823722"/>
    <n v="1401231722"/>
    <b v="0"/>
    <n v="40"/>
    <b v="0"/>
    <s v="theater/plays"/>
    <x v="1"/>
    <s v="plays"/>
    <x v="3874"/>
    <d v="2014-06-26T23:02:02"/>
    <x v="3"/>
    <n v="2014"/>
  </r>
  <r>
    <n v="3925"/>
    <s v="Help Save High School Theater"/>
    <s v="Help Save High School Theater Program_x000a_Your donations will be used to purchase props, build sets, and costumes."/>
    <n v="10"/>
    <n v="150"/>
    <n v="15"/>
    <x v="2"/>
    <n v="5"/>
    <s v="US"/>
    <s v="USD"/>
    <n v="1406753639"/>
    <n v="1404161639"/>
    <b v="0"/>
    <n v="3"/>
    <b v="0"/>
    <s v="theater/plays"/>
    <x v="1"/>
    <s v="plays"/>
    <x v="3875"/>
    <d v="2014-07-30T20:53:59"/>
    <x v="3"/>
    <n v="2014"/>
  </r>
  <r>
    <n v="3926"/>
    <s v="Caryl Churchill's 'Top Girls' - NSW HSC Text"/>
    <s v="Producing syllabus-relevant theatre targeted to HSC students on the NSW Central Coast"/>
    <n v="0"/>
    <n v="5000"/>
    <n v="15"/>
    <x v="2"/>
    <n v="15"/>
    <s v="AU"/>
    <s v="AUD"/>
    <n v="1419645748"/>
    <n v="1417053748"/>
    <b v="0"/>
    <n v="1"/>
    <b v="0"/>
    <s v="theater/plays"/>
    <x v="1"/>
    <s v="plays"/>
    <x v="3876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1"/>
    <n v="2500"/>
    <n v="25"/>
    <x v="2"/>
    <n v="12.5"/>
    <s v="GB"/>
    <s v="GBP"/>
    <n v="1407565504"/>
    <n v="1404973504"/>
    <b v="0"/>
    <n v="2"/>
    <b v="0"/>
    <s v="theater/plays"/>
    <x v="1"/>
    <s v="plays"/>
    <x v="3877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n v="13"/>
    <n v="5000"/>
    <n v="651"/>
    <x v="2"/>
    <n v="93"/>
    <s v="US"/>
    <s v="USD"/>
    <n v="1444971540"/>
    <n v="1442593427"/>
    <b v="0"/>
    <n v="7"/>
    <b v="0"/>
    <s v="theater/plays"/>
    <x v="1"/>
    <s v="plays"/>
    <x v="3878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"/>
    <n v="20000"/>
    <n v="453"/>
    <x v="2"/>
    <n v="32.36"/>
    <s v="US"/>
    <s v="USD"/>
    <n v="1474228265"/>
    <n v="1471636265"/>
    <b v="0"/>
    <n v="14"/>
    <b v="0"/>
    <s v="theater/plays"/>
    <x v="1"/>
    <s v="plays"/>
    <x v="3879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n v="0"/>
    <n v="10000"/>
    <n v="0"/>
    <x v="2"/>
    <n v="0"/>
    <s v="AU"/>
    <s v="AUD"/>
    <n v="1459490400"/>
    <n v="1457078868"/>
    <b v="0"/>
    <n v="0"/>
    <b v="0"/>
    <s v="theater/plays"/>
    <x v="1"/>
    <s v="plays"/>
    <x v="3880"/>
    <d v="2016-04-01T06:00:00"/>
    <x v="2"/>
    <n v="2016"/>
  </r>
  <r>
    <n v="3931"/>
    <s v="Still I Weep"/>
    <s v="An original stage play designed to bring to light the long-term effects on adult survivors of childhood sexual abuse. We do survive!"/>
    <n v="0"/>
    <n v="8000"/>
    <n v="0"/>
    <x v="2"/>
    <n v="0"/>
    <s v="US"/>
    <s v="USD"/>
    <n v="1441510707"/>
    <n v="1439350707"/>
    <b v="0"/>
    <n v="0"/>
    <b v="0"/>
    <s v="theater/plays"/>
    <x v="1"/>
    <s v="plays"/>
    <x v="3881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0"/>
    <n v="12000"/>
    <n v="1"/>
    <x v="2"/>
    <n v="1"/>
    <s v="US"/>
    <s v="USD"/>
    <n v="1458097364"/>
    <n v="1455508964"/>
    <b v="0"/>
    <n v="1"/>
    <b v="0"/>
    <s v="theater/plays"/>
    <x v="1"/>
    <s v="plays"/>
    <x v="3882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16"/>
    <n v="7000"/>
    <n v="1102"/>
    <x v="2"/>
    <n v="91.83"/>
    <s v="US"/>
    <s v="USD"/>
    <n v="1468716180"/>
    <n v="1466205262"/>
    <b v="0"/>
    <n v="12"/>
    <b v="0"/>
    <s v="theater/plays"/>
    <x v="1"/>
    <s v="plays"/>
    <x v="3883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n v="11"/>
    <n v="5000"/>
    <n v="550"/>
    <x v="2"/>
    <n v="45.83"/>
    <s v="US"/>
    <s v="USD"/>
    <n v="1443704400"/>
    <n v="1439827639"/>
    <b v="0"/>
    <n v="12"/>
    <b v="0"/>
    <s v="theater/plays"/>
    <x v="1"/>
    <s v="plays"/>
    <x v="3884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44"/>
    <n v="3000"/>
    <n v="1315"/>
    <x v="2"/>
    <n v="57.17"/>
    <s v="GB"/>
    <s v="GBP"/>
    <n v="1443973546"/>
    <n v="1438789546"/>
    <b v="0"/>
    <n v="23"/>
    <b v="0"/>
    <s v="theater/plays"/>
    <x v="1"/>
    <s v="plays"/>
    <x v="3885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n v="0"/>
    <n v="20000"/>
    <n v="0"/>
    <x v="2"/>
    <n v="0"/>
    <s v="US"/>
    <s v="USD"/>
    <n v="1480576720"/>
    <n v="1477981120"/>
    <b v="0"/>
    <n v="0"/>
    <b v="0"/>
    <s v="theater/plays"/>
    <x v="1"/>
    <s v="plays"/>
    <x v="3886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n v="86"/>
    <n v="2885"/>
    <n v="2485"/>
    <x v="2"/>
    <n v="248.5"/>
    <s v="US"/>
    <s v="USD"/>
    <n v="1468249760"/>
    <n v="1465830560"/>
    <b v="0"/>
    <n v="10"/>
    <b v="0"/>
    <s v="theater/plays"/>
    <x v="1"/>
    <s v="plays"/>
    <x v="3887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n v="12"/>
    <n v="3255"/>
    <n v="397"/>
    <x v="2"/>
    <n v="79.400000000000006"/>
    <s v="US"/>
    <s v="USD"/>
    <n v="1435441454"/>
    <n v="1432763054"/>
    <b v="0"/>
    <n v="5"/>
    <b v="0"/>
    <s v="theater/plays"/>
    <x v="1"/>
    <s v="plays"/>
    <x v="3888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n v="0"/>
    <n v="5000"/>
    <n v="5"/>
    <x v="2"/>
    <n v="5"/>
    <s v="AU"/>
    <s v="AUD"/>
    <n v="1412656200"/>
    <n v="1412328979"/>
    <b v="0"/>
    <n v="1"/>
    <b v="0"/>
    <s v="theater/plays"/>
    <x v="1"/>
    <s v="plays"/>
    <x v="3889"/>
    <d v="2014-10-07T04:30:00"/>
    <x v="3"/>
    <n v="2014"/>
  </r>
  <r>
    <n v="3940"/>
    <s v="Attraction"/>
    <s v="A Stage Play that will bring you to the edge of your seat , leave you thinkin and will also have you laughing while enjoyin the talent"/>
    <n v="0"/>
    <n v="5000"/>
    <n v="11"/>
    <x v="2"/>
    <n v="5.5"/>
    <s v="US"/>
    <s v="USD"/>
    <n v="1420199351"/>
    <n v="1416311351"/>
    <b v="0"/>
    <n v="2"/>
    <b v="0"/>
    <s v="theater/plays"/>
    <x v="1"/>
    <s v="plays"/>
    <x v="3890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1"/>
    <n v="5500"/>
    <n v="50"/>
    <x v="2"/>
    <n v="25"/>
    <s v="US"/>
    <s v="USD"/>
    <n v="1416877200"/>
    <n v="1414505137"/>
    <b v="0"/>
    <n v="2"/>
    <b v="0"/>
    <s v="theater/plays"/>
    <x v="1"/>
    <s v="plays"/>
    <x v="3891"/>
    <d v="2014-11-25T01:00:00"/>
    <x v="3"/>
    <n v="2014"/>
  </r>
  <r>
    <n v="3942"/>
    <s v="Epic Proportions"/>
    <s v="In the 30's, two brothers, Benny and Phil, who go to the Arizona desert to be extras in a huge Biblical epic. Riotous comedy!"/>
    <n v="0"/>
    <n v="1200"/>
    <n v="0"/>
    <x v="2"/>
    <n v="0"/>
    <s v="US"/>
    <s v="USD"/>
    <n v="1434490914"/>
    <n v="1429306914"/>
    <b v="0"/>
    <n v="0"/>
    <b v="0"/>
    <s v="theater/plays"/>
    <x v="1"/>
    <s v="plays"/>
    <x v="3892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36"/>
    <n v="5000"/>
    <n v="1782"/>
    <x v="2"/>
    <n v="137.08000000000001"/>
    <s v="US"/>
    <s v="USD"/>
    <n v="1446483000"/>
    <n v="1443811268"/>
    <b v="0"/>
    <n v="13"/>
    <b v="0"/>
    <s v="theater/plays"/>
    <x v="1"/>
    <s v="plays"/>
    <x v="3893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0"/>
    <n v="5000"/>
    <n v="0"/>
    <x v="2"/>
    <n v="0"/>
    <s v="US"/>
    <s v="USD"/>
    <n v="1440690875"/>
    <n v="1438098875"/>
    <b v="0"/>
    <n v="0"/>
    <b v="0"/>
    <s v="theater/plays"/>
    <x v="1"/>
    <s v="plays"/>
    <x v="3894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0"/>
    <n v="2000"/>
    <n v="5"/>
    <x v="2"/>
    <n v="5"/>
    <s v="US"/>
    <s v="USD"/>
    <n v="1431717268"/>
    <n v="1429125268"/>
    <b v="0"/>
    <n v="1"/>
    <b v="0"/>
    <s v="theater/plays"/>
    <x v="1"/>
    <s v="plays"/>
    <x v="3895"/>
    <d v="2015-05-15T19:14:28"/>
    <x v="0"/>
    <n v="2015"/>
  </r>
  <r>
    <n v="3946"/>
    <s v="DR. Mecurio's Mythical Marvels &amp; Beastiry"/>
    <s v="Dr. Mecurio's is an original work of fantasy designed and written for the stage."/>
    <n v="3"/>
    <n v="6000"/>
    <n v="195"/>
    <x v="2"/>
    <n v="39"/>
    <s v="US"/>
    <s v="USD"/>
    <n v="1425110400"/>
    <n v="1422388822"/>
    <b v="0"/>
    <n v="5"/>
    <b v="0"/>
    <s v="theater/plays"/>
    <x v="1"/>
    <s v="plays"/>
    <x v="3896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n v="3"/>
    <n v="3000"/>
    <n v="101"/>
    <x v="2"/>
    <n v="50.5"/>
    <s v="US"/>
    <s v="USD"/>
    <n v="1475378744"/>
    <n v="1472786744"/>
    <b v="0"/>
    <n v="2"/>
    <b v="0"/>
    <s v="theater/plays"/>
    <x v="1"/>
    <s v="plays"/>
    <x v="3897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n v="0"/>
    <n v="30000"/>
    <n v="0"/>
    <x v="2"/>
    <n v="0"/>
    <s v="AU"/>
    <s v="AUD"/>
    <n v="1410076123"/>
    <n v="1404892123"/>
    <b v="0"/>
    <n v="0"/>
    <b v="0"/>
    <s v="theater/plays"/>
    <x v="1"/>
    <s v="plays"/>
    <x v="3898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6"/>
    <n v="10000"/>
    <n v="1577"/>
    <x v="2"/>
    <n v="49.28"/>
    <s v="AU"/>
    <s v="AUD"/>
    <n v="1423623221"/>
    <n v="1421031221"/>
    <b v="0"/>
    <n v="32"/>
    <b v="0"/>
    <s v="theater/plays"/>
    <x v="1"/>
    <s v="plays"/>
    <x v="3899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1"/>
    <n v="4000"/>
    <n v="25"/>
    <x v="2"/>
    <n v="25"/>
    <s v="US"/>
    <s v="USD"/>
    <n v="1460140500"/>
    <n v="1457628680"/>
    <b v="0"/>
    <n v="1"/>
    <b v="0"/>
    <s v="theater/plays"/>
    <x v="1"/>
    <s v="plays"/>
    <x v="390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0"/>
    <n v="200000"/>
    <n v="1"/>
    <x v="2"/>
    <n v="1"/>
    <s v="IE"/>
    <s v="EUR"/>
    <n v="1462301342"/>
    <n v="1457120942"/>
    <b v="0"/>
    <n v="1"/>
    <b v="0"/>
    <s v="theater/plays"/>
    <x v="1"/>
    <s v="plays"/>
    <x v="3901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0"/>
    <n v="26000"/>
    <n v="25"/>
    <x v="2"/>
    <n v="25"/>
    <s v="US"/>
    <s v="USD"/>
    <n v="1445885890"/>
    <n v="1440701890"/>
    <b v="0"/>
    <n v="1"/>
    <b v="0"/>
    <s v="theater/plays"/>
    <x v="1"/>
    <s v="plays"/>
    <x v="3902"/>
    <d v="2015-10-26T18:58:10"/>
    <x v="0"/>
    <n v="2015"/>
  </r>
  <r>
    <n v="3953"/>
    <s v="A Time Pirate's Love"/>
    <s v="Actors and actresses are needed to help me create a stage play. A stage play needs to be adapted from the book I wrote."/>
    <n v="0"/>
    <n v="17600"/>
    <n v="0"/>
    <x v="2"/>
    <n v="0"/>
    <s v="US"/>
    <s v="USD"/>
    <n v="1469834940"/>
    <n v="1467162586"/>
    <b v="0"/>
    <n v="0"/>
    <b v="0"/>
    <s v="theater/plays"/>
    <x v="1"/>
    <s v="plays"/>
    <x v="3903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n v="0"/>
    <n v="25000"/>
    <n v="0"/>
    <x v="2"/>
    <n v="0"/>
    <s v="CA"/>
    <s v="CAD"/>
    <n v="1405352264"/>
    <n v="1400168264"/>
    <b v="0"/>
    <n v="0"/>
    <b v="0"/>
    <s v="theater/plays"/>
    <x v="1"/>
    <s v="plays"/>
    <x v="390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24"/>
    <n v="1750"/>
    <n v="425"/>
    <x v="2"/>
    <n v="53.13"/>
    <s v="US"/>
    <s v="USD"/>
    <n v="1448745741"/>
    <n v="1446150141"/>
    <b v="0"/>
    <n v="8"/>
    <b v="0"/>
    <s v="theater/plays"/>
    <x v="1"/>
    <s v="plays"/>
    <x v="3905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n v="0"/>
    <n v="5500"/>
    <n v="0"/>
    <x v="2"/>
    <n v="0"/>
    <s v="US"/>
    <s v="USD"/>
    <n v="1461543600"/>
    <n v="1459203727"/>
    <b v="0"/>
    <n v="0"/>
    <b v="0"/>
    <s v="theater/plays"/>
    <x v="1"/>
    <s v="plays"/>
    <x v="3906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n v="0"/>
    <n v="28000"/>
    <n v="7"/>
    <x v="2"/>
    <n v="7"/>
    <s v="US"/>
    <s v="USD"/>
    <n v="1468020354"/>
    <n v="1464045954"/>
    <b v="0"/>
    <n v="1"/>
    <b v="0"/>
    <s v="theater/plays"/>
    <x v="1"/>
    <s v="plays"/>
    <x v="3907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n v="32"/>
    <n v="2000"/>
    <n v="641"/>
    <x v="2"/>
    <n v="40.06"/>
    <s v="US"/>
    <s v="USD"/>
    <n v="1406988000"/>
    <n v="1403822912"/>
    <b v="0"/>
    <n v="16"/>
    <b v="0"/>
    <s v="theater/plays"/>
    <x v="1"/>
    <s v="plays"/>
    <x v="3908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24"/>
    <n v="1200"/>
    <n v="292"/>
    <x v="2"/>
    <n v="24.33"/>
    <s v="US"/>
    <s v="USD"/>
    <n v="1411930556"/>
    <n v="1409338556"/>
    <b v="0"/>
    <n v="12"/>
    <b v="0"/>
    <s v="theater/plays"/>
    <x v="1"/>
    <s v="plays"/>
    <x v="3909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n v="2"/>
    <n v="3000"/>
    <n v="45"/>
    <x v="2"/>
    <n v="11.25"/>
    <s v="US"/>
    <s v="USD"/>
    <n v="1451852256"/>
    <n v="1449260256"/>
    <b v="0"/>
    <n v="4"/>
    <b v="0"/>
    <s v="theater/plays"/>
    <x v="1"/>
    <s v="plays"/>
    <x v="3910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n v="0"/>
    <n v="5000"/>
    <n v="21"/>
    <x v="2"/>
    <n v="10.5"/>
    <s v="GB"/>
    <s v="GBP"/>
    <n v="1399584210"/>
    <n v="1397683410"/>
    <b v="0"/>
    <n v="2"/>
    <b v="0"/>
    <s v="theater/plays"/>
    <x v="1"/>
    <s v="plays"/>
    <x v="3911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3"/>
    <n v="1400"/>
    <n v="45"/>
    <x v="2"/>
    <n v="15"/>
    <s v="GB"/>
    <s v="GBP"/>
    <n v="1448722494"/>
    <n v="1446562494"/>
    <b v="0"/>
    <n v="3"/>
    <b v="0"/>
    <s v="theater/plays"/>
    <x v="1"/>
    <s v="plays"/>
    <x v="3912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0"/>
    <n v="10000"/>
    <n v="0"/>
    <x v="2"/>
    <n v="0"/>
    <s v="CA"/>
    <s v="CAD"/>
    <n v="1447821717"/>
    <n v="1445226117"/>
    <b v="0"/>
    <n v="0"/>
    <b v="0"/>
    <s v="theater/plays"/>
    <x v="1"/>
    <s v="plays"/>
    <x v="3913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n v="6"/>
    <n v="2000"/>
    <n v="126"/>
    <x v="2"/>
    <n v="42"/>
    <s v="US"/>
    <s v="USD"/>
    <n v="1429460386"/>
    <n v="1424279986"/>
    <b v="0"/>
    <n v="3"/>
    <b v="0"/>
    <s v="theater/plays"/>
    <x v="1"/>
    <s v="plays"/>
    <x v="3914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14"/>
    <n v="2000"/>
    <n v="285"/>
    <x v="2"/>
    <n v="71.25"/>
    <s v="US"/>
    <s v="USD"/>
    <n v="1460608780"/>
    <n v="1455428380"/>
    <b v="0"/>
    <n v="4"/>
    <b v="0"/>
    <s v="theater/plays"/>
    <x v="1"/>
    <s v="plays"/>
    <x v="3915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n v="1"/>
    <n v="7500"/>
    <n v="45"/>
    <x v="2"/>
    <n v="22.5"/>
    <s v="US"/>
    <s v="USD"/>
    <n v="1406170740"/>
    <n v="1402506278"/>
    <b v="0"/>
    <n v="2"/>
    <b v="0"/>
    <s v="theater/plays"/>
    <x v="1"/>
    <s v="plays"/>
    <x v="3916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24"/>
    <n v="1700"/>
    <n v="410"/>
    <x v="2"/>
    <n v="41"/>
    <s v="US"/>
    <s v="USD"/>
    <n v="1488783507"/>
    <n v="1486191507"/>
    <b v="0"/>
    <n v="10"/>
    <b v="0"/>
    <s v="theater/plays"/>
    <x v="1"/>
    <s v="plays"/>
    <x v="391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n v="11"/>
    <n v="5000"/>
    <n v="527"/>
    <x v="2"/>
    <n v="47.91"/>
    <s v="US"/>
    <s v="USD"/>
    <n v="1463945673"/>
    <n v="1458761673"/>
    <b v="0"/>
    <n v="11"/>
    <b v="0"/>
    <s v="theater/plays"/>
    <x v="1"/>
    <s v="plays"/>
    <x v="3918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7"/>
    <n v="2825"/>
    <n v="211"/>
    <x v="2"/>
    <n v="35.17"/>
    <s v="US"/>
    <s v="USD"/>
    <n v="1472442900"/>
    <n v="1471638646"/>
    <b v="0"/>
    <n v="6"/>
    <b v="0"/>
    <s v="theater/plays"/>
    <x v="1"/>
    <s v="plays"/>
    <x v="3919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0"/>
    <n v="15000"/>
    <n v="11"/>
    <x v="2"/>
    <n v="5.5"/>
    <s v="US"/>
    <s v="USD"/>
    <n v="1460925811"/>
    <n v="1458333811"/>
    <b v="0"/>
    <n v="2"/>
    <b v="0"/>
    <s v="theater/plays"/>
    <x v="1"/>
    <s v="plays"/>
    <x v="3920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n v="1"/>
    <n v="14000"/>
    <n v="136"/>
    <x v="2"/>
    <n v="22.67"/>
    <s v="US"/>
    <s v="USD"/>
    <n v="1405947126"/>
    <n v="1403355126"/>
    <b v="0"/>
    <n v="6"/>
    <b v="0"/>
    <s v="theater/plays"/>
    <x v="1"/>
    <s v="plays"/>
    <x v="3921"/>
    <d v="2014-07-21T12:52:06"/>
    <x v="3"/>
    <n v="2014"/>
  </r>
  <r>
    <n v="3972"/>
    <s v="Valkyrie Theatre Company"/>
    <s v="We're a horror based theatre company in Oklahoma City beginning our first season of shows."/>
    <n v="21"/>
    <n v="1000"/>
    <n v="211"/>
    <x v="2"/>
    <n v="26.38"/>
    <s v="US"/>
    <s v="USD"/>
    <n v="1423186634"/>
    <n v="1418002634"/>
    <b v="0"/>
    <n v="8"/>
    <b v="0"/>
    <s v="theater/plays"/>
    <x v="1"/>
    <s v="plays"/>
    <x v="3922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78"/>
    <n v="5000"/>
    <n v="3905"/>
    <x v="2"/>
    <n v="105.54"/>
    <s v="US"/>
    <s v="USD"/>
    <n v="1462766400"/>
    <n v="1460219110"/>
    <b v="0"/>
    <n v="37"/>
    <b v="0"/>
    <s v="theater/plays"/>
    <x v="1"/>
    <s v="plays"/>
    <x v="3923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n v="32"/>
    <n v="1000"/>
    <n v="320"/>
    <x v="2"/>
    <n v="29.09"/>
    <s v="GB"/>
    <s v="GBP"/>
    <n v="1464872848"/>
    <n v="1462280848"/>
    <b v="0"/>
    <n v="11"/>
    <b v="0"/>
    <s v="theater/plays"/>
    <x v="1"/>
    <s v="plays"/>
    <x v="3924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n v="0"/>
    <n v="678"/>
    <n v="0"/>
    <x v="2"/>
    <n v="0"/>
    <s v="US"/>
    <s v="USD"/>
    <n v="1468442898"/>
    <n v="1465850898"/>
    <b v="0"/>
    <n v="0"/>
    <b v="0"/>
    <s v="theater/plays"/>
    <x v="1"/>
    <s v="plays"/>
    <x v="3925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48"/>
    <n v="1300"/>
    <n v="620"/>
    <x v="2"/>
    <n v="62"/>
    <s v="US"/>
    <s v="USD"/>
    <n v="1406876400"/>
    <n v="1405024561"/>
    <b v="0"/>
    <n v="10"/>
    <b v="0"/>
    <s v="theater/plays"/>
    <x v="1"/>
    <s v="plays"/>
    <x v="3926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n v="1"/>
    <n v="90000"/>
    <n v="1305"/>
    <x v="2"/>
    <n v="217.5"/>
    <s v="US"/>
    <s v="USD"/>
    <n v="1469213732"/>
    <n v="1466621732"/>
    <b v="0"/>
    <n v="6"/>
    <b v="0"/>
    <s v="theater/plays"/>
    <x v="1"/>
    <s v="plays"/>
    <x v="3927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n v="11"/>
    <n v="2000"/>
    <n v="214"/>
    <x v="2"/>
    <n v="26.75"/>
    <s v="US"/>
    <s v="USD"/>
    <n v="1422717953"/>
    <n v="1417533953"/>
    <b v="0"/>
    <n v="8"/>
    <b v="0"/>
    <s v="theater/plays"/>
    <x v="1"/>
    <s v="plays"/>
    <x v="3928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2"/>
    <n v="6000"/>
    <n v="110"/>
    <x v="2"/>
    <n v="18.329999999999998"/>
    <s v="GB"/>
    <s v="GBP"/>
    <n v="1427659200"/>
    <n v="1425678057"/>
    <b v="0"/>
    <n v="6"/>
    <b v="0"/>
    <s v="theater/plays"/>
    <x v="1"/>
    <s v="plays"/>
    <x v="3929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18"/>
    <n v="2500"/>
    <n v="450"/>
    <x v="2"/>
    <n v="64.290000000000006"/>
    <s v="US"/>
    <s v="USD"/>
    <n v="1404570147"/>
    <n v="1401978147"/>
    <b v="0"/>
    <n v="7"/>
    <b v="0"/>
    <s v="theater/plays"/>
    <x v="1"/>
    <s v="plays"/>
    <x v="3930"/>
    <d v="2014-07-05T14:22:27"/>
    <x v="3"/>
    <n v="2014"/>
  </r>
  <r>
    <n v="3981"/>
    <s v="BEIRUT, LADY OF LEBANON"/>
    <s v="A Theatrical Production Celebrating the Lebanese Culture and the Human Spirit in Time of War."/>
    <n v="4"/>
    <n v="30000"/>
    <n v="1225"/>
    <x v="2"/>
    <n v="175"/>
    <s v="US"/>
    <s v="USD"/>
    <n v="1468729149"/>
    <n v="1463545149"/>
    <b v="0"/>
    <n v="7"/>
    <b v="0"/>
    <s v="theater/plays"/>
    <x v="1"/>
    <s v="plays"/>
    <x v="3931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20"/>
    <n v="850"/>
    <n v="170"/>
    <x v="2"/>
    <n v="34"/>
    <s v="GB"/>
    <s v="GBP"/>
    <n v="1436297180"/>
    <n v="1431113180"/>
    <b v="0"/>
    <n v="5"/>
    <b v="0"/>
    <s v="theater/plays"/>
    <x v="1"/>
    <s v="plays"/>
    <x v="3932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35"/>
    <n v="11140"/>
    <n v="3877"/>
    <x v="2"/>
    <n v="84.28"/>
    <s v="US"/>
    <s v="USD"/>
    <n v="1400569140"/>
    <n v="1397854356"/>
    <b v="0"/>
    <n v="46"/>
    <b v="0"/>
    <s v="theater/plays"/>
    <x v="1"/>
    <s v="plays"/>
    <x v="3933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n v="6"/>
    <n v="1500"/>
    <n v="95"/>
    <x v="2"/>
    <n v="9.5"/>
    <s v="GB"/>
    <s v="GBP"/>
    <n v="1415404800"/>
    <n v="1412809644"/>
    <b v="0"/>
    <n v="10"/>
    <b v="0"/>
    <s v="theater/plays"/>
    <x v="1"/>
    <s v="plays"/>
    <x v="393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2"/>
    <n v="2000"/>
    <n v="641"/>
    <x v="2"/>
    <n v="33.74"/>
    <s v="US"/>
    <s v="USD"/>
    <n v="1456002300"/>
    <n v="1454173120"/>
    <b v="0"/>
    <n v="19"/>
    <b v="0"/>
    <s v="theater/plays"/>
    <x v="1"/>
    <s v="plays"/>
    <x v="3935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n v="10"/>
    <n v="5000"/>
    <n v="488"/>
    <x v="2"/>
    <n v="37.54"/>
    <s v="GB"/>
    <s v="GBP"/>
    <n v="1462539840"/>
    <n v="1460034594"/>
    <b v="0"/>
    <n v="13"/>
    <b v="0"/>
    <s v="theater/plays"/>
    <x v="1"/>
    <s v="plays"/>
    <x v="3936"/>
    <d v="2016-05-06T13:04:00"/>
    <x v="2"/>
    <n v="2016"/>
  </r>
  <r>
    <n v="3987"/>
    <s v="Write Now 5"/>
    <s v="Write Now 5 is a new writing festival in south east London promoting new work from emerging playwrights."/>
    <n v="38"/>
    <n v="400"/>
    <n v="151"/>
    <x v="2"/>
    <n v="11.62"/>
    <s v="GB"/>
    <s v="GBP"/>
    <n v="1400278290"/>
    <n v="1399414290"/>
    <b v="0"/>
    <n v="13"/>
    <b v="0"/>
    <s v="theater/plays"/>
    <x v="1"/>
    <s v="plays"/>
    <x v="3937"/>
    <d v="2014-05-16T22:11:30"/>
    <x v="3"/>
    <n v="2014"/>
  </r>
  <r>
    <n v="3988"/>
    <s v="Folk-Tales: What Stories Do Your Folks Tell?"/>
    <s v="An evening of of stories based both in myth and truth."/>
    <n v="2"/>
    <n v="1500"/>
    <n v="32"/>
    <x v="2"/>
    <n v="8"/>
    <s v="US"/>
    <s v="USD"/>
    <n v="1440813413"/>
    <n v="1439517413"/>
    <b v="0"/>
    <n v="4"/>
    <b v="0"/>
    <s v="theater/plays"/>
    <x v="1"/>
    <s v="plays"/>
    <x v="3938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n v="0"/>
    <n v="3000"/>
    <n v="0"/>
    <x v="2"/>
    <n v="0"/>
    <s v="US"/>
    <s v="USD"/>
    <n v="1447009181"/>
    <n v="1444413581"/>
    <b v="0"/>
    <n v="0"/>
    <b v="0"/>
    <s v="theater/plays"/>
    <x v="1"/>
    <s v="plays"/>
    <x v="3939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4"/>
    <n v="1650"/>
    <n v="69"/>
    <x v="2"/>
    <n v="23"/>
    <s v="GB"/>
    <s v="GBP"/>
    <n v="1456934893"/>
    <n v="1454342893"/>
    <b v="0"/>
    <n v="3"/>
    <b v="0"/>
    <s v="theater/plays"/>
    <x v="1"/>
    <s v="plays"/>
    <x v="3940"/>
    <d v="2016-03-02T16:08:13"/>
    <x v="2"/>
    <n v="2016"/>
  </r>
  <r>
    <n v="3991"/>
    <s v="NTACTheatre - North Texas Actor's Collaborative Theatre"/>
    <s v="North Texas first actor-driven theatre company needs your help"/>
    <n v="20"/>
    <n v="500"/>
    <n v="100"/>
    <x v="2"/>
    <n v="100"/>
    <s v="US"/>
    <s v="USD"/>
    <n v="1433086082"/>
    <n v="1430494082"/>
    <b v="0"/>
    <n v="1"/>
    <b v="0"/>
    <s v="theater/plays"/>
    <x v="1"/>
    <s v="plays"/>
    <x v="3941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n v="5"/>
    <n v="10000"/>
    <n v="541"/>
    <x v="2"/>
    <n v="60.11"/>
    <s v="US"/>
    <s v="USD"/>
    <n v="1449876859"/>
    <n v="1444689259"/>
    <b v="0"/>
    <n v="9"/>
    <b v="0"/>
    <s v="theater/plays"/>
    <x v="1"/>
    <s v="plays"/>
    <x v="3942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n v="0"/>
    <n v="50000"/>
    <n v="3"/>
    <x v="2"/>
    <n v="3"/>
    <s v="US"/>
    <s v="USD"/>
    <n v="1431549912"/>
    <n v="1428957912"/>
    <b v="0"/>
    <n v="1"/>
    <b v="0"/>
    <s v="theater/plays"/>
    <x v="1"/>
    <s v="plays"/>
    <x v="3943"/>
    <d v="2015-05-13T20:45:12"/>
    <x v="0"/>
    <n v="2015"/>
  </r>
  <r>
    <n v="3994"/>
    <s v="Poles Apart - A Play in 2 Acts"/>
    <s v="Is Henson willing to dare risk a theatrical speaking tour of his North Pole adventures...and more?"/>
    <n v="0"/>
    <n v="2000"/>
    <n v="5"/>
    <x v="2"/>
    <n v="5"/>
    <s v="US"/>
    <s v="USD"/>
    <n v="1405761690"/>
    <n v="1403169690"/>
    <b v="0"/>
    <n v="1"/>
    <b v="0"/>
    <s v="theater/plays"/>
    <x v="1"/>
    <s v="plays"/>
    <x v="3944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35"/>
    <n v="200"/>
    <n v="70"/>
    <x v="2"/>
    <n v="17.5"/>
    <s v="GB"/>
    <s v="GBP"/>
    <n v="1423913220"/>
    <n v="1421339077"/>
    <b v="0"/>
    <n v="4"/>
    <b v="0"/>
    <s v="theater/plays"/>
    <x v="1"/>
    <s v="plays"/>
    <x v="3945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n v="17"/>
    <n v="3000"/>
    <n v="497"/>
    <x v="2"/>
    <n v="29.24"/>
    <s v="US"/>
    <s v="USD"/>
    <n v="1416499440"/>
    <n v="1415341464"/>
    <b v="0"/>
    <n v="17"/>
    <b v="0"/>
    <s v="theater/plays"/>
    <x v="1"/>
    <s v="plays"/>
    <x v="3946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n v="0"/>
    <n v="3000"/>
    <n v="0"/>
    <x v="2"/>
    <n v="0"/>
    <s v="GB"/>
    <s v="GBP"/>
    <n v="1428222221"/>
    <n v="1425633821"/>
    <b v="0"/>
    <n v="0"/>
    <b v="0"/>
    <s v="theater/plays"/>
    <x v="1"/>
    <s v="plays"/>
    <x v="3947"/>
    <d v="2015-04-05T08:23:41"/>
    <x v="0"/>
    <n v="2015"/>
  </r>
  <r>
    <n v="3998"/>
    <s v="Forsaken Angels-A New Play"/>
    <s v="Forsaken Angels, a powerful new play by William Leary, author of DCMTA's Best Of 2014 Play Masquerade."/>
    <n v="57"/>
    <n v="1250"/>
    <n v="715"/>
    <x v="2"/>
    <n v="59.58"/>
    <s v="US"/>
    <s v="USD"/>
    <n v="1427580426"/>
    <n v="1424992026"/>
    <b v="0"/>
    <n v="12"/>
    <b v="0"/>
    <s v="theater/plays"/>
    <x v="1"/>
    <s v="plays"/>
    <x v="3948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17"/>
    <n v="7000"/>
    <n v="1156"/>
    <x v="2"/>
    <n v="82.57"/>
    <s v="US"/>
    <s v="USD"/>
    <n v="1409514709"/>
    <n v="1406058798"/>
    <b v="0"/>
    <n v="14"/>
    <b v="0"/>
    <s v="theater/plays"/>
    <x v="1"/>
    <s v="plays"/>
    <x v="3949"/>
    <d v="2014-08-31T19:51:49"/>
    <x v="3"/>
    <n v="2014"/>
  </r>
  <r>
    <n v="4000"/>
    <s v="The Escorts"/>
    <s v="An Enticing Trip into the World of Assisted Dying"/>
    <n v="0"/>
    <n v="8000"/>
    <n v="10"/>
    <x v="2"/>
    <n v="10"/>
    <s v="US"/>
    <s v="USD"/>
    <n v="1462631358"/>
    <n v="1457450958"/>
    <b v="0"/>
    <n v="1"/>
    <b v="0"/>
    <s v="theater/plays"/>
    <x v="1"/>
    <s v="plays"/>
    <x v="3950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38"/>
    <n v="1200"/>
    <n v="453"/>
    <x v="2"/>
    <n v="32.36"/>
    <s v="GB"/>
    <s v="GBP"/>
    <n v="1488394800"/>
    <n v="1486681708"/>
    <b v="0"/>
    <n v="14"/>
    <b v="0"/>
    <s v="theater/plays"/>
    <x v="1"/>
    <s v="plays"/>
    <x v="3951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n v="2"/>
    <n v="1250"/>
    <n v="23"/>
    <x v="2"/>
    <n v="5.75"/>
    <s v="US"/>
    <s v="USD"/>
    <n v="1411779761"/>
    <n v="1409187761"/>
    <b v="0"/>
    <n v="4"/>
    <b v="0"/>
    <s v="theater/plays"/>
    <x v="1"/>
    <s v="plays"/>
    <x v="3952"/>
    <d v="2014-09-27T01:02:41"/>
    <x v="3"/>
    <n v="2014"/>
  </r>
  <r>
    <n v="4003"/>
    <s v="MAMA BA-B: The Stage Play"/>
    <s v="&quot;MAMA'Z BA-B&quot; is the story of Marcus Williams who struggles to find a place for himself as a young black male."/>
    <n v="10"/>
    <n v="2000"/>
    <n v="201"/>
    <x v="2"/>
    <n v="100.5"/>
    <s v="US"/>
    <s v="USD"/>
    <n v="1424009147"/>
    <n v="1421417147"/>
    <b v="0"/>
    <n v="2"/>
    <b v="0"/>
    <s v="theater/plays"/>
    <x v="1"/>
    <s v="plays"/>
    <x v="3953"/>
    <d v="2015-02-15T14:05:47"/>
    <x v="0"/>
    <n v="2015"/>
  </r>
  <r>
    <n v="4004"/>
    <s v="South Florida Tours"/>
    <s v="Help Launch The Queen Into South Florida!"/>
    <n v="0"/>
    <n v="500"/>
    <n v="1"/>
    <x v="2"/>
    <n v="1"/>
    <s v="US"/>
    <s v="USD"/>
    <n v="1412740457"/>
    <n v="1410148457"/>
    <b v="0"/>
    <n v="1"/>
    <b v="0"/>
    <s v="theater/plays"/>
    <x v="1"/>
    <s v="plays"/>
    <x v="3954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n v="1"/>
    <n v="3000"/>
    <n v="40"/>
    <x v="2"/>
    <n v="20"/>
    <s v="US"/>
    <s v="USD"/>
    <n v="1413832985"/>
    <n v="1408648985"/>
    <b v="0"/>
    <n v="2"/>
    <b v="0"/>
    <s v="theater/plays"/>
    <x v="1"/>
    <s v="plays"/>
    <x v="395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0"/>
    <n v="30000"/>
    <n v="2"/>
    <x v="2"/>
    <n v="2"/>
    <s v="US"/>
    <s v="USD"/>
    <n v="1455647587"/>
    <n v="1453487587"/>
    <b v="0"/>
    <n v="1"/>
    <b v="0"/>
    <s v="theater/plays"/>
    <x v="1"/>
    <s v="plays"/>
    <x v="3956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n v="0"/>
    <n v="2000"/>
    <n v="5"/>
    <x v="2"/>
    <n v="5"/>
    <s v="US"/>
    <s v="USD"/>
    <n v="1409070480"/>
    <n v="1406572381"/>
    <b v="0"/>
    <n v="1"/>
    <b v="0"/>
    <s v="theater/plays"/>
    <x v="1"/>
    <s v="plays"/>
    <x v="3957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6"/>
    <n v="1000"/>
    <n v="60"/>
    <x v="2"/>
    <n v="15"/>
    <s v="GB"/>
    <s v="GBP"/>
    <n v="1437606507"/>
    <n v="1435014507"/>
    <b v="0"/>
    <n v="4"/>
    <b v="0"/>
    <s v="theater/plays"/>
    <x v="1"/>
    <s v="plays"/>
    <x v="3958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4"/>
    <n v="1930"/>
    <n v="75"/>
    <x v="2"/>
    <n v="25"/>
    <s v="GB"/>
    <s v="GBP"/>
    <n v="1410281360"/>
    <n v="1406825360"/>
    <b v="0"/>
    <n v="3"/>
    <b v="0"/>
    <s v="theater/plays"/>
    <x v="1"/>
    <s v="plays"/>
    <x v="3959"/>
    <d v="2014-09-09T16:49:20"/>
    <x v="3"/>
    <n v="2014"/>
  </r>
  <r>
    <n v="4010"/>
    <s v="The Connection Play 2014"/>
    <s v="JUNTO Productions is proud to present our first production, the premiere of The Connection, a play by Jeffrey Paul."/>
    <n v="24"/>
    <n v="7200"/>
    <n v="1742"/>
    <x v="2"/>
    <n v="45.84"/>
    <s v="US"/>
    <s v="USD"/>
    <n v="1414348166"/>
    <n v="1412879366"/>
    <b v="0"/>
    <n v="38"/>
    <b v="0"/>
    <s v="theater/plays"/>
    <x v="1"/>
    <s v="plays"/>
    <x v="3960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n v="8"/>
    <n v="250"/>
    <n v="19"/>
    <x v="2"/>
    <n v="4.75"/>
    <s v="GB"/>
    <s v="GBP"/>
    <n v="1422450278"/>
    <n v="1419858278"/>
    <b v="0"/>
    <n v="4"/>
    <b v="0"/>
    <s v="theater/plays"/>
    <x v="1"/>
    <s v="plays"/>
    <x v="3961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n v="0"/>
    <n v="575"/>
    <n v="0"/>
    <x v="2"/>
    <n v="0"/>
    <s v="GB"/>
    <s v="GBP"/>
    <n v="1430571849"/>
    <n v="1427979849"/>
    <b v="0"/>
    <n v="0"/>
    <b v="0"/>
    <s v="theater/plays"/>
    <x v="1"/>
    <s v="plays"/>
    <x v="3962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n v="1"/>
    <n v="2000"/>
    <n v="26"/>
    <x v="2"/>
    <n v="13"/>
    <s v="US"/>
    <s v="USD"/>
    <n v="1424070823"/>
    <n v="1421478823"/>
    <b v="0"/>
    <n v="2"/>
    <b v="0"/>
    <s v="theater/plays"/>
    <x v="1"/>
    <s v="plays"/>
    <x v="396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n v="0"/>
    <n v="9000"/>
    <n v="0"/>
    <x v="2"/>
    <n v="0"/>
    <s v="US"/>
    <s v="USD"/>
    <n v="1457157269"/>
    <n v="1455861269"/>
    <b v="0"/>
    <n v="0"/>
    <b v="0"/>
    <s v="theater/plays"/>
    <x v="1"/>
    <s v="plays"/>
    <x v="3964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n v="0"/>
    <n v="7000"/>
    <n v="1"/>
    <x v="2"/>
    <n v="1"/>
    <s v="US"/>
    <s v="USD"/>
    <n v="1437331463"/>
    <n v="1434739463"/>
    <b v="0"/>
    <n v="1"/>
    <b v="0"/>
    <s v="theater/plays"/>
    <x v="1"/>
    <s v="plays"/>
    <x v="3965"/>
    <d v="2015-07-19T18:44:23"/>
    <x v="0"/>
    <n v="2015"/>
  </r>
  <r>
    <n v="4016"/>
    <s v="MENTAL Play"/>
    <s v="A new play and project exploring challenges faced by young adults struggling with mental health issues in contemporary Britain."/>
    <n v="14"/>
    <n v="500"/>
    <n v="70"/>
    <x v="2"/>
    <n v="10"/>
    <s v="GB"/>
    <s v="GBP"/>
    <n v="1410987400"/>
    <n v="1408395400"/>
    <b v="0"/>
    <n v="7"/>
    <b v="0"/>
    <s v="theater/plays"/>
    <x v="1"/>
    <s v="plays"/>
    <x v="3966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"/>
    <n v="10000"/>
    <n v="105"/>
    <x v="2"/>
    <n v="52.5"/>
    <s v="US"/>
    <s v="USD"/>
    <n v="1409846874"/>
    <n v="1407254874"/>
    <b v="0"/>
    <n v="2"/>
    <b v="0"/>
    <s v="theater/plays"/>
    <x v="1"/>
    <s v="plays"/>
    <x v="3967"/>
    <d v="2014-09-04T16:07:54"/>
    <x v="3"/>
    <n v="2014"/>
  </r>
  <r>
    <n v="4018"/>
    <s v="Time Please Fringe"/>
    <s v="Funding for a production of Time Please at the Brighton Fringe 2017... and beyond."/>
    <n v="9"/>
    <n v="1500"/>
    <n v="130"/>
    <x v="2"/>
    <n v="32.5"/>
    <s v="GB"/>
    <s v="GBP"/>
    <n v="1475877108"/>
    <n v="1473285108"/>
    <b v="0"/>
    <n v="4"/>
    <b v="0"/>
    <s v="theater/plays"/>
    <x v="1"/>
    <s v="plays"/>
    <x v="396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n v="1"/>
    <n v="3500"/>
    <n v="29"/>
    <x v="2"/>
    <n v="7.25"/>
    <s v="US"/>
    <s v="USD"/>
    <n v="1460737680"/>
    <n v="1455725596"/>
    <b v="0"/>
    <n v="4"/>
    <b v="0"/>
    <s v="theater/plays"/>
    <x v="1"/>
    <s v="plays"/>
    <x v="3969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n v="17"/>
    <n v="600"/>
    <n v="100"/>
    <x v="2"/>
    <n v="33.33"/>
    <s v="US"/>
    <s v="USD"/>
    <n v="1427168099"/>
    <n v="1424579699"/>
    <b v="0"/>
    <n v="3"/>
    <b v="0"/>
    <s v="theater/plays"/>
    <x v="1"/>
    <s v="plays"/>
    <x v="3970"/>
    <d v="2015-03-24T03:34:59"/>
    <x v="0"/>
    <n v="2015"/>
  </r>
  <r>
    <n v="4021"/>
    <s v="Angels in Houston"/>
    <s v="Help a group of actors end bigotry in Houston, TX by supporting a  full production of Angels in America."/>
    <n v="1"/>
    <n v="15000"/>
    <n v="125"/>
    <x v="2"/>
    <n v="62.5"/>
    <s v="US"/>
    <s v="USD"/>
    <n v="1414360358"/>
    <n v="1409176358"/>
    <b v="0"/>
    <n v="2"/>
    <b v="0"/>
    <s v="theater/plays"/>
    <x v="1"/>
    <s v="plays"/>
    <x v="3971"/>
    <d v="2014-10-26T21:52:38"/>
    <x v="3"/>
    <n v="2014"/>
  </r>
  <r>
    <n v="4022"/>
    <s v="The Merchant of Venice as Shakespeare Heard It"/>
    <s v="Help us produce a video of the first Original Pronunciation Merchant of Venice."/>
    <n v="70"/>
    <n v="18000"/>
    <n v="12521"/>
    <x v="2"/>
    <n v="63.56"/>
    <s v="US"/>
    <s v="USD"/>
    <n v="1422759240"/>
    <n v="1418824867"/>
    <b v="0"/>
    <n v="197"/>
    <b v="0"/>
    <s v="theater/plays"/>
    <x v="1"/>
    <s v="plays"/>
    <x v="3972"/>
    <d v="2015-02-01T02:54:00"/>
    <x v="3"/>
    <n v="2015"/>
  </r>
  <r>
    <n v="4023"/>
    <s v="Forgive &amp; Forget"/>
    <s v="An original gospel stage play that explores the pain and hurt caused by those who struggle to forgive others!"/>
    <n v="0"/>
    <n v="7000"/>
    <n v="0"/>
    <x v="2"/>
    <n v="0"/>
    <s v="US"/>
    <s v="USD"/>
    <n v="1458860363"/>
    <n v="1454975963"/>
    <b v="0"/>
    <n v="0"/>
    <b v="0"/>
    <s v="theater/plays"/>
    <x v="1"/>
    <s v="plays"/>
    <x v="397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1"/>
    <n v="800"/>
    <n v="10"/>
    <x v="2"/>
    <n v="10"/>
    <s v="US"/>
    <s v="USD"/>
    <n v="1441037097"/>
    <n v="1438445097"/>
    <b v="0"/>
    <n v="1"/>
    <b v="0"/>
    <s v="theater/plays"/>
    <x v="1"/>
    <s v="plays"/>
    <x v="3974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"/>
    <n v="5000"/>
    <n v="250"/>
    <x v="2"/>
    <n v="62.5"/>
    <s v="FR"/>
    <s v="EUR"/>
    <n v="1437889336"/>
    <n v="1432705336"/>
    <b v="0"/>
    <n v="4"/>
    <b v="0"/>
    <s v="theater/plays"/>
    <x v="1"/>
    <s v="plays"/>
    <x v="3975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n v="0"/>
    <n v="4000"/>
    <n v="0"/>
    <x v="2"/>
    <n v="0"/>
    <s v="US"/>
    <s v="USD"/>
    <n v="1449247439"/>
    <n v="1444059839"/>
    <b v="0"/>
    <n v="0"/>
    <b v="0"/>
    <s v="theater/plays"/>
    <x v="1"/>
    <s v="plays"/>
    <x v="3976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7"/>
    <n v="3000"/>
    <n v="215"/>
    <x v="2"/>
    <n v="30.71"/>
    <s v="US"/>
    <s v="USD"/>
    <n v="1487811600"/>
    <n v="1486077481"/>
    <b v="0"/>
    <n v="7"/>
    <b v="0"/>
    <s v="theater/plays"/>
    <x v="1"/>
    <s v="plays"/>
    <x v="3977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n v="28"/>
    <n v="2000"/>
    <n v="561"/>
    <x v="2"/>
    <n v="51"/>
    <s v="US"/>
    <s v="USD"/>
    <n v="1402007500"/>
    <n v="1399415500"/>
    <b v="0"/>
    <n v="11"/>
    <b v="0"/>
    <s v="theater/plays"/>
    <x v="1"/>
    <s v="plays"/>
    <x v="3978"/>
    <d v="2014-06-05T22:31:40"/>
    <x v="3"/>
    <n v="2014"/>
  </r>
  <r>
    <n v="4029"/>
    <s v="Next 2 the Stage"/>
    <s v="A theater complex that educates as we entertain.  We will provide shows that inspire and theater classes that motivate."/>
    <n v="0"/>
    <n v="20000"/>
    <n v="0"/>
    <x v="2"/>
    <n v="0"/>
    <s v="US"/>
    <s v="USD"/>
    <n v="1450053370"/>
    <n v="1447461370"/>
    <b v="0"/>
    <n v="0"/>
    <b v="0"/>
    <s v="theater/plays"/>
    <x v="1"/>
    <s v="plays"/>
    <x v="3979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n v="16"/>
    <n v="2500"/>
    <n v="400"/>
    <x v="2"/>
    <n v="66.67"/>
    <s v="US"/>
    <s v="USD"/>
    <n v="1454525340"/>
    <n v="1452008599"/>
    <b v="0"/>
    <n v="6"/>
    <b v="0"/>
    <s v="theater/plays"/>
    <x v="1"/>
    <s v="plays"/>
    <x v="3980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0"/>
    <n v="5000"/>
    <n v="0"/>
    <x v="2"/>
    <n v="0"/>
    <s v="US"/>
    <s v="USD"/>
    <n v="1418914964"/>
    <n v="1414591364"/>
    <b v="0"/>
    <n v="0"/>
    <b v="0"/>
    <s v="theater/plays"/>
    <x v="1"/>
    <s v="plays"/>
    <x v="3981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7"/>
    <n v="6048"/>
    <n v="413"/>
    <x v="2"/>
    <n v="59"/>
    <s v="US"/>
    <s v="USD"/>
    <n v="1450211116"/>
    <n v="1445023516"/>
    <b v="0"/>
    <n v="7"/>
    <b v="0"/>
    <s v="theater/plays"/>
    <x v="1"/>
    <s v="plays"/>
    <x v="3982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6"/>
    <n v="23900"/>
    <n v="6141.99"/>
    <x v="2"/>
    <n v="65.34"/>
    <s v="GB"/>
    <s v="GBP"/>
    <n v="1475398800"/>
    <n v="1472711224"/>
    <b v="0"/>
    <n v="94"/>
    <b v="0"/>
    <s v="theater/plays"/>
    <x v="1"/>
    <s v="plays"/>
    <x v="3983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"/>
    <n v="13500"/>
    <n v="200"/>
    <x v="2"/>
    <n v="100"/>
    <s v="US"/>
    <s v="USD"/>
    <n v="1428097450"/>
    <n v="1425509050"/>
    <b v="0"/>
    <n v="2"/>
    <b v="0"/>
    <s v="theater/plays"/>
    <x v="1"/>
    <s v="plays"/>
    <x v="3984"/>
    <d v="2015-04-03T21:44:10"/>
    <x v="0"/>
    <n v="2015"/>
  </r>
  <r>
    <n v="4035"/>
    <s v="The Lost Boy"/>
    <s v="&quot;Stories are where you go to look for the truth of your own life.&quot; (Frank Delaney)"/>
    <n v="37"/>
    <n v="10000"/>
    <n v="3685"/>
    <x v="2"/>
    <n v="147.4"/>
    <s v="US"/>
    <s v="USD"/>
    <n v="1413925887"/>
    <n v="1411333887"/>
    <b v="0"/>
    <n v="25"/>
    <b v="0"/>
    <s v="theater/plays"/>
    <x v="1"/>
    <s v="plays"/>
    <x v="3985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47"/>
    <n v="6000"/>
    <n v="2823"/>
    <x v="2"/>
    <n v="166.06"/>
    <s v="US"/>
    <s v="USD"/>
    <n v="1404253800"/>
    <n v="1402784964"/>
    <b v="0"/>
    <n v="17"/>
    <b v="0"/>
    <s v="theater/plays"/>
    <x v="1"/>
    <s v="plays"/>
    <x v="3986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n v="11"/>
    <n v="700"/>
    <n v="80"/>
    <x v="2"/>
    <n v="40"/>
    <s v="US"/>
    <s v="USD"/>
    <n v="1464099900"/>
    <n v="1462585315"/>
    <b v="0"/>
    <n v="2"/>
    <b v="0"/>
    <s v="theater/plays"/>
    <x v="1"/>
    <s v="plays"/>
    <x v="3987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12"/>
    <n v="2500"/>
    <n v="301"/>
    <x v="2"/>
    <n v="75.25"/>
    <s v="US"/>
    <s v="USD"/>
    <n v="1413573010"/>
    <n v="1408389010"/>
    <b v="0"/>
    <n v="4"/>
    <b v="0"/>
    <s v="theater/plays"/>
    <x v="1"/>
    <s v="plays"/>
    <x v="3988"/>
    <d v="2014-10-17T19:10:10"/>
    <x v="3"/>
    <n v="2014"/>
  </r>
  <r>
    <n v="4039"/>
    <s v="Defiant Entertainment presents: The Park Bench"/>
    <s v="Help stage an original One Act Play that brings awareness to Alzheimer's in its debut performance."/>
    <n v="60"/>
    <n v="500"/>
    <n v="300"/>
    <x v="2"/>
    <n v="60"/>
    <s v="US"/>
    <s v="USD"/>
    <n v="1448949540"/>
    <n v="1446048367"/>
    <b v="0"/>
    <n v="5"/>
    <b v="0"/>
    <s v="theater/plays"/>
    <x v="1"/>
    <s v="plays"/>
    <x v="3989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n v="31"/>
    <n v="8000"/>
    <n v="2500"/>
    <x v="2"/>
    <n v="1250"/>
    <s v="US"/>
    <s v="USD"/>
    <n v="1437188400"/>
    <n v="1432100004"/>
    <b v="0"/>
    <n v="2"/>
    <b v="0"/>
    <s v="theater/plays"/>
    <x v="1"/>
    <s v="plays"/>
    <x v="3990"/>
    <d v="2015-07-18T03:00:00"/>
    <x v="0"/>
    <n v="2015"/>
  </r>
  <r>
    <n v="4041"/>
    <s v="In the Land of Gold"/>
    <s v="A bold, colouful, vibrant play centred around the last remaining monarchy of Africa."/>
    <n v="0"/>
    <n v="5000"/>
    <n v="21"/>
    <x v="2"/>
    <n v="10.5"/>
    <s v="GB"/>
    <s v="GBP"/>
    <n v="1473160954"/>
    <n v="1467976954"/>
    <b v="0"/>
    <n v="2"/>
    <b v="0"/>
    <s v="theater/plays"/>
    <x v="1"/>
    <s v="plays"/>
    <x v="3991"/>
    <d v="2016-09-06T11:22:34"/>
    <x v="2"/>
    <n v="2016"/>
  </r>
  <r>
    <n v="4042"/>
    <s v="Messages"/>
    <s v="Acting group and production for inner city youth, about inner city youth. The problems and stuation that they see everyday."/>
    <n v="0"/>
    <n v="10000"/>
    <n v="21"/>
    <x v="2"/>
    <n v="7"/>
    <s v="US"/>
    <s v="USD"/>
    <n v="1421781360"/>
    <n v="1419213664"/>
    <b v="0"/>
    <n v="3"/>
    <b v="0"/>
    <s v="theater/plays"/>
    <x v="1"/>
    <s v="plays"/>
    <x v="3992"/>
    <d v="2015-01-20T19:16:00"/>
    <x v="3"/>
    <n v="2015"/>
  </r>
  <r>
    <n v="4043"/>
    <s v="Not making potato salad here!"/>
    <s v="This could be my last play, need to bring my son out to see it before it's over.  Need to fly him here from BC"/>
    <n v="0"/>
    <n v="300"/>
    <n v="0"/>
    <x v="2"/>
    <n v="0"/>
    <s v="CA"/>
    <s v="CAD"/>
    <n v="1416524325"/>
    <n v="1415228325"/>
    <b v="0"/>
    <n v="0"/>
    <b v="0"/>
    <s v="theater/plays"/>
    <x v="1"/>
    <s v="plays"/>
    <x v="3993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n v="38"/>
    <n v="600"/>
    <n v="225"/>
    <x v="2"/>
    <n v="56.25"/>
    <s v="US"/>
    <s v="USD"/>
    <n v="1428642000"/>
    <n v="1426050982"/>
    <b v="0"/>
    <n v="4"/>
    <b v="0"/>
    <s v="theater/plays"/>
    <x v="1"/>
    <s v="plays"/>
    <x v="3994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n v="0"/>
    <n v="5000"/>
    <n v="1"/>
    <x v="2"/>
    <n v="1"/>
    <s v="AU"/>
    <s v="AUD"/>
    <n v="1408596589"/>
    <n v="1406004589"/>
    <b v="0"/>
    <n v="1"/>
    <b v="0"/>
    <s v="theater/plays"/>
    <x v="1"/>
    <s v="plays"/>
    <x v="3995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8"/>
    <n v="5600"/>
    <n v="460"/>
    <x v="2"/>
    <n v="38.33"/>
    <s v="US"/>
    <s v="USD"/>
    <n v="1413992210"/>
    <n v="1411400210"/>
    <b v="0"/>
    <n v="12"/>
    <b v="0"/>
    <s v="theater/plays"/>
    <x v="1"/>
    <s v="plays"/>
    <x v="3996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2"/>
    <n v="5000"/>
    <n v="110"/>
    <x v="2"/>
    <n v="27.5"/>
    <s v="US"/>
    <s v="USD"/>
    <n v="1420938000"/>
    <n v="1418862743"/>
    <b v="0"/>
    <n v="4"/>
    <b v="0"/>
    <s v="theater/plays"/>
    <x v="1"/>
    <s v="plays"/>
    <x v="3997"/>
    <d v="2015-01-11T01:00:00"/>
    <x v="3"/>
    <n v="2015"/>
  </r>
  <r>
    <n v="4048"/>
    <s v="Speechless"/>
    <s v="The unspoken story of growing up disabled with cerebral palsy and no speech. This inclusive company fights ignorance using dark humour."/>
    <n v="18"/>
    <n v="17000"/>
    <n v="3001"/>
    <x v="2"/>
    <n v="32.979999999999997"/>
    <s v="GB"/>
    <s v="GBP"/>
    <n v="1460373187"/>
    <n v="1457352787"/>
    <b v="0"/>
    <n v="91"/>
    <b v="0"/>
    <s v="theater/plays"/>
    <x v="1"/>
    <s v="plays"/>
    <x v="3998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0"/>
    <n v="20000"/>
    <n v="16"/>
    <x v="2"/>
    <n v="16"/>
    <s v="US"/>
    <s v="USD"/>
    <n v="1436914815"/>
    <n v="1434322815"/>
    <b v="0"/>
    <n v="1"/>
    <b v="0"/>
    <s v="theater/plays"/>
    <x v="1"/>
    <s v="plays"/>
    <x v="3999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n v="0"/>
    <n v="1500"/>
    <n v="1"/>
    <x v="2"/>
    <n v="1"/>
    <s v="US"/>
    <s v="USD"/>
    <n v="1414077391"/>
    <n v="1411485391"/>
    <b v="0"/>
    <n v="1"/>
    <b v="0"/>
    <s v="theater/plays"/>
    <x v="1"/>
    <s v="plays"/>
    <x v="4000"/>
    <d v="2014-10-23T15:16:31"/>
    <x v="3"/>
    <n v="2014"/>
  </r>
  <r>
    <n v="4051"/>
    <s v="Phantom of the Kun Opera"/>
    <s v="It is a heart-breaking life story of Wu family who tries to preserve the gem of Chinese Kun Opera through generations."/>
    <n v="0"/>
    <n v="500"/>
    <n v="0"/>
    <x v="2"/>
    <n v="0"/>
    <s v="US"/>
    <s v="USD"/>
    <n v="1399618380"/>
    <n v="1399058797"/>
    <b v="0"/>
    <n v="0"/>
    <b v="0"/>
    <s v="theater/plays"/>
    <x v="1"/>
    <s v="plays"/>
    <x v="4001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8"/>
    <n v="3000"/>
    <n v="1126"/>
    <x v="2"/>
    <n v="86.62"/>
    <s v="US"/>
    <s v="USD"/>
    <n v="1413234316"/>
    <n v="1408050316"/>
    <b v="0"/>
    <n v="13"/>
    <b v="0"/>
    <s v="theater/plays"/>
    <x v="1"/>
    <s v="plays"/>
    <x v="4002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22"/>
    <n v="500"/>
    <n v="110"/>
    <x v="2"/>
    <n v="55"/>
    <s v="GB"/>
    <s v="GBP"/>
    <n v="1416081600"/>
    <n v="1413477228"/>
    <b v="0"/>
    <n v="2"/>
    <b v="0"/>
    <s v="theater/plays"/>
    <x v="1"/>
    <s v="plays"/>
    <x v="4003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0"/>
    <n v="8880"/>
    <n v="0"/>
    <x v="2"/>
    <n v="0"/>
    <s v="US"/>
    <s v="USD"/>
    <n v="1475294400"/>
    <n v="1472674285"/>
    <b v="0"/>
    <n v="0"/>
    <b v="0"/>
    <s v="theater/plays"/>
    <x v="1"/>
    <s v="plays"/>
    <x v="4004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18"/>
    <n v="5000"/>
    <n v="881"/>
    <x v="2"/>
    <n v="41.95"/>
    <s v="GB"/>
    <s v="GBP"/>
    <n v="1403192031"/>
    <n v="1400600031"/>
    <b v="0"/>
    <n v="21"/>
    <b v="0"/>
    <s v="theater/plays"/>
    <x v="1"/>
    <s v="plays"/>
    <x v="4005"/>
    <d v="2014-06-19T15:33:51"/>
    <x v="3"/>
    <n v="2014"/>
  </r>
  <r>
    <n v="4056"/>
    <s v="American Pride"/>
    <s v="American Pride is a play centered on the Poetry of one Iraq War veteran, and follows her journey through war and back home."/>
    <n v="53"/>
    <n v="1500"/>
    <n v="795"/>
    <x v="2"/>
    <n v="88.33"/>
    <s v="US"/>
    <s v="USD"/>
    <n v="1467575940"/>
    <n v="1465856639"/>
    <b v="0"/>
    <n v="9"/>
    <b v="0"/>
    <s v="theater/plays"/>
    <x v="1"/>
    <s v="plays"/>
    <x v="4006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22"/>
    <n v="3500"/>
    <n v="775"/>
    <x v="2"/>
    <n v="129.16999999999999"/>
    <s v="GB"/>
    <s v="GBP"/>
    <n v="1448492400"/>
    <n v="1446506080"/>
    <b v="0"/>
    <n v="6"/>
    <b v="0"/>
    <s v="theater/plays"/>
    <x v="1"/>
    <s v="plays"/>
    <x v="4007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n v="3"/>
    <n v="3750"/>
    <n v="95"/>
    <x v="2"/>
    <n v="23.75"/>
    <s v="US"/>
    <s v="USD"/>
    <n v="1459483140"/>
    <n v="1458178044"/>
    <b v="0"/>
    <n v="4"/>
    <b v="0"/>
    <s v="theater/plays"/>
    <x v="1"/>
    <s v="plays"/>
    <x v="4008"/>
    <d v="2016-04-01T03:59:00"/>
    <x v="2"/>
    <n v="2016"/>
  </r>
  <r>
    <n v="4059"/>
    <s v="The Million Dollar Shot"/>
    <s v="A very Canadian children's play inspired by the tradition of British pantomimes like Aladdin, and the Nutcracker."/>
    <n v="3"/>
    <n v="10000"/>
    <n v="250"/>
    <x v="2"/>
    <n v="35.71"/>
    <s v="CA"/>
    <s v="CAD"/>
    <n v="1410836400"/>
    <n v="1408116152"/>
    <b v="0"/>
    <n v="7"/>
    <b v="0"/>
    <s v="theater/plays"/>
    <x v="1"/>
    <s v="plays"/>
    <x v="4009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n v="3"/>
    <n v="10000"/>
    <n v="285"/>
    <x v="2"/>
    <n v="57"/>
    <s v="CA"/>
    <s v="CAD"/>
    <n v="1403539200"/>
    <n v="1400604056"/>
    <b v="0"/>
    <n v="5"/>
    <b v="0"/>
    <s v="theater/plays"/>
    <x v="1"/>
    <s v="plays"/>
    <x v="4010"/>
    <d v="2014-06-23T16:00:00"/>
    <x v="3"/>
    <n v="2014"/>
  </r>
  <r>
    <n v="4061"/>
    <s v="PRODUCE the Stage Play SKYLAR'S SYNDROME by Gavin Kayner"/>
    <s v="SKYLAR'S SYNDROME is a tremendous psychodrama by master playwright Gavin Kayner!"/>
    <n v="0"/>
    <n v="525"/>
    <n v="0"/>
    <x v="2"/>
    <n v="0"/>
    <s v="US"/>
    <s v="USD"/>
    <n v="1461205423"/>
    <n v="1456025023"/>
    <b v="0"/>
    <n v="0"/>
    <b v="0"/>
    <s v="theater/plays"/>
    <x v="1"/>
    <s v="plays"/>
    <x v="4011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"/>
    <n v="20000"/>
    <n v="490"/>
    <x v="2"/>
    <n v="163.33000000000001"/>
    <s v="US"/>
    <s v="USD"/>
    <n v="1467481468"/>
    <n v="1464889468"/>
    <b v="0"/>
    <n v="3"/>
    <b v="0"/>
    <s v="theater/plays"/>
    <x v="1"/>
    <s v="plays"/>
    <x v="4012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n v="1"/>
    <n v="9500"/>
    <n v="135"/>
    <x v="2"/>
    <n v="15"/>
    <s v="GB"/>
    <s v="GBP"/>
    <n v="1403886084"/>
    <n v="1401294084"/>
    <b v="0"/>
    <n v="9"/>
    <b v="0"/>
    <s v="theater/plays"/>
    <x v="1"/>
    <s v="plays"/>
    <x v="4013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19"/>
    <n v="2000"/>
    <n v="385"/>
    <x v="2"/>
    <n v="64.17"/>
    <s v="AU"/>
    <s v="AUD"/>
    <n v="1430316426"/>
    <n v="1427724426"/>
    <b v="0"/>
    <n v="6"/>
    <b v="0"/>
    <s v="theater/plays"/>
    <x v="1"/>
    <s v="plays"/>
    <x v="4014"/>
    <d v="2015-04-29T14:07:06"/>
    <x v="0"/>
    <n v="2015"/>
  </r>
  <r>
    <n v="4065"/>
    <s v="A Midsummer's Night's Dream"/>
    <s v="A classical/ fantasy version of midsummers done by professionally trained actors in Tulsa!"/>
    <n v="1"/>
    <n v="4000"/>
    <n v="27"/>
    <x v="2"/>
    <n v="6.75"/>
    <s v="US"/>
    <s v="USD"/>
    <n v="1407883811"/>
    <n v="1405291811"/>
    <b v="0"/>
    <n v="4"/>
    <b v="0"/>
    <s v="theater/plays"/>
    <x v="1"/>
    <s v="plays"/>
    <x v="4015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0"/>
    <n v="15000"/>
    <n v="25"/>
    <x v="2"/>
    <n v="25"/>
    <s v="US"/>
    <s v="USD"/>
    <n v="1463619388"/>
    <n v="1461027388"/>
    <b v="0"/>
    <n v="1"/>
    <b v="0"/>
    <s v="theater/plays"/>
    <x v="1"/>
    <s v="plays"/>
    <x v="4016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61"/>
    <n v="5000"/>
    <n v="3045"/>
    <x v="2"/>
    <n v="179.12"/>
    <s v="US"/>
    <s v="USD"/>
    <n v="1443408550"/>
    <n v="1439952550"/>
    <b v="0"/>
    <n v="17"/>
    <b v="0"/>
    <s v="theater/plays"/>
    <x v="1"/>
    <s v="plays"/>
    <x v="4017"/>
    <d v="2015-09-28T02:49:10"/>
    <x v="0"/>
    <n v="2015"/>
  </r>
  <r>
    <n v="4068"/>
    <s v="Produce BELLE DAME SANS MERCI a stage play"/>
    <s v="Be a PRODUCER of the Original stage play BELLE DAME SANS MERCI by Michael Fenlason! :-) :-( !"/>
    <n v="1"/>
    <n v="3495"/>
    <n v="34.950000000000003"/>
    <x v="2"/>
    <n v="34.950000000000003"/>
    <s v="US"/>
    <s v="USD"/>
    <n v="1484348700"/>
    <n v="1481756855"/>
    <b v="0"/>
    <n v="1"/>
    <b v="0"/>
    <s v="theater/plays"/>
    <x v="1"/>
    <s v="plays"/>
    <x v="4018"/>
    <d v="2017-01-13T23:05:00"/>
    <x v="2"/>
    <n v="2017"/>
  </r>
  <r>
    <n v="4069"/>
    <s v="The Pendulum Swings"/>
    <s v="'The Pendulum Swings' is a three-act dark comedy that sees Frank and Michael await their execution on Death Row."/>
    <n v="34"/>
    <n v="1250"/>
    <n v="430"/>
    <x v="2"/>
    <n v="33.08"/>
    <s v="GB"/>
    <s v="GBP"/>
    <n v="1425124800"/>
    <n v="1421596356"/>
    <b v="0"/>
    <n v="13"/>
    <b v="0"/>
    <s v="theater/plays"/>
    <x v="1"/>
    <s v="plays"/>
    <x v="4019"/>
    <d v="2015-02-28T12:00:00"/>
    <x v="0"/>
    <n v="2015"/>
  </r>
  <r>
    <n v="4070"/>
    <s v="Southern Utah University: V-Day 2015"/>
    <s v="V-Day Southern Utah University 2015 and Second Studio Players presents: The Vagina Monologues"/>
    <n v="17"/>
    <n v="1000"/>
    <n v="165"/>
    <x v="2"/>
    <n v="27.5"/>
    <s v="US"/>
    <s v="USD"/>
    <n v="1425178800"/>
    <n v="1422374420"/>
    <b v="0"/>
    <n v="6"/>
    <b v="0"/>
    <s v="theater/plays"/>
    <x v="1"/>
    <s v="plays"/>
    <x v="402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n v="0"/>
    <n v="20000"/>
    <n v="0"/>
    <x v="2"/>
    <n v="0"/>
    <s v="MX"/>
    <s v="MXN"/>
    <n v="1482779931"/>
    <n v="1480187931"/>
    <b v="0"/>
    <n v="0"/>
    <b v="0"/>
    <s v="theater/plays"/>
    <x v="1"/>
    <s v="plays"/>
    <x v="402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0"/>
    <n v="1000"/>
    <n v="4"/>
    <x v="2"/>
    <n v="2"/>
    <s v="GB"/>
    <s v="GBP"/>
    <n v="1408646111"/>
    <n v="1403462111"/>
    <b v="0"/>
    <n v="2"/>
    <b v="0"/>
    <s v="theater/plays"/>
    <x v="1"/>
    <s v="plays"/>
    <x v="4022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1"/>
    <n v="3500"/>
    <n v="37"/>
    <x v="2"/>
    <n v="18.5"/>
    <s v="US"/>
    <s v="USD"/>
    <n v="1431144000"/>
    <n v="1426407426"/>
    <b v="0"/>
    <n v="2"/>
    <b v="0"/>
    <s v="theater/plays"/>
    <x v="1"/>
    <s v="plays"/>
    <x v="4023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n v="27"/>
    <n v="2750"/>
    <n v="735"/>
    <x v="2"/>
    <n v="35"/>
    <s v="GB"/>
    <s v="GBP"/>
    <n v="1446732975"/>
    <n v="1444137375"/>
    <b v="0"/>
    <n v="21"/>
    <b v="0"/>
    <s v="theater/plays"/>
    <x v="1"/>
    <s v="plays"/>
    <x v="4024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9"/>
    <n v="2000"/>
    <n v="576"/>
    <x v="2"/>
    <n v="44.31"/>
    <s v="GB"/>
    <s v="GBP"/>
    <n v="1404149280"/>
    <n v="1400547969"/>
    <b v="0"/>
    <n v="13"/>
    <b v="0"/>
    <s v="theater/plays"/>
    <x v="1"/>
    <s v="plays"/>
    <x v="4025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n v="0"/>
    <n v="700"/>
    <n v="0"/>
    <x v="2"/>
    <n v="0"/>
    <s v="US"/>
    <s v="USD"/>
    <n v="1413921060"/>
    <n v="1411499149"/>
    <b v="0"/>
    <n v="0"/>
    <b v="0"/>
    <s v="theater/plays"/>
    <x v="1"/>
    <s v="plays"/>
    <x v="4026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9"/>
    <n v="15000"/>
    <n v="1335"/>
    <x v="2"/>
    <n v="222.5"/>
    <s v="US"/>
    <s v="USD"/>
    <n v="1482339794"/>
    <n v="1479747794"/>
    <b v="0"/>
    <n v="6"/>
    <b v="0"/>
    <s v="theater/plays"/>
    <x v="1"/>
    <s v="plays"/>
    <x v="4027"/>
    <d v="2016-12-21T17:03:14"/>
    <x v="2"/>
    <n v="2016"/>
  </r>
  <r>
    <n v="4078"/>
    <s v="Theatre Memoire"/>
    <s v="Theatre Memoire are a High Wycombe based theatre company. Performing plays about multi-culturalism and interconectedness."/>
    <n v="0"/>
    <n v="250"/>
    <n v="0"/>
    <x v="2"/>
    <n v="0"/>
    <s v="GB"/>
    <s v="GBP"/>
    <n v="1485543242"/>
    <n v="1482951242"/>
    <b v="0"/>
    <n v="0"/>
    <b v="0"/>
    <s v="theater/plays"/>
    <x v="1"/>
    <s v="plays"/>
    <x v="4028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0"/>
    <n v="3000"/>
    <n v="5"/>
    <x v="2"/>
    <n v="5"/>
    <s v="US"/>
    <s v="USD"/>
    <n v="1466375521"/>
    <n v="1463783521"/>
    <b v="0"/>
    <n v="1"/>
    <b v="0"/>
    <s v="theater/plays"/>
    <x v="1"/>
    <s v="plays"/>
    <x v="4029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n v="0"/>
    <n v="3000"/>
    <n v="0"/>
    <x v="2"/>
    <n v="0"/>
    <s v="US"/>
    <s v="USD"/>
    <n v="1465930440"/>
    <n v="1463849116"/>
    <b v="0"/>
    <n v="0"/>
    <b v="0"/>
    <s v="theater/plays"/>
    <x v="1"/>
    <s v="plays"/>
    <x v="4030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n v="16"/>
    <n v="2224"/>
    <n v="350"/>
    <x v="2"/>
    <n v="29.17"/>
    <s v="US"/>
    <s v="USD"/>
    <n v="1425819425"/>
    <n v="1423231025"/>
    <b v="0"/>
    <n v="12"/>
    <b v="0"/>
    <s v="theater/plays"/>
    <x v="1"/>
    <s v="plays"/>
    <x v="4031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2"/>
    <n v="150"/>
    <n v="3"/>
    <x v="2"/>
    <n v="1.5"/>
    <s v="US"/>
    <s v="USD"/>
    <n v="1447542000"/>
    <n v="1446179553"/>
    <b v="0"/>
    <n v="2"/>
    <b v="0"/>
    <s v="theater/plays"/>
    <x v="1"/>
    <s v="plays"/>
    <x v="4032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n v="22"/>
    <n v="3500"/>
    <n v="759"/>
    <x v="2"/>
    <n v="126.5"/>
    <s v="US"/>
    <s v="USD"/>
    <n v="1452795416"/>
    <n v="1450203416"/>
    <b v="0"/>
    <n v="6"/>
    <b v="0"/>
    <s v="theater/plays"/>
    <x v="1"/>
    <s v="plays"/>
    <x v="4033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n v="0"/>
    <n v="3000"/>
    <n v="10"/>
    <x v="2"/>
    <n v="10"/>
    <s v="IT"/>
    <s v="EUR"/>
    <n v="1476008906"/>
    <n v="1473416906"/>
    <b v="0"/>
    <n v="1"/>
    <b v="0"/>
    <s v="theater/plays"/>
    <x v="1"/>
    <s v="plays"/>
    <x v="4034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0"/>
    <n v="3500"/>
    <n v="10"/>
    <x v="2"/>
    <n v="10"/>
    <s v="US"/>
    <s v="USD"/>
    <n v="1427169540"/>
    <n v="1424701775"/>
    <b v="0"/>
    <n v="1"/>
    <b v="0"/>
    <s v="theater/plays"/>
    <x v="1"/>
    <s v="plays"/>
    <x v="403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n v="5"/>
    <n v="1000"/>
    <n v="47"/>
    <x v="2"/>
    <n v="9.4"/>
    <s v="US"/>
    <s v="USD"/>
    <n v="1448078400"/>
    <n v="1445985299"/>
    <b v="0"/>
    <n v="5"/>
    <b v="0"/>
    <s v="theater/plays"/>
    <x v="1"/>
    <s v="plays"/>
    <x v="4036"/>
    <d v="2015-11-21T04:00:00"/>
    <x v="0"/>
    <n v="2015"/>
  </r>
  <r>
    <n v="4087"/>
    <s v="Stage Production &quot;The Nail Shop&quot;"/>
    <s v="Comedy Stage Play"/>
    <n v="0"/>
    <n v="9600"/>
    <n v="0"/>
    <x v="2"/>
    <n v="0"/>
    <s v="US"/>
    <s v="USD"/>
    <n v="1468777786"/>
    <n v="1466185786"/>
    <b v="0"/>
    <n v="0"/>
    <b v="0"/>
    <s v="theater/plays"/>
    <x v="1"/>
    <s v="plays"/>
    <x v="4037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n v="11"/>
    <n v="2000"/>
    <n v="216"/>
    <x v="2"/>
    <n v="72"/>
    <s v="GB"/>
    <s v="GBP"/>
    <n v="1421403960"/>
    <n v="1418827324"/>
    <b v="0"/>
    <n v="3"/>
    <b v="0"/>
    <s v="theater/plays"/>
    <x v="1"/>
    <s v="plays"/>
    <x v="4038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"/>
    <n v="5000"/>
    <n v="240"/>
    <x v="2"/>
    <n v="30"/>
    <s v="US"/>
    <s v="USD"/>
    <n v="1433093700"/>
    <n v="1430242488"/>
    <b v="0"/>
    <n v="8"/>
    <b v="0"/>
    <s v="theater/plays"/>
    <x v="1"/>
    <s v="plays"/>
    <x v="4039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n v="3"/>
    <n v="1000"/>
    <n v="32"/>
    <x v="2"/>
    <n v="10.67"/>
    <s v="US"/>
    <s v="USD"/>
    <n v="1438959600"/>
    <n v="1437754137"/>
    <b v="0"/>
    <n v="3"/>
    <b v="0"/>
    <s v="theater/plays"/>
    <x v="1"/>
    <s v="plays"/>
    <x v="4040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3"/>
    <n v="1600"/>
    <n v="204"/>
    <x v="2"/>
    <n v="25.5"/>
    <s v="US"/>
    <s v="USD"/>
    <n v="1421410151"/>
    <n v="1418818151"/>
    <b v="0"/>
    <n v="8"/>
    <b v="0"/>
    <s v="theater/plays"/>
    <x v="1"/>
    <s v="plays"/>
    <x v="404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n v="0"/>
    <n v="110000"/>
    <n v="20"/>
    <x v="2"/>
    <n v="20"/>
    <s v="US"/>
    <s v="USD"/>
    <n v="1428205247"/>
    <n v="1423024847"/>
    <b v="0"/>
    <n v="1"/>
    <b v="0"/>
    <s v="theater/plays"/>
    <x v="1"/>
    <s v="plays"/>
    <x v="4042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"/>
    <n v="2500"/>
    <n v="60"/>
    <x v="2"/>
    <n v="15"/>
    <s v="GB"/>
    <s v="GBP"/>
    <n v="1440272093"/>
    <n v="1435088093"/>
    <b v="0"/>
    <n v="4"/>
    <b v="0"/>
    <s v="theater/plays"/>
    <x v="1"/>
    <s v="plays"/>
    <x v="404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n v="37"/>
    <n v="2000"/>
    <n v="730"/>
    <x v="2"/>
    <n v="91.25"/>
    <s v="US"/>
    <s v="USD"/>
    <n v="1413953940"/>
    <n v="1410141900"/>
    <b v="0"/>
    <n v="8"/>
    <b v="0"/>
    <s v="theater/plays"/>
    <x v="1"/>
    <s v="plays"/>
    <x v="4044"/>
    <d v="2014-10-22T04:59:00"/>
    <x v="3"/>
    <n v="2014"/>
  </r>
  <r>
    <n v="4095"/>
    <s v="LOPE ENAMORADO"/>
    <s v="Proyecto teatral dirigido por MartÃ­n Acosta que habla y reflexiona sobre el amor y su naturaleza."/>
    <n v="3"/>
    <n v="30000"/>
    <n v="800"/>
    <x v="2"/>
    <n v="800"/>
    <s v="MX"/>
    <s v="MXN"/>
    <n v="1482108350"/>
    <n v="1479516350"/>
    <b v="0"/>
    <n v="1"/>
    <b v="0"/>
    <s v="theater/plays"/>
    <x v="1"/>
    <s v="plays"/>
    <x v="4045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11"/>
    <n v="3500"/>
    <n v="400"/>
    <x v="2"/>
    <n v="80"/>
    <s v="GB"/>
    <s v="GBP"/>
    <n v="1488271860"/>
    <n v="1484484219"/>
    <b v="0"/>
    <n v="5"/>
    <b v="0"/>
    <s v="theater/plays"/>
    <x v="1"/>
    <s v="plays"/>
    <x v="4046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0"/>
    <n v="10000"/>
    <n v="0"/>
    <x v="2"/>
    <n v="0"/>
    <s v="GB"/>
    <s v="GBP"/>
    <n v="1454284500"/>
    <n v="1449431237"/>
    <b v="0"/>
    <n v="0"/>
    <b v="0"/>
    <s v="theater/plays"/>
    <x v="1"/>
    <s v="plays"/>
    <x v="4047"/>
    <d v="2016-01-31T23:55:00"/>
    <x v="0"/>
    <n v="2016"/>
  </r>
  <r>
    <n v="4098"/>
    <s v="Life is simple"/>
    <s v="Community Youth play, written by and performed by the youth about finding joy in the simple things in life"/>
    <n v="0"/>
    <n v="75000"/>
    <n v="0"/>
    <x v="2"/>
    <n v="0"/>
    <s v="US"/>
    <s v="USD"/>
    <n v="1465060797"/>
    <n v="1462468797"/>
    <b v="0"/>
    <n v="0"/>
    <b v="0"/>
    <s v="theater/plays"/>
    <x v="1"/>
    <s v="plays"/>
    <x v="4048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1"/>
    <n v="4500"/>
    <n v="50"/>
    <x v="2"/>
    <n v="50"/>
    <s v="US"/>
    <s v="USD"/>
    <n v="1472847873"/>
    <n v="1468959873"/>
    <b v="0"/>
    <n v="1"/>
    <b v="0"/>
    <s v="theater/plays"/>
    <x v="1"/>
    <s v="plays"/>
    <x v="4049"/>
    <d v="2016-09-02T20:24:33"/>
    <x v="2"/>
    <n v="2016"/>
  </r>
  <r>
    <n v="4100"/>
    <s v="America is at the Mall: A Play in Three Acts"/>
    <s v="How does war change a family?  A peek into one family's kitchen as their soldier fights in Iraq."/>
    <n v="0"/>
    <n v="270"/>
    <n v="0"/>
    <x v="2"/>
    <n v="0"/>
    <s v="US"/>
    <s v="USD"/>
    <n v="1414205990"/>
    <n v="1413341990"/>
    <b v="0"/>
    <n v="0"/>
    <b v="0"/>
    <s v="theater/plays"/>
    <x v="1"/>
    <s v="plays"/>
    <x v="405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0"/>
    <n v="600"/>
    <n v="0"/>
    <x v="2"/>
    <n v="0"/>
    <s v="US"/>
    <s v="USD"/>
    <n v="1485380482"/>
    <n v="1482788482"/>
    <b v="0"/>
    <n v="0"/>
    <b v="0"/>
    <s v="theater/plays"/>
    <x v="1"/>
    <s v="plays"/>
    <x v="4051"/>
    <d v="2017-01-25T21:41:22"/>
    <x v="2"/>
    <n v="2017"/>
  </r>
  <r>
    <n v="4102"/>
    <s v="4th Wall Theatre Project"/>
    <s v="Local Community theater to get up and running in the Idaho Falls area. Something new, something different!"/>
    <n v="27"/>
    <n v="500"/>
    <n v="137"/>
    <x v="2"/>
    <n v="22.83"/>
    <s v="US"/>
    <s v="USD"/>
    <n v="1463343673"/>
    <n v="1460751673"/>
    <b v="0"/>
    <n v="6"/>
    <b v="0"/>
    <s v="theater/plays"/>
    <x v="1"/>
    <s v="plays"/>
    <x v="4052"/>
    <d v="2016-05-15T20:21:13"/>
    <x v="2"/>
    <n v="2016"/>
  </r>
  <r>
    <n v="4103"/>
    <s v="Weather Men"/>
    <s v="Weather Men is a play, written by Nathan Black.  A comedy/drama that explores the question of 'why people stay together?'"/>
    <n v="10"/>
    <n v="1000"/>
    <n v="100"/>
    <x v="2"/>
    <n v="16.670000000000002"/>
    <s v="US"/>
    <s v="USD"/>
    <n v="1440613920"/>
    <n v="1435953566"/>
    <b v="0"/>
    <n v="6"/>
    <b v="0"/>
    <s v="theater/plays"/>
    <x v="1"/>
    <s v="plays"/>
    <x v="4053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n v="21"/>
    <n v="3000"/>
    <n v="641"/>
    <x v="2"/>
    <n v="45.79"/>
    <s v="AU"/>
    <s v="AUD"/>
    <n v="1477550434"/>
    <n v="1474958434"/>
    <b v="0"/>
    <n v="14"/>
    <b v="0"/>
    <s v="theater/plays"/>
    <x v="1"/>
    <s v="plays"/>
    <x v="405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n v="7"/>
    <n v="33000"/>
    <n v="2300"/>
    <x v="2"/>
    <n v="383.33"/>
    <s v="MX"/>
    <s v="MXN"/>
    <n v="1482711309"/>
    <n v="1479860109"/>
    <b v="0"/>
    <n v="6"/>
    <b v="0"/>
    <s v="theater/plays"/>
    <x v="1"/>
    <s v="plays"/>
    <x v="4055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n v="71"/>
    <n v="5000"/>
    <n v="3530"/>
    <x v="2"/>
    <n v="106.97"/>
    <s v="US"/>
    <s v="USD"/>
    <n v="1427936400"/>
    <n v="1424221866"/>
    <b v="0"/>
    <n v="33"/>
    <b v="0"/>
    <s v="theater/plays"/>
    <x v="1"/>
    <s v="plays"/>
    <x v="4056"/>
    <d v="2015-04-02T01:00:00"/>
    <x v="0"/>
    <n v="2015"/>
  </r>
  <r>
    <n v="4107"/>
    <s v="Sacrifice"/>
    <s v="A new dramatic comedy dealing with a father's unwillingness to let go of his past causes major problems for the future of his daughter."/>
    <n v="2"/>
    <n v="2000"/>
    <n v="41"/>
    <x v="2"/>
    <n v="10.25"/>
    <s v="US"/>
    <s v="USD"/>
    <n v="1411596001"/>
    <n v="1409608801"/>
    <b v="0"/>
    <n v="4"/>
    <b v="0"/>
    <s v="theater/plays"/>
    <x v="1"/>
    <s v="plays"/>
    <x v="4057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n v="2"/>
    <n v="3000"/>
    <n v="59"/>
    <x v="2"/>
    <n v="59"/>
    <s v="US"/>
    <s v="USD"/>
    <n v="1488517200"/>
    <n v="1485909937"/>
    <b v="0"/>
    <n v="1"/>
    <b v="0"/>
    <s v="theater/plays"/>
    <x v="1"/>
    <s v="plays"/>
    <x v="4058"/>
    <d v="2017-03-03T05:00:00"/>
    <x v="1"/>
    <n v="2017"/>
  </r>
  <r>
    <n v="4109"/>
    <s v="Jack the Lad"/>
    <s v="Jack the Lad - a new play that explores how far the boundaries of friendship will stretch when morality and loyalties clash."/>
    <n v="0"/>
    <n v="500"/>
    <n v="0"/>
    <x v="2"/>
    <n v="0"/>
    <s v="GB"/>
    <s v="GBP"/>
    <n v="1448805404"/>
    <n v="1446209804"/>
    <b v="0"/>
    <n v="0"/>
    <b v="0"/>
    <s v="theater/plays"/>
    <x v="1"/>
    <s v="plays"/>
    <x v="4059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29"/>
    <n v="300"/>
    <n v="86"/>
    <x v="2"/>
    <n v="14.33"/>
    <s v="GB"/>
    <s v="GBP"/>
    <n v="1469113351"/>
    <n v="1463929351"/>
    <b v="0"/>
    <n v="6"/>
    <b v="0"/>
    <s v="theater/plays"/>
    <x v="1"/>
    <s v="plays"/>
    <x v="4060"/>
    <d v="2016-07-21T15:02:31"/>
    <x v="2"/>
    <n v="2016"/>
  </r>
  <r>
    <n v="4111"/>
    <s v="REBORN IN LOVE"/>
    <s v="REBORN IN LOVE is the sequel to REBORN FROM ABOVE: A Tale of Eternal Love.  This is part two, of a One-Act play series."/>
    <n v="3"/>
    <n v="3000"/>
    <n v="94"/>
    <x v="2"/>
    <n v="15.67"/>
    <s v="US"/>
    <s v="USD"/>
    <n v="1424747740"/>
    <n v="1422155740"/>
    <b v="0"/>
    <n v="6"/>
    <b v="0"/>
    <s v="theater/plays"/>
    <x v="1"/>
    <s v="plays"/>
    <x v="4061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0"/>
    <n v="2500"/>
    <n v="1"/>
    <x v="2"/>
    <n v="1"/>
    <s v="IE"/>
    <s v="EUR"/>
    <n v="1456617600"/>
    <n v="1454280186"/>
    <b v="0"/>
    <n v="1"/>
    <b v="0"/>
    <s v="theater/plays"/>
    <x v="1"/>
    <s v="plays"/>
    <x v="4062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0"/>
    <n v="1500"/>
    <n v="3"/>
    <x v="2"/>
    <n v="1"/>
    <s v="US"/>
    <s v="USD"/>
    <n v="1452234840"/>
    <n v="1450619123"/>
    <b v="0"/>
    <n v="3"/>
    <b v="0"/>
    <s v="theater/plays"/>
    <x v="1"/>
    <s v="plays"/>
    <x v="4063"/>
    <d v="2016-01-08T06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C7A28-6DD2-4BEB-A8BF-4890F632CF8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4">
        <item x="0"/>
        <item x="2"/>
        <item x="1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pageFields count="2">
    <pageField fld="20" hier="-1"/>
    <pageField fld="16" item="8" hier="-1"/>
  </pageFields>
  <dataFields count="1">
    <dataField name="Count of outcomes" fld="6" subtotal="count" baseField="0" baseItem="0"/>
  </dataFields>
  <chartFormats count="3"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tabSelected="1" zoomScale="89" zoomScaleNormal="89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522" sqref="E522:E3842"/>
    </sheetView>
  </sheetViews>
  <sheetFormatPr defaultColWidth="8.77734375" defaultRowHeight="14.4" x14ac:dyDescent="0.3"/>
  <cols>
    <col min="2" max="2" width="38.44140625" style="3" customWidth="1"/>
    <col min="3" max="3" width="48" style="3" customWidth="1"/>
    <col min="4" max="4" width="17.77734375" style="3" bestFit="1" customWidth="1"/>
    <col min="5" max="5" width="16.88671875" style="6" bestFit="1" customWidth="1"/>
    <col min="6" max="6" width="13.44140625" style="8" bestFit="1" customWidth="1"/>
    <col min="7" max="7" width="14.44140625" bestFit="1" customWidth="1"/>
    <col min="8" max="8" width="18.21875" style="6" bestFit="1" customWidth="1"/>
    <col min="9" max="9" width="17.77734375" customWidth="1"/>
    <col min="10" max="10" width="19.77734375" customWidth="1"/>
    <col min="11" max="11" width="19.33203125" customWidth="1"/>
    <col min="12" max="12" width="17.77734375" customWidth="1"/>
    <col min="13" max="13" width="15.44140625" customWidth="1"/>
    <col min="14" max="14" width="24.44140625" customWidth="1"/>
    <col min="15" max="15" width="36.44140625" customWidth="1"/>
    <col min="16" max="17" width="41.109375" customWidth="1"/>
    <col min="18" max="18" width="16.6640625" bestFit="1" customWidth="1"/>
    <col min="19" max="19" width="22.77734375" bestFit="1" customWidth="1"/>
    <col min="20" max="20" width="21.21875" bestFit="1" customWidth="1"/>
    <col min="21" max="21" width="16.441406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2" t="s">
        <v>8306</v>
      </c>
      <c r="E1" s="5" t="s">
        <v>8216</v>
      </c>
      <c r="F1" s="7" t="s">
        <v>8217</v>
      </c>
      <c r="G1" s="1" t="s">
        <v>8304</v>
      </c>
      <c r="H1" s="5" t="s">
        <v>8307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10" t="s">
        <v>8359</v>
      </c>
      <c r="R1" s="10" t="s">
        <v>8358</v>
      </c>
      <c r="S1" s="10" t="s">
        <v>8365</v>
      </c>
      <c r="T1" s="10" t="s">
        <v>8366</v>
      </c>
      <c r="U1" s="10" t="s">
        <v>8379</v>
      </c>
      <c r="V1" s="10" t="s">
        <v>8380</v>
      </c>
    </row>
    <row r="2" spans="1:22" ht="43.2" x14ac:dyDescent="0.3">
      <c r="A2">
        <v>0</v>
      </c>
      <c r="B2" s="3" t="s">
        <v>2</v>
      </c>
      <c r="C2" s="3" t="s">
        <v>4111</v>
      </c>
      <c r="D2" s="3">
        <f t="shared" ref="D2:D65" si="0">ROUND((F2/E2)*100,0)</f>
        <v>137</v>
      </c>
      <c r="E2" s="6">
        <v>8500</v>
      </c>
      <c r="F2" s="8">
        <v>11633</v>
      </c>
      <c r="G2" t="s">
        <v>8218</v>
      </c>
      <c r="H2" s="6">
        <f>IFERROR(ROUND(F2/N2,2),0)</f>
        <v>63.92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s="11" t="s">
        <v>8308</v>
      </c>
      <c r="R2" t="s">
        <v>8309</v>
      </c>
      <c r="S2" s="13">
        <f>(((L2/60)/60)/24)+DATE(1970,1,1)</f>
        <v>42177.007071759261</v>
      </c>
      <c r="T2" s="13">
        <f>(((K2/60)/60)/24)+DATE(1970,1,1)</f>
        <v>42208.125</v>
      </c>
      <c r="U2">
        <f>YEAR(S2)</f>
        <v>2015</v>
      </c>
      <c r="V2">
        <f>YEAR(T2)</f>
        <v>2015</v>
      </c>
    </row>
    <row r="3" spans="1:22" x14ac:dyDescent="0.3">
      <c r="A3">
        <v>1</v>
      </c>
      <c r="B3" s="3" t="s">
        <v>3</v>
      </c>
      <c r="C3" s="3" t="s">
        <v>4112</v>
      </c>
      <c r="D3" s="3">
        <f t="shared" si="0"/>
        <v>143</v>
      </c>
      <c r="E3" s="6">
        <v>10275</v>
      </c>
      <c r="F3" s="8">
        <v>14653</v>
      </c>
      <c r="G3" t="s">
        <v>8218</v>
      </c>
      <c r="H3" s="6">
        <f t="shared" ref="H3:H66" si="1">IFERROR(ROUND(F3/N3,2),0)</f>
        <v>185.48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s="11" t="s">
        <v>8308</v>
      </c>
      <c r="R3" t="s">
        <v>8309</v>
      </c>
      <c r="S3" s="13">
        <f t="shared" ref="S3:S66" si="2">(((L3/60)/60)/24)+DATE(1970,1,1)</f>
        <v>42766.600497685184</v>
      </c>
      <c r="T3" s="13">
        <f t="shared" ref="T3:T66" si="3">(((K3/60)/60)/24)+DATE(1970,1,1)</f>
        <v>42796.600497685184</v>
      </c>
      <c r="U3">
        <f t="shared" ref="U3:U66" si="4">YEAR(S3)</f>
        <v>2017</v>
      </c>
      <c r="V3">
        <f t="shared" ref="V3:V66" si="5">YEAR(T3)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3">
        <f t="shared" si="0"/>
        <v>105</v>
      </c>
      <c r="E4" s="6">
        <v>500</v>
      </c>
      <c r="F4" s="8">
        <v>525</v>
      </c>
      <c r="G4" t="s">
        <v>8218</v>
      </c>
      <c r="H4" s="6">
        <f t="shared" si="1"/>
        <v>15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s="11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3">
        <f t="shared" si="0"/>
        <v>104</v>
      </c>
      <c r="E5" s="6">
        <v>10000</v>
      </c>
      <c r="F5" s="8">
        <v>10390</v>
      </c>
      <c r="G5" t="s">
        <v>8218</v>
      </c>
      <c r="H5" s="6">
        <f t="shared" si="1"/>
        <v>69.27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s="11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>
        <f t="shared" si="5"/>
        <v>2014</v>
      </c>
    </row>
    <row r="6" spans="1:22" ht="43.2" x14ac:dyDescent="0.3">
      <c r="A6">
        <v>4</v>
      </c>
      <c r="B6" s="3" t="s">
        <v>6</v>
      </c>
      <c r="C6" s="3" t="s">
        <v>4115</v>
      </c>
      <c r="D6" s="3">
        <f t="shared" si="0"/>
        <v>123</v>
      </c>
      <c r="E6" s="6">
        <v>44000</v>
      </c>
      <c r="F6" s="8">
        <v>54116.28</v>
      </c>
      <c r="G6" t="s">
        <v>8218</v>
      </c>
      <c r="H6" s="6">
        <f t="shared" si="1"/>
        <v>190.55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s="11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3">
        <f t="shared" si="0"/>
        <v>110</v>
      </c>
      <c r="E7" s="6">
        <v>3999</v>
      </c>
      <c r="F7" s="8">
        <v>4390</v>
      </c>
      <c r="G7" t="s">
        <v>8218</v>
      </c>
      <c r="H7" s="6">
        <f t="shared" si="1"/>
        <v>93.4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s="11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3">
        <f t="shared" si="0"/>
        <v>106</v>
      </c>
      <c r="E8" s="6">
        <v>8000</v>
      </c>
      <c r="F8" s="8">
        <v>8519</v>
      </c>
      <c r="G8" t="s">
        <v>8218</v>
      </c>
      <c r="H8" s="6">
        <f t="shared" si="1"/>
        <v>146.88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s="11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>
        <f t="shared" si="5"/>
        <v>2014</v>
      </c>
    </row>
    <row r="9" spans="1:22" ht="43.2" x14ac:dyDescent="0.3">
      <c r="A9">
        <v>7</v>
      </c>
      <c r="B9" s="3" t="s">
        <v>9</v>
      </c>
      <c r="C9" s="3" t="s">
        <v>4118</v>
      </c>
      <c r="D9" s="3">
        <f t="shared" si="0"/>
        <v>101</v>
      </c>
      <c r="E9" s="6">
        <v>9000</v>
      </c>
      <c r="F9" s="8">
        <v>9110</v>
      </c>
      <c r="G9" t="s">
        <v>8218</v>
      </c>
      <c r="H9" s="6">
        <f t="shared" si="1"/>
        <v>159.82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s="11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>
        <f t="shared" si="5"/>
        <v>2016</v>
      </c>
    </row>
    <row r="10" spans="1:22" x14ac:dyDescent="0.3">
      <c r="A10">
        <v>8</v>
      </c>
      <c r="B10" s="3" t="s">
        <v>10</v>
      </c>
      <c r="C10" s="3" t="s">
        <v>4119</v>
      </c>
      <c r="D10" s="3">
        <f t="shared" si="0"/>
        <v>100</v>
      </c>
      <c r="E10" s="6">
        <v>3500</v>
      </c>
      <c r="F10" s="8">
        <v>3501.52</v>
      </c>
      <c r="G10" t="s">
        <v>8218</v>
      </c>
      <c r="H10" s="6">
        <f t="shared" si="1"/>
        <v>291.79000000000002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s="11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3">
        <f t="shared" si="0"/>
        <v>126</v>
      </c>
      <c r="E11" s="6">
        <v>500</v>
      </c>
      <c r="F11" s="8">
        <v>629.99</v>
      </c>
      <c r="G11" t="s">
        <v>8218</v>
      </c>
      <c r="H11" s="6">
        <f t="shared" si="1"/>
        <v>31.5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s="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3">
        <f t="shared" si="0"/>
        <v>101</v>
      </c>
      <c r="E12" s="6">
        <v>3000</v>
      </c>
      <c r="F12" s="8">
        <v>3015</v>
      </c>
      <c r="G12" t="s">
        <v>8218</v>
      </c>
      <c r="H12" s="6">
        <f t="shared" si="1"/>
        <v>158.68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s="11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>
        <f t="shared" si="5"/>
        <v>2014</v>
      </c>
    </row>
    <row r="13" spans="1:22" ht="43.2" x14ac:dyDescent="0.3">
      <c r="A13">
        <v>11</v>
      </c>
      <c r="B13" s="3" t="s">
        <v>13</v>
      </c>
      <c r="C13" s="3" t="s">
        <v>4122</v>
      </c>
      <c r="D13" s="3">
        <f t="shared" si="0"/>
        <v>121</v>
      </c>
      <c r="E13" s="6">
        <v>5000</v>
      </c>
      <c r="F13" s="8">
        <v>6025</v>
      </c>
      <c r="G13" t="s">
        <v>8218</v>
      </c>
      <c r="H13" s="6">
        <f t="shared" si="1"/>
        <v>80.33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s="11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>
        <f t="shared" si="5"/>
        <v>2016</v>
      </c>
    </row>
    <row r="14" spans="1:22" ht="43.2" x14ac:dyDescent="0.3">
      <c r="A14">
        <v>12</v>
      </c>
      <c r="B14" s="3" t="s">
        <v>14</v>
      </c>
      <c r="C14" s="3" t="s">
        <v>4123</v>
      </c>
      <c r="D14" s="3">
        <f t="shared" si="0"/>
        <v>165</v>
      </c>
      <c r="E14" s="6">
        <v>30000</v>
      </c>
      <c r="F14" s="8">
        <v>49588</v>
      </c>
      <c r="G14" t="s">
        <v>8218</v>
      </c>
      <c r="H14" s="6">
        <f t="shared" si="1"/>
        <v>59.96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s="11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>
        <f t="shared" si="5"/>
        <v>2014</v>
      </c>
    </row>
    <row r="15" spans="1:22" ht="28.8" x14ac:dyDescent="0.3">
      <c r="A15">
        <v>13</v>
      </c>
      <c r="B15" s="3" t="s">
        <v>15</v>
      </c>
      <c r="C15" s="3" t="s">
        <v>4124</v>
      </c>
      <c r="D15" s="3">
        <f t="shared" si="0"/>
        <v>160</v>
      </c>
      <c r="E15" s="6">
        <v>3500</v>
      </c>
      <c r="F15" s="8">
        <v>5599</v>
      </c>
      <c r="G15" t="s">
        <v>8218</v>
      </c>
      <c r="H15" s="6">
        <f t="shared" si="1"/>
        <v>109.78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s="11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3">
        <f t="shared" si="0"/>
        <v>101</v>
      </c>
      <c r="E16" s="6">
        <v>6000</v>
      </c>
      <c r="F16" s="8">
        <v>6056</v>
      </c>
      <c r="G16" t="s">
        <v>8218</v>
      </c>
      <c r="H16" s="6">
        <f t="shared" si="1"/>
        <v>147.71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s="11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3">
        <f t="shared" si="0"/>
        <v>107</v>
      </c>
      <c r="E17" s="6">
        <v>2000</v>
      </c>
      <c r="F17" s="8">
        <v>2132</v>
      </c>
      <c r="G17" t="s">
        <v>8218</v>
      </c>
      <c r="H17" s="6">
        <f t="shared" si="1"/>
        <v>21.76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s="11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3">
        <f t="shared" si="0"/>
        <v>100</v>
      </c>
      <c r="E18" s="6">
        <v>12000</v>
      </c>
      <c r="F18" s="8">
        <v>12029</v>
      </c>
      <c r="G18" t="s">
        <v>8218</v>
      </c>
      <c r="H18" s="6">
        <f t="shared" si="1"/>
        <v>171.84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s="11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3">
        <f t="shared" si="0"/>
        <v>101</v>
      </c>
      <c r="E19" s="6">
        <v>1500</v>
      </c>
      <c r="F19" s="8">
        <v>1510</v>
      </c>
      <c r="G19" t="s">
        <v>8218</v>
      </c>
      <c r="H19" s="6">
        <f t="shared" si="1"/>
        <v>41.94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s="11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3">
        <f t="shared" si="0"/>
        <v>106</v>
      </c>
      <c r="E20" s="6">
        <v>30000</v>
      </c>
      <c r="F20" s="8">
        <v>31896.33</v>
      </c>
      <c r="G20" t="s">
        <v>8218</v>
      </c>
      <c r="H20" s="6">
        <f t="shared" si="1"/>
        <v>93.26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s="11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3">
        <f t="shared" si="0"/>
        <v>145</v>
      </c>
      <c r="E21" s="6">
        <v>850</v>
      </c>
      <c r="F21" s="8">
        <v>1235</v>
      </c>
      <c r="G21" t="s">
        <v>8218</v>
      </c>
      <c r="H21" s="6">
        <f t="shared" si="1"/>
        <v>56.14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s="1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>
        <f t="shared" si="5"/>
        <v>2015</v>
      </c>
    </row>
    <row r="22" spans="1:22" ht="28.8" x14ac:dyDescent="0.3">
      <c r="A22">
        <v>20</v>
      </c>
      <c r="B22" s="3" t="s">
        <v>22</v>
      </c>
      <c r="C22" s="3" t="s">
        <v>4131</v>
      </c>
      <c r="D22" s="3">
        <f t="shared" si="0"/>
        <v>100</v>
      </c>
      <c r="E22" s="6">
        <v>2000</v>
      </c>
      <c r="F22" s="8">
        <v>2004</v>
      </c>
      <c r="G22" t="s">
        <v>8218</v>
      </c>
      <c r="H22" s="6">
        <f t="shared" si="1"/>
        <v>80.16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s="11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3">
        <f t="shared" si="0"/>
        <v>109</v>
      </c>
      <c r="E23" s="6">
        <v>18500</v>
      </c>
      <c r="F23" s="8">
        <v>20190</v>
      </c>
      <c r="G23" t="s">
        <v>8218</v>
      </c>
      <c r="H23" s="6">
        <f t="shared" si="1"/>
        <v>199.9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s="11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3">
        <f t="shared" si="0"/>
        <v>117</v>
      </c>
      <c r="E24" s="6">
        <v>350</v>
      </c>
      <c r="F24" s="8">
        <v>410</v>
      </c>
      <c r="G24" t="s">
        <v>8218</v>
      </c>
      <c r="H24" s="6">
        <f t="shared" si="1"/>
        <v>51.25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s="11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>
        <f t="shared" si="5"/>
        <v>2015</v>
      </c>
    </row>
    <row r="25" spans="1:22" ht="43.2" x14ac:dyDescent="0.3">
      <c r="A25">
        <v>23</v>
      </c>
      <c r="B25" s="3" t="s">
        <v>25</v>
      </c>
      <c r="C25" s="3" t="s">
        <v>4134</v>
      </c>
      <c r="D25" s="3">
        <f t="shared" si="0"/>
        <v>119</v>
      </c>
      <c r="E25" s="6">
        <v>2000</v>
      </c>
      <c r="F25" s="8">
        <v>2370</v>
      </c>
      <c r="G25" t="s">
        <v>8218</v>
      </c>
      <c r="H25" s="6">
        <f t="shared" si="1"/>
        <v>103.04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s="11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3">
        <f t="shared" si="0"/>
        <v>109</v>
      </c>
      <c r="E26" s="6">
        <v>35000</v>
      </c>
      <c r="F26" s="8">
        <v>38082.69</v>
      </c>
      <c r="G26" t="s">
        <v>8218</v>
      </c>
      <c r="H26" s="6">
        <f t="shared" si="1"/>
        <v>66.349999999999994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s="11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3">
        <f t="shared" si="0"/>
        <v>133</v>
      </c>
      <c r="E27" s="6">
        <v>600</v>
      </c>
      <c r="F27" s="8">
        <v>800</v>
      </c>
      <c r="G27" t="s">
        <v>8218</v>
      </c>
      <c r="H27" s="6">
        <f t="shared" si="1"/>
        <v>57.14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s="11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>
        <f t="shared" si="5"/>
        <v>2016</v>
      </c>
    </row>
    <row r="28" spans="1:22" ht="28.8" x14ac:dyDescent="0.3">
      <c r="A28">
        <v>26</v>
      </c>
      <c r="B28" s="3" t="s">
        <v>28</v>
      </c>
      <c r="C28" s="3" t="s">
        <v>4137</v>
      </c>
      <c r="D28" s="3">
        <f t="shared" si="0"/>
        <v>155</v>
      </c>
      <c r="E28" s="6">
        <v>1250</v>
      </c>
      <c r="F28" s="8">
        <v>1940</v>
      </c>
      <c r="G28" t="s">
        <v>8218</v>
      </c>
      <c r="H28" s="6">
        <f t="shared" si="1"/>
        <v>102.11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s="11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3">
        <f t="shared" si="0"/>
        <v>112</v>
      </c>
      <c r="E29" s="6">
        <v>20000</v>
      </c>
      <c r="F29" s="8">
        <v>22345</v>
      </c>
      <c r="G29" t="s">
        <v>8218</v>
      </c>
      <c r="H29" s="6">
        <f t="shared" si="1"/>
        <v>148.97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s="11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3">
        <f t="shared" si="0"/>
        <v>100</v>
      </c>
      <c r="E30" s="6">
        <v>12000</v>
      </c>
      <c r="F30" s="8">
        <v>12042</v>
      </c>
      <c r="G30" t="s">
        <v>8218</v>
      </c>
      <c r="H30" s="6">
        <f t="shared" si="1"/>
        <v>169.61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s="11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3">
        <f t="shared" si="0"/>
        <v>123</v>
      </c>
      <c r="E31" s="6">
        <v>3000</v>
      </c>
      <c r="F31" s="8">
        <v>3700</v>
      </c>
      <c r="G31" t="s">
        <v>8218</v>
      </c>
      <c r="H31" s="6">
        <f t="shared" si="1"/>
        <v>31.62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s="1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3">
        <f t="shared" si="0"/>
        <v>101</v>
      </c>
      <c r="E32" s="6">
        <v>4000</v>
      </c>
      <c r="F32" s="8">
        <v>4051.99</v>
      </c>
      <c r="G32" t="s">
        <v>8218</v>
      </c>
      <c r="H32" s="6">
        <f t="shared" si="1"/>
        <v>76.45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s="11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3">
        <f t="shared" si="0"/>
        <v>100</v>
      </c>
      <c r="E33" s="6">
        <v>13</v>
      </c>
      <c r="F33" s="8">
        <v>13</v>
      </c>
      <c r="G33" t="s">
        <v>8218</v>
      </c>
      <c r="H33" s="6">
        <f t="shared" si="1"/>
        <v>13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s="11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>
        <f t="shared" si="5"/>
        <v>2016</v>
      </c>
    </row>
    <row r="34" spans="1:22" ht="43.2" x14ac:dyDescent="0.3">
      <c r="A34">
        <v>32</v>
      </c>
      <c r="B34" s="3" t="s">
        <v>34</v>
      </c>
      <c r="C34" s="3" t="s">
        <v>4143</v>
      </c>
      <c r="D34" s="3">
        <f t="shared" si="0"/>
        <v>100</v>
      </c>
      <c r="E34" s="6">
        <v>28450</v>
      </c>
      <c r="F34" s="8">
        <v>28520</v>
      </c>
      <c r="G34" t="s">
        <v>8218</v>
      </c>
      <c r="H34" s="6">
        <f t="shared" si="1"/>
        <v>320.45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s="11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3">
        <f t="shared" si="0"/>
        <v>102</v>
      </c>
      <c r="E35" s="6">
        <v>5250</v>
      </c>
      <c r="F35" s="8">
        <v>5360</v>
      </c>
      <c r="G35" t="s">
        <v>8218</v>
      </c>
      <c r="H35" s="6">
        <f t="shared" si="1"/>
        <v>83.75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s="11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3">
        <f t="shared" si="0"/>
        <v>130</v>
      </c>
      <c r="E36" s="6">
        <v>2600</v>
      </c>
      <c r="F36" s="8">
        <v>3392</v>
      </c>
      <c r="G36" t="s">
        <v>8218</v>
      </c>
      <c r="H36" s="6">
        <f t="shared" si="1"/>
        <v>49.88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s="11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>
        <f t="shared" si="5"/>
        <v>2014</v>
      </c>
    </row>
    <row r="37" spans="1:22" ht="28.8" x14ac:dyDescent="0.3">
      <c r="A37">
        <v>35</v>
      </c>
      <c r="B37" s="3" t="s">
        <v>37</v>
      </c>
      <c r="C37" s="3" t="s">
        <v>4146</v>
      </c>
      <c r="D37" s="3">
        <f t="shared" si="0"/>
        <v>167</v>
      </c>
      <c r="E37" s="6">
        <v>1000</v>
      </c>
      <c r="F37" s="8">
        <v>1665</v>
      </c>
      <c r="G37" t="s">
        <v>8218</v>
      </c>
      <c r="H37" s="6">
        <f t="shared" si="1"/>
        <v>59.46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s="11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3">
        <f t="shared" si="0"/>
        <v>142</v>
      </c>
      <c r="E38" s="6">
        <v>6000</v>
      </c>
      <c r="F38" s="8">
        <v>8529</v>
      </c>
      <c r="G38" t="s">
        <v>8218</v>
      </c>
      <c r="H38" s="6">
        <f t="shared" si="1"/>
        <v>193.84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s="11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3">
        <f t="shared" si="0"/>
        <v>183</v>
      </c>
      <c r="E39" s="6">
        <v>22000</v>
      </c>
      <c r="F39" s="8">
        <v>40357</v>
      </c>
      <c r="G39" t="s">
        <v>8218</v>
      </c>
      <c r="H39" s="6">
        <f t="shared" si="1"/>
        <v>159.51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s="11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3">
        <f t="shared" si="0"/>
        <v>110</v>
      </c>
      <c r="E40" s="6">
        <v>2500</v>
      </c>
      <c r="F40" s="8">
        <v>2751</v>
      </c>
      <c r="G40" t="s">
        <v>8218</v>
      </c>
      <c r="H40" s="6">
        <f t="shared" si="1"/>
        <v>41.68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s="11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>
        <f t="shared" si="5"/>
        <v>2013</v>
      </c>
    </row>
    <row r="41" spans="1:22" ht="43.2" x14ac:dyDescent="0.3">
      <c r="A41">
        <v>39</v>
      </c>
      <c r="B41" s="3" t="s">
        <v>41</v>
      </c>
      <c r="C41" s="3" t="s">
        <v>4150</v>
      </c>
      <c r="D41" s="3">
        <f t="shared" si="0"/>
        <v>131</v>
      </c>
      <c r="E41" s="6">
        <v>25000</v>
      </c>
      <c r="F41" s="8">
        <v>32745</v>
      </c>
      <c r="G41" t="s">
        <v>8218</v>
      </c>
      <c r="H41" s="6">
        <f t="shared" si="1"/>
        <v>150.9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s="1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3">
        <f t="shared" si="0"/>
        <v>101</v>
      </c>
      <c r="E42" s="6">
        <v>2000</v>
      </c>
      <c r="F42" s="8">
        <v>2027</v>
      </c>
      <c r="G42" t="s">
        <v>8218</v>
      </c>
      <c r="H42" s="6">
        <f t="shared" si="1"/>
        <v>126.69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s="11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3">
        <f t="shared" si="0"/>
        <v>100</v>
      </c>
      <c r="E43" s="6">
        <v>2000</v>
      </c>
      <c r="F43" s="8">
        <v>2000</v>
      </c>
      <c r="G43" t="s">
        <v>8218</v>
      </c>
      <c r="H43" s="6">
        <f t="shared" si="1"/>
        <v>105.26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s="11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3">
        <f t="shared" si="0"/>
        <v>142</v>
      </c>
      <c r="E44" s="6">
        <v>14000</v>
      </c>
      <c r="F44" s="8">
        <v>19860</v>
      </c>
      <c r="G44" t="s">
        <v>8218</v>
      </c>
      <c r="H44" s="6">
        <f t="shared" si="1"/>
        <v>117.51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s="11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3">
        <f t="shared" si="0"/>
        <v>309</v>
      </c>
      <c r="E45" s="6">
        <v>10000</v>
      </c>
      <c r="F45" s="8">
        <v>30866</v>
      </c>
      <c r="G45" t="s">
        <v>8218</v>
      </c>
      <c r="H45" s="6">
        <f t="shared" si="1"/>
        <v>117.36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s="11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>
        <f t="shared" si="5"/>
        <v>2014</v>
      </c>
    </row>
    <row r="46" spans="1:22" ht="43.2" x14ac:dyDescent="0.3">
      <c r="A46">
        <v>44</v>
      </c>
      <c r="B46" s="3" t="s">
        <v>46</v>
      </c>
      <c r="C46" s="3" t="s">
        <v>4155</v>
      </c>
      <c r="D46" s="3">
        <f t="shared" si="0"/>
        <v>100</v>
      </c>
      <c r="E46" s="6">
        <v>2000</v>
      </c>
      <c r="F46" s="8">
        <v>2000</v>
      </c>
      <c r="G46" t="s">
        <v>8218</v>
      </c>
      <c r="H46" s="6">
        <f t="shared" si="1"/>
        <v>133.33000000000001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s="11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3">
        <f t="shared" si="0"/>
        <v>120</v>
      </c>
      <c r="E47" s="6">
        <v>5000</v>
      </c>
      <c r="F47" s="8">
        <v>6000</v>
      </c>
      <c r="G47" t="s">
        <v>8218</v>
      </c>
      <c r="H47" s="6">
        <f t="shared" si="1"/>
        <v>98.36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s="11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3">
        <f t="shared" si="0"/>
        <v>104</v>
      </c>
      <c r="E48" s="6">
        <v>8400</v>
      </c>
      <c r="F48" s="8">
        <v>8750</v>
      </c>
      <c r="G48" t="s">
        <v>8218</v>
      </c>
      <c r="H48" s="6">
        <f t="shared" si="1"/>
        <v>194.44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s="11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>
        <f t="shared" si="5"/>
        <v>2015</v>
      </c>
    </row>
    <row r="49" spans="1:22" ht="43.2" x14ac:dyDescent="0.3">
      <c r="A49">
        <v>47</v>
      </c>
      <c r="B49" s="3" t="s">
        <v>49</v>
      </c>
      <c r="C49" s="3" t="s">
        <v>4158</v>
      </c>
      <c r="D49" s="3">
        <f t="shared" si="0"/>
        <v>108</v>
      </c>
      <c r="E49" s="6">
        <v>5000</v>
      </c>
      <c r="F49" s="8">
        <v>5380.55</v>
      </c>
      <c r="G49" t="s">
        <v>8218</v>
      </c>
      <c r="H49" s="6">
        <f t="shared" si="1"/>
        <v>76.87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s="11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3">
        <f t="shared" si="0"/>
        <v>108</v>
      </c>
      <c r="E50" s="6">
        <v>2000</v>
      </c>
      <c r="F50" s="8">
        <v>2159</v>
      </c>
      <c r="G50" t="s">
        <v>8218</v>
      </c>
      <c r="H50" s="6">
        <f t="shared" si="1"/>
        <v>56.82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s="11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3">
        <f t="shared" si="0"/>
        <v>100</v>
      </c>
      <c r="E51" s="6">
        <v>12000</v>
      </c>
      <c r="F51" s="8">
        <v>12000</v>
      </c>
      <c r="G51" t="s">
        <v>8218</v>
      </c>
      <c r="H51" s="6">
        <f t="shared" si="1"/>
        <v>137.93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s="1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3">
        <f t="shared" si="0"/>
        <v>100</v>
      </c>
      <c r="E52" s="6">
        <v>600</v>
      </c>
      <c r="F52" s="8">
        <v>600</v>
      </c>
      <c r="G52" t="s">
        <v>8218</v>
      </c>
      <c r="H52" s="6">
        <f t="shared" si="1"/>
        <v>27.27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s="11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>
        <f t="shared" si="5"/>
        <v>2015</v>
      </c>
    </row>
    <row r="53" spans="1:22" ht="43.2" x14ac:dyDescent="0.3">
      <c r="A53">
        <v>51</v>
      </c>
      <c r="B53" s="3" t="s">
        <v>53</v>
      </c>
      <c r="C53" s="3" t="s">
        <v>4162</v>
      </c>
      <c r="D53" s="3">
        <f t="shared" si="0"/>
        <v>128</v>
      </c>
      <c r="E53" s="6">
        <v>11000</v>
      </c>
      <c r="F53" s="8">
        <v>14082</v>
      </c>
      <c r="G53" t="s">
        <v>8218</v>
      </c>
      <c r="H53" s="6">
        <f t="shared" si="1"/>
        <v>118.34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s="11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3">
        <f t="shared" si="0"/>
        <v>116</v>
      </c>
      <c r="E54" s="6">
        <v>10000</v>
      </c>
      <c r="F54" s="8">
        <v>11621</v>
      </c>
      <c r="G54" t="s">
        <v>8218</v>
      </c>
      <c r="H54" s="6">
        <f t="shared" si="1"/>
        <v>223.48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s="11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3">
        <f t="shared" si="0"/>
        <v>110</v>
      </c>
      <c r="E55" s="6">
        <v>3000</v>
      </c>
      <c r="F55" s="8">
        <v>3289</v>
      </c>
      <c r="G55" t="s">
        <v>8218</v>
      </c>
      <c r="H55" s="6">
        <f t="shared" si="1"/>
        <v>28.11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s="11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>
        <f t="shared" si="5"/>
        <v>2014</v>
      </c>
    </row>
    <row r="56" spans="1:22" ht="43.2" x14ac:dyDescent="0.3">
      <c r="A56">
        <v>54</v>
      </c>
      <c r="B56" s="3" t="s">
        <v>56</v>
      </c>
      <c r="C56" s="3" t="s">
        <v>4165</v>
      </c>
      <c r="D56" s="3">
        <f t="shared" si="0"/>
        <v>101</v>
      </c>
      <c r="E56" s="6">
        <v>10000</v>
      </c>
      <c r="F56" s="8">
        <v>10100</v>
      </c>
      <c r="G56" t="s">
        <v>8218</v>
      </c>
      <c r="H56" s="6">
        <f t="shared" si="1"/>
        <v>194.23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s="11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3">
        <f t="shared" si="0"/>
        <v>129</v>
      </c>
      <c r="E57" s="6">
        <v>8600</v>
      </c>
      <c r="F57" s="8">
        <v>11090</v>
      </c>
      <c r="G57" t="s">
        <v>8218</v>
      </c>
      <c r="H57" s="6">
        <f t="shared" si="1"/>
        <v>128.94999999999999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s="11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3">
        <f t="shared" si="0"/>
        <v>107</v>
      </c>
      <c r="E58" s="6">
        <v>8000</v>
      </c>
      <c r="F58" s="8">
        <v>8581</v>
      </c>
      <c r="G58" t="s">
        <v>8218</v>
      </c>
      <c r="H58" s="6">
        <f t="shared" si="1"/>
        <v>49.32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s="11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3">
        <f t="shared" si="0"/>
        <v>102</v>
      </c>
      <c r="E59" s="6">
        <v>15000</v>
      </c>
      <c r="F59" s="8">
        <v>15285</v>
      </c>
      <c r="G59" t="s">
        <v>8218</v>
      </c>
      <c r="H59" s="6">
        <f t="shared" si="1"/>
        <v>221.52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s="11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>
        <f t="shared" si="5"/>
        <v>2015</v>
      </c>
    </row>
    <row r="60" spans="1:22" ht="28.8" x14ac:dyDescent="0.3">
      <c r="A60">
        <v>58</v>
      </c>
      <c r="B60" s="3" t="s">
        <v>60</v>
      </c>
      <c r="C60" s="3" t="s">
        <v>4169</v>
      </c>
      <c r="D60" s="3">
        <f t="shared" si="0"/>
        <v>103</v>
      </c>
      <c r="E60" s="6">
        <v>10000</v>
      </c>
      <c r="F60" s="8">
        <v>10291</v>
      </c>
      <c r="G60" t="s">
        <v>8218</v>
      </c>
      <c r="H60" s="6">
        <f t="shared" si="1"/>
        <v>137.21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s="11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3">
        <f t="shared" si="0"/>
        <v>100</v>
      </c>
      <c r="E61" s="6">
        <v>20000</v>
      </c>
      <c r="F61" s="8">
        <v>20025.14</v>
      </c>
      <c r="G61" t="s">
        <v>8218</v>
      </c>
      <c r="H61" s="6">
        <f t="shared" si="1"/>
        <v>606.82000000000005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s="1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>
        <f t="shared" si="5"/>
        <v>2015</v>
      </c>
    </row>
    <row r="62" spans="1:22" ht="28.8" x14ac:dyDescent="0.3">
      <c r="A62">
        <v>60</v>
      </c>
      <c r="B62" s="3" t="s">
        <v>62</v>
      </c>
      <c r="C62" s="3" t="s">
        <v>4171</v>
      </c>
      <c r="D62" s="3">
        <f t="shared" si="0"/>
        <v>103</v>
      </c>
      <c r="E62" s="6">
        <v>4500</v>
      </c>
      <c r="F62" s="8">
        <v>4648.33</v>
      </c>
      <c r="G62" t="s">
        <v>8218</v>
      </c>
      <c r="H62" s="6">
        <f t="shared" si="1"/>
        <v>43.04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s="11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3">
        <f t="shared" si="0"/>
        <v>148</v>
      </c>
      <c r="E63" s="6">
        <v>5000</v>
      </c>
      <c r="F63" s="8">
        <v>7415</v>
      </c>
      <c r="G63" t="s">
        <v>8218</v>
      </c>
      <c r="H63" s="6">
        <f t="shared" si="1"/>
        <v>322.39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s="11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3">
        <f t="shared" si="0"/>
        <v>155</v>
      </c>
      <c r="E64" s="6">
        <v>3000</v>
      </c>
      <c r="F64" s="8">
        <v>4642</v>
      </c>
      <c r="G64" t="s">
        <v>8218</v>
      </c>
      <c r="H64" s="6">
        <f t="shared" si="1"/>
        <v>96.71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s="11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3">
        <f t="shared" si="0"/>
        <v>114</v>
      </c>
      <c r="E65" s="6">
        <v>2000</v>
      </c>
      <c r="F65" s="8">
        <v>2270.37</v>
      </c>
      <c r="G65" t="s">
        <v>8218</v>
      </c>
      <c r="H65" s="6">
        <f t="shared" si="1"/>
        <v>35.47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s="11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3">
        <f t="shared" ref="D66:D129" si="6">ROUND((F66/E66)*100,0)</f>
        <v>173</v>
      </c>
      <c r="E66" s="6">
        <v>1200</v>
      </c>
      <c r="F66" s="8">
        <v>2080</v>
      </c>
      <c r="G66" t="s">
        <v>8218</v>
      </c>
      <c r="H66" s="6">
        <f t="shared" si="1"/>
        <v>86.67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s="11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>
        <f t="shared" si="5"/>
        <v>2013</v>
      </c>
    </row>
    <row r="67" spans="1:22" ht="28.8" x14ac:dyDescent="0.3">
      <c r="A67">
        <v>65</v>
      </c>
      <c r="B67" s="3" t="s">
        <v>67</v>
      </c>
      <c r="C67" s="3" t="s">
        <v>4176</v>
      </c>
      <c r="D67" s="3">
        <f t="shared" si="6"/>
        <v>108</v>
      </c>
      <c r="E67" s="6">
        <v>7000</v>
      </c>
      <c r="F67" s="8">
        <v>7527</v>
      </c>
      <c r="G67" t="s">
        <v>8218</v>
      </c>
      <c r="H67" s="6">
        <f t="shared" ref="H67:H130" si="7">IFERROR(ROUND(F67/N67,2),0)</f>
        <v>132.05000000000001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s="11" t="s">
        <v>8308</v>
      </c>
      <c r="R67" t="s">
        <v>8310</v>
      </c>
      <c r="S67" s="13">
        <f t="shared" ref="S67:S130" si="8">(((L67/60)/60)/24)+DATE(1970,1,1)</f>
        <v>41835.821226851855</v>
      </c>
      <c r="T67" s="13">
        <f t="shared" ref="T67:T130" si="9">(((K67/60)/60)/24)+DATE(1970,1,1)</f>
        <v>41862.249305555553</v>
      </c>
      <c r="U67">
        <f t="shared" ref="U67:U130" si="10">YEAR(S67)</f>
        <v>2014</v>
      </c>
      <c r="V67">
        <f t="shared" ref="V67:V130" si="11">YEAR(T67)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3">
        <f t="shared" si="6"/>
        <v>119</v>
      </c>
      <c r="E68" s="6">
        <v>2000</v>
      </c>
      <c r="F68" s="8">
        <v>2372</v>
      </c>
      <c r="G68" t="s">
        <v>8218</v>
      </c>
      <c r="H68" s="6">
        <f t="shared" si="7"/>
        <v>91.23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s="11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3">
        <f t="shared" si="6"/>
        <v>116</v>
      </c>
      <c r="E69" s="6">
        <v>2000</v>
      </c>
      <c r="F69" s="8">
        <v>2325</v>
      </c>
      <c r="G69" t="s">
        <v>8218</v>
      </c>
      <c r="H69" s="6">
        <f t="shared" si="7"/>
        <v>116.25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s="11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>
        <f t="shared" si="11"/>
        <v>2012</v>
      </c>
    </row>
    <row r="70" spans="1:22" ht="43.2" x14ac:dyDescent="0.3">
      <c r="A70">
        <v>68</v>
      </c>
      <c r="B70" s="3" t="s">
        <v>70</v>
      </c>
      <c r="C70" s="3" t="s">
        <v>4179</v>
      </c>
      <c r="D70" s="3">
        <f t="shared" si="6"/>
        <v>127</v>
      </c>
      <c r="E70" s="6">
        <v>600</v>
      </c>
      <c r="F70" s="8">
        <v>763</v>
      </c>
      <c r="G70" t="s">
        <v>8218</v>
      </c>
      <c r="H70" s="6">
        <f t="shared" si="7"/>
        <v>21.19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s="11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3">
        <f t="shared" si="6"/>
        <v>111</v>
      </c>
      <c r="E71" s="6">
        <v>10000</v>
      </c>
      <c r="F71" s="8">
        <v>11094.23</v>
      </c>
      <c r="G71" t="s">
        <v>8218</v>
      </c>
      <c r="H71" s="6">
        <f t="shared" si="7"/>
        <v>62.33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s="11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3">
        <f t="shared" si="6"/>
        <v>127</v>
      </c>
      <c r="E72" s="6">
        <v>500</v>
      </c>
      <c r="F72" s="8">
        <v>636</v>
      </c>
      <c r="G72" t="s">
        <v>8218</v>
      </c>
      <c r="H72" s="6">
        <f t="shared" si="7"/>
        <v>37.409999999999997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s="11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3">
        <f t="shared" si="6"/>
        <v>124</v>
      </c>
      <c r="E73" s="6">
        <v>1800</v>
      </c>
      <c r="F73" s="8">
        <v>2231</v>
      </c>
      <c r="G73" t="s">
        <v>8218</v>
      </c>
      <c r="H73" s="6">
        <f t="shared" si="7"/>
        <v>69.72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s="11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3">
        <f t="shared" si="6"/>
        <v>108</v>
      </c>
      <c r="E74" s="6">
        <v>2200</v>
      </c>
      <c r="F74" s="8">
        <v>2385</v>
      </c>
      <c r="G74" t="s">
        <v>8218</v>
      </c>
      <c r="H74" s="6">
        <f t="shared" si="7"/>
        <v>58.17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s="11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>
        <f t="shared" si="10"/>
        <v>2012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3">
        <f t="shared" si="6"/>
        <v>100</v>
      </c>
      <c r="E75" s="6">
        <v>900</v>
      </c>
      <c r="F75" s="8">
        <v>900</v>
      </c>
      <c r="G75" t="s">
        <v>8218</v>
      </c>
      <c r="H75" s="6">
        <f t="shared" si="7"/>
        <v>50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s="11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3">
        <f t="shared" si="6"/>
        <v>113</v>
      </c>
      <c r="E76" s="6">
        <v>500</v>
      </c>
      <c r="F76" s="8">
        <v>564.66</v>
      </c>
      <c r="G76" t="s">
        <v>8218</v>
      </c>
      <c r="H76" s="6">
        <f t="shared" si="7"/>
        <v>19.47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s="11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>
        <f t="shared" si="11"/>
        <v>2016</v>
      </c>
    </row>
    <row r="77" spans="1:22" ht="28.8" x14ac:dyDescent="0.3">
      <c r="A77">
        <v>75</v>
      </c>
      <c r="B77" s="3" t="s">
        <v>77</v>
      </c>
      <c r="C77" s="3" t="s">
        <v>4186</v>
      </c>
      <c r="D77" s="3">
        <f t="shared" si="6"/>
        <v>115</v>
      </c>
      <c r="E77" s="6">
        <v>3500</v>
      </c>
      <c r="F77" s="8">
        <v>4040</v>
      </c>
      <c r="G77" t="s">
        <v>8218</v>
      </c>
      <c r="H77" s="6">
        <f t="shared" si="7"/>
        <v>85.96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s="11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3">
        <f t="shared" si="6"/>
        <v>153</v>
      </c>
      <c r="E78" s="6">
        <v>300</v>
      </c>
      <c r="F78" s="8">
        <v>460</v>
      </c>
      <c r="G78" t="s">
        <v>8218</v>
      </c>
      <c r="H78" s="6">
        <f t="shared" si="7"/>
        <v>30.67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s="11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>
        <f t="shared" si="11"/>
        <v>2011</v>
      </c>
    </row>
    <row r="79" spans="1:22" ht="28.8" x14ac:dyDescent="0.3">
      <c r="A79">
        <v>77</v>
      </c>
      <c r="B79" s="3" t="s">
        <v>79</v>
      </c>
      <c r="C79" s="3" t="s">
        <v>4188</v>
      </c>
      <c r="D79" s="3">
        <f t="shared" si="6"/>
        <v>393</v>
      </c>
      <c r="E79" s="6">
        <v>400</v>
      </c>
      <c r="F79" s="8">
        <v>1570</v>
      </c>
      <c r="G79" t="s">
        <v>8218</v>
      </c>
      <c r="H79" s="6">
        <f t="shared" si="7"/>
        <v>60.38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s="11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>
        <f t="shared" si="10"/>
        <v>2012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3">
        <f t="shared" si="6"/>
        <v>2702</v>
      </c>
      <c r="E80" s="6">
        <v>50</v>
      </c>
      <c r="F80" s="8">
        <v>1351</v>
      </c>
      <c r="G80" t="s">
        <v>8218</v>
      </c>
      <c r="H80" s="6">
        <f t="shared" si="7"/>
        <v>38.6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s="11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3">
        <f t="shared" si="6"/>
        <v>127</v>
      </c>
      <c r="E81" s="6">
        <v>1300</v>
      </c>
      <c r="F81" s="8">
        <v>1651</v>
      </c>
      <c r="G81" t="s">
        <v>8218</v>
      </c>
      <c r="H81" s="6">
        <f t="shared" si="7"/>
        <v>40.270000000000003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s="11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>
        <f t="shared" si="11"/>
        <v>2014</v>
      </c>
    </row>
    <row r="82" spans="1:22" ht="28.8" x14ac:dyDescent="0.3">
      <c r="A82">
        <v>80</v>
      </c>
      <c r="B82" s="3" t="s">
        <v>82</v>
      </c>
      <c r="C82" s="3" t="s">
        <v>4191</v>
      </c>
      <c r="D82" s="3">
        <f t="shared" si="6"/>
        <v>107</v>
      </c>
      <c r="E82" s="6">
        <v>12000</v>
      </c>
      <c r="F82" s="8">
        <v>12870</v>
      </c>
      <c r="G82" t="s">
        <v>8218</v>
      </c>
      <c r="H82" s="6">
        <f t="shared" si="7"/>
        <v>273.83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s="11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3">
        <f t="shared" si="6"/>
        <v>198</v>
      </c>
      <c r="E83" s="6">
        <v>750</v>
      </c>
      <c r="F83" s="8">
        <v>1485</v>
      </c>
      <c r="G83" t="s">
        <v>8218</v>
      </c>
      <c r="H83" s="6">
        <f t="shared" si="7"/>
        <v>53.04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s="11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>
        <f t="shared" si="10"/>
        <v>2012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3">
        <f t="shared" si="6"/>
        <v>100</v>
      </c>
      <c r="E84" s="6">
        <v>4000</v>
      </c>
      <c r="F84" s="8">
        <v>4000.5</v>
      </c>
      <c r="G84" t="s">
        <v>8218</v>
      </c>
      <c r="H84" s="6">
        <f t="shared" si="7"/>
        <v>40.01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s="11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3">
        <f t="shared" si="6"/>
        <v>103</v>
      </c>
      <c r="E85" s="6">
        <v>200</v>
      </c>
      <c r="F85" s="8">
        <v>205</v>
      </c>
      <c r="G85" t="s">
        <v>8218</v>
      </c>
      <c r="H85" s="6">
        <f t="shared" si="7"/>
        <v>15.77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s="11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>
        <f t="shared" si="11"/>
        <v>2015</v>
      </c>
    </row>
    <row r="86" spans="1:22" ht="28.8" x14ac:dyDescent="0.3">
      <c r="A86">
        <v>84</v>
      </c>
      <c r="B86" s="3" t="s">
        <v>86</v>
      </c>
      <c r="C86" s="3" t="s">
        <v>4195</v>
      </c>
      <c r="D86" s="3">
        <f t="shared" si="6"/>
        <v>100</v>
      </c>
      <c r="E86" s="6">
        <v>500</v>
      </c>
      <c r="F86" s="8">
        <v>500</v>
      </c>
      <c r="G86" t="s">
        <v>8218</v>
      </c>
      <c r="H86" s="6">
        <f t="shared" si="7"/>
        <v>71.430000000000007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s="11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3">
        <f t="shared" si="6"/>
        <v>126</v>
      </c>
      <c r="E87" s="6">
        <v>1200</v>
      </c>
      <c r="F87" s="8">
        <v>1506</v>
      </c>
      <c r="G87" t="s">
        <v>8218</v>
      </c>
      <c r="H87" s="6">
        <f t="shared" si="7"/>
        <v>71.709999999999994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s="11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>
        <f t="shared" si="11"/>
        <v>2011</v>
      </c>
    </row>
    <row r="88" spans="1:22" ht="43.2" x14ac:dyDescent="0.3">
      <c r="A88">
        <v>86</v>
      </c>
      <c r="B88" s="3" t="s">
        <v>88</v>
      </c>
      <c r="C88" s="3" t="s">
        <v>4197</v>
      </c>
      <c r="D88" s="3">
        <f t="shared" si="6"/>
        <v>106</v>
      </c>
      <c r="E88" s="6">
        <v>6000</v>
      </c>
      <c r="F88" s="8">
        <v>6388</v>
      </c>
      <c r="G88" t="s">
        <v>8218</v>
      </c>
      <c r="H88" s="6">
        <f t="shared" si="7"/>
        <v>375.76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s="11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3">
        <f t="shared" si="6"/>
        <v>105</v>
      </c>
      <c r="E89" s="6">
        <v>2500</v>
      </c>
      <c r="F89" s="8">
        <v>2615</v>
      </c>
      <c r="G89" t="s">
        <v>8218</v>
      </c>
      <c r="H89" s="6">
        <f t="shared" si="7"/>
        <v>104.6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s="11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>
        <f t="shared" si="10"/>
        <v>2010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3">
        <f t="shared" si="6"/>
        <v>103</v>
      </c>
      <c r="E90" s="6">
        <v>3500</v>
      </c>
      <c r="F90" s="8">
        <v>3600</v>
      </c>
      <c r="G90" t="s">
        <v>8218</v>
      </c>
      <c r="H90" s="6">
        <f t="shared" si="7"/>
        <v>60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s="11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3">
        <f t="shared" si="6"/>
        <v>115</v>
      </c>
      <c r="E91" s="6">
        <v>6000</v>
      </c>
      <c r="F91" s="8">
        <v>6904</v>
      </c>
      <c r="G91" t="s">
        <v>8218</v>
      </c>
      <c r="H91" s="6">
        <f t="shared" si="7"/>
        <v>123.29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s="11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>
        <f t="shared" si="10"/>
        <v>2013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3">
        <f t="shared" si="6"/>
        <v>100</v>
      </c>
      <c r="E92" s="6">
        <v>500</v>
      </c>
      <c r="F92" s="8">
        <v>502</v>
      </c>
      <c r="G92" t="s">
        <v>8218</v>
      </c>
      <c r="H92" s="6">
        <f t="shared" si="7"/>
        <v>31.38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s="11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3">
        <f t="shared" si="6"/>
        <v>120</v>
      </c>
      <c r="E93" s="6">
        <v>3000</v>
      </c>
      <c r="F93" s="8">
        <v>3600</v>
      </c>
      <c r="G93" t="s">
        <v>8218</v>
      </c>
      <c r="H93" s="6">
        <f t="shared" si="7"/>
        <v>78.260000000000005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s="11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3">
        <f t="shared" si="6"/>
        <v>105</v>
      </c>
      <c r="E94" s="6">
        <v>5000</v>
      </c>
      <c r="F94" s="8">
        <v>5260</v>
      </c>
      <c r="G94" t="s">
        <v>8218</v>
      </c>
      <c r="H94" s="6">
        <f t="shared" si="7"/>
        <v>122.33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s="11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>
        <f t="shared" si="11"/>
        <v>2017</v>
      </c>
    </row>
    <row r="95" spans="1:22" ht="43.2" x14ac:dyDescent="0.3">
      <c r="A95">
        <v>93</v>
      </c>
      <c r="B95" s="3" t="s">
        <v>95</v>
      </c>
      <c r="C95" s="3" t="s">
        <v>4204</v>
      </c>
      <c r="D95" s="3">
        <f t="shared" si="6"/>
        <v>111</v>
      </c>
      <c r="E95" s="6">
        <v>1000</v>
      </c>
      <c r="F95" s="8">
        <v>1106</v>
      </c>
      <c r="G95" t="s">
        <v>8218</v>
      </c>
      <c r="H95" s="6">
        <f t="shared" si="7"/>
        <v>73.73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s="11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3">
        <f t="shared" si="6"/>
        <v>104</v>
      </c>
      <c r="E96" s="6">
        <v>250</v>
      </c>
      <c r="F96" s="8">
        <v>260</v>
      </c>
      <c r="G96" t="s">
        <v>8218</v>
      </c>
      <c r="H96" s="6">
        <f t="shared" si="7"/>
        <v>21.67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s="11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3">
        <f t="shared" si="6"/>
        <v>131</v>
      </c>
      <c r="E97" s="6">
        <v>350</v>
      </c>
      <c r="F97" s="8">
        <v>460</v>
      </c>
      <c r="G97" t="s">
        <v>8218</v>
      </c>
      <c r="H97" s="6">
        <f t="shared" si="7"/>
        <v>21.9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s="11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>
        <f t="shared" si="11"/>
        <v>2012</v>
      </c>
    </row>
    <row r="98" spans="1:22" ht="43.2" x14ac:dyDescent="0.3">
      <c r="A98">
        <v>96</v>
      </c>
      <c r="B98" s="3" t="s">
        <v>98</v>
      </c>
      <c r="C98" s="3" t="s">
        <v>4207</v>
      </c>
      <c r="D98" s="3">
        <f t="shared" si="6"/>
        <v>115</v>
      </c>
      <c r="E98" s="6">
        <v>1500</v>
      </c>
      <c r="F98" s="8">
        <v>1720</v>
      </c>
      <c r="G98" t="s">
        <v>8218</v>
      </c>
      <c r="H98" s="6">
        <f t="shared" si="7"/>
        <v>50.59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s="11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3">
        <f t="shared" si="6"/>
        <v>106</v>
      </c>
      <c r="E99" s="6">
        <v>400</v>
      </c>
      <c r="F99" s="8">
        <v>425</v>
      </c>
      <c r="G99" t="s">
        <v>8218</v>
      </c>
      <c r="H99" s="6">
        <f t="shared" si="7"/>
        <v>53.13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s="11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3">
        <f t="shared" si="6"/>
        <v>106</v>
      </c>
      <c r="E100" s="6">
        <v>3200</v>
      </c>
      <c r="F100" s="8">
        <v>3400</v>
      </c>
      <c r="G100" t="s">
        <v>8218</v>
      </c>
      <c r="H100" s="6">
        <f t="shared" si="7"/>
        <v>56.67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s="11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2012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3">
        <f t="shared" si="6"/>
        <v>106</v>
      </c>
      <c r="E101" s="6">
        <v>1500</v>
      </c>
      <c r="F101" s="8">
        <v>1590.29</v>
      </c>
      <c r="G101" t="s">
        <v>8218</v>
      </c>
      <c r="H101" s="6">
        <f t="shared" si="7"/>
        <v>40.78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s="11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>
        <f t="shared" si="11"/>
        <v>2014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3">
        <f t="shared" si="6"/>
        <v>100</v>
      </c>
      <c r="E102" s="6">
        <v>5000</v>
      </c>
      <c r="F102" s="8">
        <v>5000</v>
      </c>
      <c r="G102" t="s">
        <v>8218</v>
      </c>
      <c r="H102" s="6">
        <f t="shared" si="7"/>
        <v>192.31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s="11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3">
        <f t="shared" si="6"/>
        <v>100</v>
      </c>
      <c r="E103" s="6">
        <v>3500</v>
      </c>
      <c r="F103" s="8">
        <v>3500</v>
      </c>
      <c r="G103" t="s">
        <v>8218</v>
      </c>
      <c r="H103" s="6">
        <f t="shared" si="7"/>
        <v>100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s="11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>
        <f t="shared" si="11"/>
        <v>2013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3">
        <f t="shared" si="6"/>
        <v>128</v>
      </c>
      <c r="E104" s="6">
        <v>6000</v>
      </c>
      <c r="F104" s="8">
        <v>7665</v>
      </c>
      <c r="G104" t="s">
        <v>8218</v>
      </c>
      <c r="H104" s="6">
        <f t="shared" si="7"/>
        <v>117.92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s="11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>
        <f t="shared" si="11"/>
        <v>2010</v>
      </c>
    </row>
    <row r="105" spans="1:22" ht="28.8" x14ac:dyDescent="0.3">
      <c r="A105">
        <v>103</v>
      </c>
      <c r="B105" s="3" t="s">
        <v>105</v>
      </c>
      <c r="C105" s="3" t="s">
        <v>4214</v>
      </c>
      <c r="D105" s="3">
        <f t="shared" si="6"/>
        <v>105</v>
      </c>
      <c r="E105" s="6">
        <v>1300</v>
      </c>
      <c r="F105" s="8">
        <v>1367</v>
      </c>
      <c r="G105" t="s">
        <v>8218</v>
      </c>
      <c r="H105" s="6">
        <f t="shared" si="7"/>
        <v>27.9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s="11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3">
        <f t="shared" si="6"/>
        <v>120</v>
      </c>
      <c r="E106" s="6">
        <v>500</v>
      </c>
      <c r="F106" s="8">
        <v>600</v>
      </c>
      <c r="G106" t="s">
        <v>8218</v>
      </c>
      <c r="H106" s="6">
        <f t="shared" si="7"/>
        <v>60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s="11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>
        <f t="shared" si="11"/>
        <v>2011</v>
      </c>
    </row>
    <row r="107" spans="1:22" ht="28.8" x14ac:dyDescent="0.3">
      <c r="A107">
        <v>105</v>
      </c>
      <c r="B107" s="3" t="s">
        <v>107</v>
      </c>
      <c r="C107" s="3" t="s">
        <v>4216</v>
      </c>
      <c r="D107" s="3">
        <f t="shared" si="6"/>
        <v>107</v>
      </c>
      <c r="E107" s="6">
        <v>2200</v>
      </c>
      <c r="F107" s="8">
        <v>2363</v>
      </c>
      <c r="G107" t="s">
        <v>8218</v>
      </c>
      <c r="H107" s="6">
        <f t="shared" si="7"/>
        <v>39.380000000000003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s="11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3">
        <f t="shared" si="6"/>
        <v>101</v>
      </c>
      <c r="E108" s="6">
        <v>5000</v>
      </c>
      <c r="F108" s="8">
        <v>5025</v>
      </c>
      <c r="G108" t="s">
        <v>8218</v>
      </c>
      <c r="H108" s="6">
        <f t="shared" si="7"/>
        <v>186.11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s="11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3">
        <f t="shared" si="6"/>
        <v>102</v>
      </c>
      <c r="E109" s="6">
        <v>7500</v>
      </c>
      <c r="F109" s="8">
        <v>7685</v>
      </c>
      <c r="G109" t="s">
        <v>8218</v>
      </c>
      <c r="H109" s="6">
        <f t="shared" si="7"/>
        <v>111.38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s="11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>
        <f t="shared" si="11"/>
        <v>2011</v>
      </c>
    </row>
    <row r="110" spans="1:22" ht="28.8" x14ac:dyDescent="0.3">
      <c r="A110">
        <v>108</v>
      </c>
      <c r="B110" s="3" t="s">
        <v>110</v>
      </c>
      <c r="C110" s="3" t="s">
        <v>4219</v>
      </c>
      <c r="D110" s="3">
        <f t="shared" si="6"/>
        <v>247</v>
      </c>
      <c r="E110" s="6">
        <v>1500</v>
      </c>
      <c r="F110" s="8">
        <v>3700</v>
      </c>
      <c r="G110" t="s">
        <v>8218</v>
      </c>
      <c r="H110" s="6">
        <f t="shared" si="7"/>
        <v>78.72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s="11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3">
        <f t="shared" si="6"/>
        <v>220</v>
      </c>
      <c r="E111" s="6">
        <v>1000</v>
      </c>
      <c r="F111" s="8">
        <v>2195</v>
      </c>
      <c r="G111" t="s">
        <v>8218</v>
      </c>
      <c r="H111" s="6">
        <f t="shared" si="7"/>
        <v>46.7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s="11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3">
        <f t="shared" si="6"/>
        <v>131</v>
      </c>
      <c r="E112" s="6">
        <v>1300</v>
      </c>
      <c r="F112" s="8">
        <v>1700</v>
      </c>
      <c r="G112" t="s">
        <v>8218</v>
      </c>
      <c r="H112" s="6">
        <f t="shared" si="7"/>
        <v>65.38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s="11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>
        <f t="shared" si="11"/>
        <v>2013</v>
      </c>
    </row>
    <row r="113" spans="1:22" ht="28.8" x14ac:dyDescent="0.3">
      <c r="A113">
        <v>111</v>
      </c>
      <c r="B113" s="3" t="s">
        <v>113</v>
      </c>
      <c r="C113" s="3" t="s">
        <v>4222</v>
      </c>
      <c r="D113" s="3">
        <f t="shared" si="6"/>
        <v>155</v>
      </c>
      <c r="E113" s="6">
        <v>3500</v>
      </c>
      <c r="F113" s="8">
        <v>5410</v>
      </c>
      <c r="G113" t="s">
        <v>8218</v>
      </c>
      <c r="H113" s="6">
        <f t="shared" si="7"/>
        <v>102.08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s="11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3">
        <f t="shared" si="6"/>
        <v>104</v>
      </c>
      <c r="E114" s="6">
        <v>5000</v>
      </c>
      <c r="F114" s="8">
        <v>5200</v>
      </c>
      <c r="G114" t="s">
        <v>8218</v>
      </c>
      <c r="H114" s="6">
        <f t="shared" si="7"/>
        <v>64.2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s="11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3">
        <f t="shared" si="6"/>
        <v>141</v>
      </c>
      <c r="E115" s="6">
        <v>5000</v>
      </c>
      <c r="F115" s="8">
        <v>7050</v>
      </c>
      <c r="G115" t="s">
        <v>8218</v>
      </c>
      <c r="H115" s="6">
        <f t="shared" si="7"/>
        <v>90.38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s="11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3">
        <f t="shared" si="6"/>
        <v>103</v>
      </c>
      <c r="E116" s="6">
        <v>3000</v>
      </c>
      <c r="F116" s="8">
        <v>3100</v>
      </c>
      <c r="G116" t="s">
        <v>8218</v>
      </c>
      <c r="H116" s="6">
        <f t="shared" si="7"/>
        <v>88.57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s="11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>
        <f t="shared" si="11"/>
        <v>2012</v>
      </c>
    </row>
    <row r="117" spans="1:22" x14ac:dyDescent="0.3">
      <c r="A117">
        <v>115</v>
      </c>
      <c r="B117" s="3" t="s">
        <v>117</v>
      </c>
      <c r="C117" s="3" t="s">
        <v>4226</v>
      </c>
      <c r="D117" s="3">
        <f t="shared" si="6"/>
        <v>140</v>
      </c>
      <c r="E117" s="6">
        <v>450</v>
      </c>
      <c r="F117" s="8">
        <v>632</v>
      </c>
      <c r="G117" t="s">
        <v>8218</v>
      </c>
      <c r="H117" s="6">
        <f t="shared" si="7"/>
        <v>28.73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s="11" t="s">
        <v>8308</v>
      </c>
      <c r="R117" t="s">
        <v>8310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3">
        <f t="shared" si="6"/>
        <v>114</v>
      </c>
      <c r="E118" s="6">
        <v>3500</v>
      </c>
      <c r="F118" s="8">
        <v>3978</v>
      </c>
      <c r="G118" t="s">
        <v>8218</v>
      </c>
      <c r="H118" s="6">
        <f t="shared" si="7"/>
        <v>69.790000000000006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s="11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>
        <f t="shared" si="11"/>
        <v>2011</v>
      </c>
    </row>
    <row r="119" spans="1:22" ht="43.2" x14ac:dyDescent="0.3">
      <c r="A119">
        <v>117</v>
      </c>
      <c r="B119" s="3" t="s">
        <v>119</v>
      </c>
      <c r="C119" s="3" t="s">
        <v>4228</v>
      </c>
      <c r="D119" s="3">
        <f t="shared" si="6"/>
        <v>100</v>
      </c>
      <c r="E119" s="6">
        <v>4500</v>
      </c>
      <c r="F119" s="8">
        <v>4522.22</v>
      </c>
      <c r="G119" t="s">
        <v>8218</v>
      </c>
      <c r="H119" s="6">
        <f t="shared" si="7"/>
        <v>167.49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s="11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3">
        <f t="shared" si="6"/>
        <v>113</v>
      </c>
      <c r="E120" s="6">
        <v>5000</v>
      </c>
      <c r="F120" s="8">
        <v>5651.58</v>
      </c>
      <c r="G120" t="s">
        <v>8218</v>
      </c>
      <c r="H120" s="6">
        <f t="shared" si="7"/>
        <v>144.91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s="11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3">
        <f t="shared" si="6"/>
        <v>105</v>
      </c>
      <c r="E121" s="6">
        <v>3250</v>
      </c>
      <c r="F121" s="8">
        <v>3398.1</v>
      </c>
      <c r="G121" t="s">
        <v>8218</v>
      </c>
      <c r="H121" s="6">
        <f t="shared" si="7"/>
        <v>91.84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s="11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>
        <f t="shared" si="11"/>
        <v>2011</v>
      </c>
    </row>
    <row r="122" spans="1:22" ht="43.2" x14ac:dyDescent="0.3">
      <c r="A122">
        <v>120</v>
      </c>
      <c r="B122" s="3" t="s">
        <v>122</v>
      </c>
      <c r="C122" s="3" t="s">
        <v>4231</v>
      </c>
      <c r="D122" s="3">
        <f t="shared" si="6"/>
        <v>0</v>
      </c>
      <c r="E122" s="6">
        <v>70000</v>
      </c>
      <c r="F122" s="8">
        <v>10</v>
      </c>
      <c r="G122" t="s">
        <v>8219</v>
      </c>
      <c r="H122" s="6">
        <f t="shared" si="7"/>
        <v>10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t="s">
        <v>8265</v>
      </c>
      <c r="Q122" s="11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>
        <f t="shared" si="11"/>
        <v>2016</v>
      </c>
    </row>
    <row r="123" spans="1:22" ht="43.2" x14ac:dyDescent="0.3">
      <c r="A123">
        <v>121</v>
      </c>
      <c r="B123" s="3" t="s">
        <v>123</v>
      </c>
      <c r="C123" s="3" t="s">
        <v>4232</v>
      </c>
      <c r="D123" s="3">
        <f t="shared" si="6"/>
        <v>0</v>
      </c>
      <c r="E123" s="6">
        <v>3000</v>
      </c>
      <c r="F123" s="8">
        <v>1</v>
      </c>
      <c r="G123" t="s">
        <v>8219</v>
      </c>
      <c r="H123" s="6">
        <f t="shared" si="7"/>
        <v>1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t="s">
        <v>8265</v>
      </c>
      <c r="Q123" s="11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3">
        <f t="shared" si="6"/>
        <v>0</v>
      </c>
      <c r="E124" s="6">
        <v>100000000</v>
      </c>
      <c r="F124" s="8">
        <v>0</v>
      </c>
      <c r="G124" t="s">
        <v>8219</v>
      </c>
      <c r="H124" s="6">
        <f t="shared" si="7"/>
        <v>0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t="s">
        <v>8265</v>
      </c>
      <c r="Q124" s="11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3">
        <f t="shared" si="6"/>
        <v>0</v>
      </c>
      <c r="E125" s="6">
        <v>55000</v>
      </c>
      <c r="F125" s="8">
        <v>151</v>
      </c>
      <c r="G125" t="s">
        <v>8219</v>
      </c>
      <c r="H125" s="6">
        <f t="shared" si="7"/>
        <v>25.17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t="s">
        <v>8265</v>
      </c>
      <c r="Q125" s="11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3">
        <f t="shared" si="6"/>
        <v>0</v>
      </c>
      <c r="E126" s="6">
        <v>4000</v>
      </c>
      <c r="F126" s="8">
        <v>0</v>
      </c>
      <c r="G126" t="s">
        <v>8219</v>
      </c>
      <c r="H126" s="6">
        <f t="shared" si="7"/>
        <v>0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t="s">
        <v>8265</v>
      </c>
      <c r="Q126" s="11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3">
        <f t="shared" si="6"/>
        <v>14</v>
      </c>
      <c r="E127" s="6">
        <v>500</v>
      </c>
      <c r="F127" s="8">
        <v>70</v>
      </c>
      <c r="G127" t="s">
        <v>8219</v>
      </c>
      <c r="H127" s="6">
        <f t="shared" si="7"/>
        <v>11.67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t="s">
        <v>8265</v>
      </c>
      <c r="Q127" s="11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>
        <f t="shared" si="11"/>
        <v>2017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3">
        <f t="shared" si="6"/>
        <v>6</v>
      </c>
      <c r="E128" s="6">
        <v>25000</v>
      </c>
      <c r="F128" s="8">
        <v>1387</v>
      </c>
      <c r="G128" t="s">
        <v>8219</v>
      </c>
      <c r="H128" s="6">
        <f t="shared" si="7"/>
        <v>106.69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t="s">
        <v>8265</v>
      </c>
      <c r="Q128" s="11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3">
        <f t="shared" si="6"/>
        <v>2</v>
      </c>
      <c r="E129" s="6">
        <v>8000</v>
      </c>
      <c r="F129" s="8">
        <v>190</v>
      </c>
      <c r="G129" t="s">
        <v>8219</v>
      </c>
      <c r="H129" s="6">
        <f t="shared" si="7"/>
        <v>47.5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t="s">
        <v>8265</v>
      </c>
      <c r="Q129" s="11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3">
        <f t="shared" ref="D130:D193" si="12">ROUND((F130/E130)*100,0)</f>
        <v>2</v>
      </c>
      <c r="E130" s="6">
        <v>100000</v>
      </c>
      <c r="F130" s="8">
        <v>1867</v>
      </c>
      <c r="G130" t="s">
        <v>8219</v>
      </c>
      <c r="H130" s="6">
        <f t="shared" si="7"/>
        <v>311.17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t="s">
        <v>8265</v>
      </c>
      <c r="Q130" s="11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2016</v>
      </c>
      <c r="V130">
        <f t="shared" si="11"/>
        <v>2016</v>
      </c>
    </row>
    <row r="131" spans="1:22" ht="43.2" x14ac:dyDescent="0.3">
      <c r="A131">
        <v>129</v>
      </c>
      <c r="B131" s="3" t="s">
        <v>131</v>
      </c>
      <c r="C131" s="3" t="s">
        <v>4240</v>
      </c>
      <c r="D131" s="3">
        <f t="shared" si="12"/>
        <v>0</v>
      </c>
      <c r="E131" s="6">
        <v>20000</v>
      </c>
      <c r="F131" s="8">
        <v>0</v>
      </c>
      <c r="G131" t="s">
        <v>8219</v>
      </c>
      <c r="H131" s="6">
        <f t="shared" ref="H131:H194" si="13">IFERROR(ROUND(F131/N131,2),0)</f>
        <v>0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t="s">
        <v>8265</v>
      </c>
      <c r="Q131" s="11" t="s">
        <v>8308</v>
      </c>
      <c r="R131" t="s">
        <v>8311</v>
      </c>
      <c r="S131" s="13">
        <f t="shared" ref="S131:S194" si="14">(((L131/60)/60)/24)+DATE(1970,1,1)</f>
        <v>41882.937303240738</v>
      </c>
      <c r="T131" s="13">
        <f t="shared" ref="T131:T194" si="15">(((K131/60)/60)/24)+DATE(1970,1,1)</f>
        <v>41942.937303240738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3">
        <f t="shared" si="12"/>
        <v>0</v>
      </c>
      <c r="E132" s="6">
        <v>600</v>
      </c>
      <c r="F132" s="8">
        <v>0</v>
      </c>
      <c r="G132" t="s">
        <v>8219</v>
      </c>
      <c r="H132" s="6">
        <f t="shared" si="13"/>
        <v>0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t="s">
        <v>8265</v>
      </c>
      <c r="Q132" s="11" t="s">
        <v>8308</v>
      </c>
      <c r="R132" t="s">
        <v>8311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3">
        <f t="shared" si="12"/>
        <v>0</v>
      </c>
      <c r="E133" s="6">
        <v>1200</v>
      </c>
      <c r="F133" s="8">
        <v>0</v>
      </c>
      <c r="G133" t="s">
        <v>8219</v>
      </c>
      <c r="H133" s="6">
        <f t="shared" si="13"/>
        <v>0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t="s">
        <v>8265</v>
      </c>
      <c r="Q133" s="11" t="s">
        <v>8308</v>
      </c>
      <c r="R133" t="s">
        <v>8311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3">
        <f t="shared" si="12"/>
        <v>10</v>
      </c>
      <c r="E134" s="6">
        <v>80000</v>
      </c>
      <c r="F134" s="8">
        <v>7655</v>
      </c>
      <c r="G134" t="s">
        <v>8219</v>
      </c>
      <c r="H134" s="6">
        <f t="shared" si="13"/>
        <v>94.51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t="s">
        <v>8265</v>
      </c>
      <c r="Q134" s="11" t="s">
        <v>8308</v>
      </c>
      <c r="R134" t="s">
        <v>8311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3">
        <f t="shared" si="12"/>
        <v>0</v>
      </c>
      <c r="E135" s="6">
        <v>71764</v>
      </c>
      <c r="F135" s="8">
        <v>0</v>
      </c>
      <c r="G135" t="s">
        <v>8219</v>
      </c>
      <c r="H135" s="6">
        <f t="shared" si="13"/>
        <v>0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t="s">
        <v>8265</v>
      </c>
      <c r="Q135" s="11" t="s">
        <v>8308</v>
      </c>
      <c r="R135" t="s">
        <v>8311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3">
        <f t="shared" si="12"/>
        <v>0</v>
      </c>
      <c r="E136" s="6">
        <v>5000</v>
      </c>
      <c r="F136" s="8">
        <v>0</v>
      </c>
      <c r="G136" t="s">
        <v>8219</v>
      </c>
      <c r="H136" s="6">
        <f t="shared" si="13"/>
        <v>0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t="s">
        <v>8265</v>
      </c>
      <c r="Q136" s="11" t="s">
        <v>8308</v>
      </c>
      <c r="R136" t="s">
        <v>8311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3">
        <f t="shared" si="12"/>
        <v>13</v>
      </c>
      <c r="E137" s="6">
        <v>3000</v>
      </c>
      <c r="F137" s="8">
        <v>403</v>
      </c>
      <c r="G137" t="s">
        <v>8219</v>
      </c>
      <c r="H137" s="6">
        <f t="shared" si="13"/>
        <v>80.599999999999994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t="s">
        <v>8265</v>
      </c>
      <c r="Q137" s="11" t="s">
        <v>8308</v>
      </c>
      <c r="R137" t="s">
        <v>8311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>
        <f t="shared" si="17"/>
        <v>2014</v>
      </c>
    </row>
    <row r="138" spans="1:22" ht="43.2" x14ac:dyDescent="0.3">
      <c r="A138">
        <v>136</v>
      </c>
      <c r="B138" s="3" t="s">
        <v>138</v>
      </c>
      <c r="C138" s="3" t="s">
        <v>4232</v>
      </c>
      <c r="D138" s="3">
        <f t="shared" si="12"/>
        <v>0</v>
      </c>
      <c r="E138" s="6">
        <v>3000</v>
      </c>
      <c r="F138" s="8">
        <v>0</v>
      </c>
      <c r="G138" t="s">
        <v>8219</v>
      </c>
      <c r="H138" s="6">
        <f t="shared" si="13"/>
        <v>0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t="s">
        <v>8265</v>
      </c>
      <c r="Q138" s="11" t="s">
        <v>8308</v>
      </c>
      <c r="R138" t="s">
        <v>8311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3">
        <f t="shared" si="12"/>
        <v>0</v>
      </c>
      <c r="E139" s="6">
        <v>55000</v>
      </c>
      <c r="F139" s="8">
        <v>0</v>
      </c>
      <c r="G139" t="s">
        <v>8219</v>
      </c>
      <c r="H139" s="6">
        <f t="shared" si="13"/>
        <v>0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t="s">
        <v>8265</v>
      </c>
      <c r="Q139" s="11" t="s">
        <v>8308</v>
      </c>
      <c r="R139" t="s">
        <v>8311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3">
        <f t="shared" si="12"/>
        <v>3</v>
      </c>
      <c r="E140" s="6">
        <v>150000</v>
      </c>
      <c r="F140" s="8">
        <v>4712</v>
      </c>
      <c r="G140" t="s">
        <v>8219</v>
      </c>
      <c r="H140" s="6">
        <f t="shared" si="13"/>
        <v>81.239999999999995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t="s">
        <v>8265</v>
      </c>
      <c r="Q140" s="11" t="s">
        <v>8308</v>
      </c>
      <c r="R140" t="s">
        <v>8311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>
        <f t="shared" si="17"/>
        <v>2015</v>
      </c>
    </row>
    <row r="141" spans="1:22" ht="28.8" x14ac:dyDescent="0.3">
      <c r="A141">
        <v>139</v>
      </c>
      <c r="B141" s="3" t="s">
        <v>141</v>
      </c>
      <c r="C141" s="3" t="s">
        <v>4249</v>
      </c>
      <c r="D141" s="3">
        <f t="shared" si="12"/>
        <v>100</v>
      </c>
      <c r="E141" s="6">
        <v>500</v>
      </c>
      <c r="F141" s="8">
        <v>500</v>
      </c>
      <c r="G141" t="s">
        <v>8219</v>
      </c>
      <c r="H141" s="6">
        <f t="shared" si="13"/>
        <v>500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t="s">
        <v>8265</v>
      </c>
      <c r="Q141" s="11" t="s">
        <v>8308</v>
      </c>
      <c r="R141" t="s">
        <v>8311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3">
        <f t="shared" si="12"/>
        <v>0</v>
      </c>
      <c r="E142" s="6">
        <v>200000</v>
      </c>
      <c r="F142" s="8">
        <v>0</v>
      </c>
      <c r="G142" t="s">
        <v>8219</v>
      </c>
      <c r="H142" s="6">
        <f t="shared" si="13"/>
        <v>0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t="s">
        <v>8265</v>
      </c>
      <c r="Q142" s="11" t="s">
        <v>8308</v>
      </c>
      <c r="R142" t="s">
        <v>8311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>
        <f t="shared" si="17"/>
        <v>2015</v>
      </c>
    </row>
    <row r="143" spans="1:22" ht="28.8" x14ac:dyDescent="0.3">
      <c r="A143">
        <v>141</v>
      </c>
      <c r="B143" s="3" t="s">
        <v>143</v>
      </c>
      <c r="C143" s="3" t="s">
        <v>4251</v>
      </c>
      <c r="D143" s="3">
        <f t="shared" si="12"/>
        <v>11</v>
      </c>
      <c r="E143" s="6">
        <v>12000</v>
      </c>
      <c r="F143" s="8">
        <v>1293</v>
      </c>
      <c r="G143" t="s">
        <v>8219</v>
      </c>
      <c r="H143" s="6">
        <f t="shared" si="13"/>
        <v>46.18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t="s">
        <v>8265</v>
      </c>
      <c r="Q143" s="11" t="s">
        <v>8308</v>
      </c>
      <c r="R143" t="s">
        <v>8311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3">
        <f t="shared" si="12"/>
        <v>0</v>
      </c>
      <c r="E144" s="6">
        <v>3000</v>
      </c>
      <c r="F144" s="8">
        <v>10</v>
      </c>
      <c r="G144" t="s">
        <v>8219</v>
      </c>
      <c r="H144" s="6">
        <f t="shared" si="13"/>
        <v>10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t="s">
        <v>8265</v>
      </c>
      <c r="Q144" s="11" t="s">
        <v>8308</v>
      </c>
      <c r="R144" t="s">
        <v>8311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3">
        <f t="shared" si="12"/>
        <v>0</v>
      </c>
      <c r="E145" s="6">
        <v>5500</v>
      </c>
      <c r="F145" s="8">
        <v>0</v>
      </c>
      <c r="G145" t="s">
        <v>8219</v>
      </c>
      <c r="H145" s="6">
        <f t="shared" si="13"/>
        <v>0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t="s">
        <v>8265</v>
      </c>
      <c r="Q145" s="11" t="s">
        <v>8308</v>
      </c>
      <c r="R145" t="s">
        <v>8311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3">
        <f t="shared" si="12"/>
        <v>28</v>
      </c>
      <c r="E146" s="6">
        <v>7500</v>
      </c>
      <c r="F146" s="8">
        <v>2070</v>
      </c>
      <c r="G146" t="s">
        <v>8219</v>
      </c>
      <c r="H146" s="6">
        <f t="shared" si="13"/>
        <v>55.95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t="s">
        <v>8265</v>
      </c>
      <c r="Q146" s="11" t="s">
        <v>8308</v>
      </c>
      <c r="R146" t="s">
        <v>8311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3">
        <f t="shared" si="12"/>
        <v>8</v>
      </c>
      <c r="E147" s="6">
        <v>4500</v>
      </c>
      <c r="F147" s="8">
        <v>338</v>
      </c>
      <c r="G147" t="s">
        <v>8219</v>
      </c>
      <c r="H147" s="6">
        <f t="shared" si="13"/>
        <v>37.56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t="s">
        <v>8265</v>
      </c>
      <c r="Q147" s="11" t="s">
        <v>8308</v>
      </c>
      <c r="R147" t="s">
        <v>8311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3">
        <f t="shared" si="12"/>
        <v>1</v>
      </c>
      <c r="E148" s="6">
        <v>20000</v>
      </c>
      <c r="F148" s="8">
        <v>115</v>
      </c>
      <c r="G148" t="s">
        <v>8219</v>
      </c>
      <c r="H148" s="6">
        <f t="shared" si="13"/>
        <v>38.33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t="s">
        <v>8265</v>
      </c>
      <c r="Q148" s="11" t="s">
        <v>8308</v>
      </c>
      <c r="R148" t="s">
        <v>8311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>
        <f t="shared" si="17"/>
        <v>2017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3">
        <f t="shared" si="12"/>
        <v>0</v>
      </c>
      <c r="E149" s="6">
        <v>7000</v>
      </c>
      <c r="F149" s="8">
        <v>0</v>
      </c>
      <c r="G149" t="s">
        <v>8219</v>
      </c>
      <c r="H149" s="6">
        <f t="shared" si="13"/>
        <v>0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t="s">
        <v>8265</v>
      </c>
      <c r="Q149" s="11" t="s">
        <v>8308</v>
      </c>
      <c r="R149" t="s">
        <v>8311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>
        <f t="shared" si="17"/>
        <v>2015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3">
        <f t="shared" si="12"/>
        <v>0</v>
      </c>
      <c r="E150" s="6">
        <v>50000</v>
      </c>
      <c r="F150" s="8">
        <v>40</v>
      </c>
      <c r="G150" t="s">
        <v>8219</v>
      </c>
      <c r="H150" s="6">
        <f t="shared" si="13"/>
        <v>20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t="s">
        <v>8265</v>
      </c>
      <c r="Q150" s="11" t="s">
        <v>8308</v>
      </c>
      <c r="R150" t="s">
        <v>8311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3">
        <f t="shared" si="12"/>
        <v>1</v>
      </c>
      <c r="E151" s="6">
        <v>10000</v>
      </c>
      <c r="F151" s="8">
        <v>92</v>
      </c>
      <c r="G151" t="s">
        <v>8219</v>
      </c>
      <c r="H151" s="6">
        <f t="shared" si="13"/>
        <v>15.33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t="s">
        <v>8265</v>
      </c>
      <c r="Q151" s="11" t="s">
        <v>8308</v>
      </c>
      <c r="R151" t="s">
        <v>8311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>
        <f t="shared" si="17"/>
        <v>2014</v>
      </c>
    </row>
    <row r="152" spans="1:22" ht="28.8" x14ac:dyDescent="0.3">
      <c r="A152">
        <v>150</v>
      </c>
      <c r="B152" s="3" t="s">
        <v>152</v>
      </c>
      <c r="C152" s="3" t="s">
        <v>4260</v>
      </c>
      <c r="D152" s="3">
        <f t="shared" si="12"/>
        <v>23</v>
      </c>
      <c r="E152" s="6">
        <v>130000</v>
      </c>
      <c r="F152" s="8">
        <v>30112</v>
      </c>
      <c r="G152" t="s">
        <v>8219</v>
      </c>
      <c r="H152" s="6">
        <f t="shared" si="13"/>
        <v>449.43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t="s">
        <v>8265</v>
      </c>
      <c r="Q152" s="11" t="s">
        <v>8308</v>
      </c>
      <c r="R152" t="s">
        <v>8311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3">
        <f t="shared" si="12"/>
        <v>0</v>
      </c>
      <c r="E153" s="6">
        <v>250000</v>
      </c>
      <c r="F153" s="8">
        <v>140</v>
      </c>
      <c r="G153" t="s">
        <v>8219</v>
      </c>
      <c r="H153" s="6">
        <f t="shared" si="13"/>
        <v>28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t="s">
        <v>8265</v>
      </c>
      <c r="Q153" s="11" t="s">
        <v>8308</v>
      </c>
      <c r="R153" t="s">
        <v>8311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3">
        <f t="shared" si="12"/>
        <v>0</v>
      </c>
      <c r="E154" s="6">
        <v>380000</v>
      </c>
      <c r="F154" s="8">
        <v>30</v>
      </c>
      <c r="G154" t="s">
        <v>8219</v>
      </c>
      <c r="H154" s="6">
        <f t="shared" si="13"/>
        <v>15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t="s">
        <v>8265</v>
      </c>
      <c r="Q154" s="11" t="s">
        <v>8308</v>
      </c>
      <c r="R154" t="s">
        <v>8311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3">
        <f t="shared" si="12"/>
        <v>1</v>
      </c>
      <c r="E155" s="6">
        <v>50000</v>
      </c>
      <c r="F155" s="8">
        <v>359</v>
      </c>
      <c r="G155" t="s">
        <v>8219</v>
      </c>
      <c r="H155" s="6">
        <f t="shared" si="13"/>
        <v>35.9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t="s">
        <v>8265</v>
      </c>
      <c r="Q155" s="11" t="s">
        <v>8308</v>
      </c>
      <c r="R155" t="s">
        <v>8311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>
        <f t="shared" si="17"/>
        <v>2014</v>
      </c>
    </row>
    <row r="156" spans="1:22" ht="28.8" x14ac:dyDescent="0.3">
      <c r="A156">
        <v>154</v>
      </c>
      <c r="B156" s="3" t="s">
        <v>156</v>
      </c>
      <c r="C156" s="3" t="s">
        <v>4264</v>
      </c>
      <c r="D156" s="3">
        <f t="shared" si="12"/>
        <v>3</v>
      </c>
      <c r="E156" s="6">
        <v>1500</v>
      </c>
      <c r="F156" s="8">
        <v>40</v>
      </c>
      <c r="G156" t="s">
        <v>8219</v>
      </c>
      <c r="H156" s="6">
        <f t="shared" si="13"/>
        <v>13.33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t="s">
        <v>8265</v>
      </c>
      <c r="Q156" s="11" t="s">
        <v>8308</v>
      </c>
      <c r="R156" t="s">
        <v>8311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>
        <f t="shared" si="17"/>
        <v>2015</v>
      </c>
    </row>
    <row r="157" spans="1:22" ht="43.2" x14ac:dyDescent="0.3">
      <c r="A157">
        <v>155</v>
      </c>
      <c r="B157" s="3" t="s">
        <v>157</v>
      </c>
      <c r="C157" s="3" t="s">
        <v>4265</v>
      </c>
      <c r="D157" s="3">
        <f t="shared" si="12"/>
        <v>0</v>
      </c>
      <c r="E157" s="6">
        <v>1350000</v>
      </c>
      <c r="F157" s="8">
        <v>81</v>
      </c>
      <c r="G157" t="s">
        <v>8219</v>
      </c>
      <c r="H157" s="6">
        <f t="shared" si="13"/>
        <v>20.25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t="s">
        <v>8265</v>
      </c>
      <c r="Q157" s="11" t="s">
        <v>8308</v>
      </c>
      <c r="R157" t="s">
        <v>8311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>
        <f t="shared" si="17"/>
        <v>2015</v>
      </c>
    </row>
    <row r="158" spans="1:22" ht="43.2" x14ac:dyDescent="0.3">
      <c r="A158">
        <v>156</v>
      </c>
      <c r="B158" s="3" t="s">
        <v>158</v>
      </c>
      <c r="C158" s="3" t="s">
        <v>4266</v>
      </c>
      <c r="D158" s="3">
        <f t="shared" si="12"/>
        <v>5</v>
      </c>
      <c r="E158" s="6">
        <v>35000</v>
      </c>
      <c r="F158" s="8">
        <v>1785</v>
      </c>
      <c r="G158" t="s">
        <v>8219</v>
      </c>
      <c r="H158" s="6">
        <f t="shared" si="13"/>
        <v>119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t="s">
        <v>8265</v>
      </c>
      <c r="Q158" s="11" t="s">
        <v>8308</v>
      </c>
      <c r="R158" t="s">
        <v>8311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3">
        <f t="shared" si="12"/>
        <v>0</v>
      </c>
      <c r="E159" s="6">
        <v>2995</v>
      </c>
      <c r="F159" s="8">
        <v>8</v>
      </c>
      <c r="G159" t="s">
        <v>8219</v>
      </c>
      <c r="H159" s="6">
        <f t="shared" si="13"/>
        <v>4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t="s">
        <v>8265</v>
      </c>
      <c r="Q159" s="11" t="s">
        <v>8308</v>
      </c>
      <c r="R159" t="s">
        <v>8311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3">
        <f t="shared" si="12"/>
        <v>0</v>
      </c>
      <c r="E160" s="6">
        <v>5000</v>
      </c>
      <c r="F160" s="8">
        <v>0</v>
      </c>
      <c r="G160" t="s">
        <v>8219</v>
      </c>
      <c r="H160" s="6">
        <f t="shared" si="13"/>
        <v>0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t="s">
        <v>8265</v>
      </c>
      <c r="Q160" s="11" t="s">
        <v>8308</v>
      </c>
      <c r="R160" t="s">
        <v>8311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3">
        <f t="shared" si="12"/>
        <v>0</v>
      </c>
      <c r="E161" s="6">
        <v>500000</v>
      </c>
      <c r="F161" s="8">
        <v>10</v>
      </c>
      <c r="G161" t="s">
        <v>8219</v>
      </c>
      <c r="H161" s="6">
        <f t="shared" si="13"/>
        <v>10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t="s">
        <v>8265</v>
      </c>
      <c r="Q161" s="11" t="s">
        <v>8308</v>
      </c>
      <c r="R161" t="s">
        <v>8311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3">
        <f t="shared" si="12"/>
        <v>0</v>
      </c>
      <c r="E162" s="6">
        <v>5000</v>
      </c>
      <c r="F162" s="8">
        <v>0</v>
      </c>
      <c r="G162" t="s">
        <v>8220</v>
      </c>
      <c r="H162" s="6">
        <f t="shared" si="13"/>
        <v>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t="s">
        <v>8266</v>
      </c>
      <c r="Q162" s="11" t="s">
        <v>8308</v>
      </c>
      <c r="R162" t="s">
        <v>8312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3">
        <f t="shared" si="12"/>
        <v>0</v>
      </c>
      <c r="E163" s="6">
        <v>50000</v>
      </c>
      <c r="F163" s="8">
        <v>5</v>
      </c>
      <c r="G163" t="s">
        <v>8220</v>
      </c>
      <c r="H163" s="6">
        <f t="shared" si="13"/>
        <v>5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t="s">
        <v>8266</v>
      </c>
      <c r="Q163" s="11" t="s">
        <v>8308</v>
      </c>
      <c r="R163" t="s">
        <v>8312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3">
        <f t="shared" si="12"/>
        <v>16</v>
      </c>
      <c r="E164" s="6">
        <v>2800</v>
      </c>
      <c r="F164" s="8">
        <v>435</v>
      </c>
      <c r="G164" t="s">
        <v>8220</v>
      </c>
      <c r="H164" s="6">
        <f t="shared" si="13"/>
        <v>43.5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t="s">
        <v>8266</v>
      </c>
      <c r="Q164" s="11" t="s">
        <v>8308</v>
      </c>
      <c r="R164" t="s">
        <v>8312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3">
        <f t="shared" si="12"/>
        <v>0</v>
      </c>
      <c r="E165" s="6">
        <v>2000000</v>
      </c>
      <c r="F165" s="8">
        <v>0</v>
      </c>
      <c r="G165" t="s">
        <v>8220</v>
      </c>
      <c r="H165" s="6">
        <f t="shared" si="13"/>
        <v>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t="s">
        <v>8266</v>
      </c>
      <c r="Q165" s="11" t="s">
        <v>8308</v>
      </c>
      <c r="R165" t="s">
        <v>8312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3">
        <f t="shared" si="12"/>
        <v>1</v>
      </c>
      <c r="E166" s="6">
        <v>120000</v>
      </c>
      <c r="F166" s="8">
        <v>640</v>
      </c>
      <c r="G166" t="s">
        <v>8220</v>
      </c>
      <c r="H166" s="6">
        <f t="shared" si="13"/>
        <v>91.43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t="s">
        <v>8266</v>
      </c>
      <c r="Q166" s="11" t="s">
        <v>8308</v>
      </c>
      <c r="R166" t="s">
        <v>8312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3">
        <f t="shared" si="12"/>
        <v>0</v>
      </c>
      <c r="E167" s="6">
        <v>17000</v>
      </c>
      <c r="F167" s="8">
        <v>0</v>
      </c>
      <c r="G167" t="s">
        <v>8220</v>
      </c>
      <c r="H167" s="6">
        <f t="shared" si="13"/>
        <v>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t="s">
        <v>8266</v>
      </c>
      <c r="Q167" s="11" t="s">
        <v>8308</v>
      </c>
      <c r="R167" t="s">
        <v>8312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>
        <f t="shared" si="17"/>
        <v>2016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3">
        <f t="shared" si="12"/>
        <v>60</v>
      </c>
      <c r="E168" s="6">
        <v>5000</v>
      </c>
      <c r="F168" s="8">
        <v>3000</v>
      </c>
      <c r="G168" t="s">
        <v>8220</v>
      </c>
      <c r="H168" s="6">
        <f t="shared" si="13"/>
        <v>3000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t="s">
        <v>8266</v>
      </c>
      <c r="Q168" s="11" t="s">
        <v>8308</v>
      </c>
      <c r="R168" t="s">
        <v>8312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>
        <f t="shared" si="17"/>
        <v>2017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3">
        <f t="shared" si="12"/>
        <v>0</v>
      </c>
      <c r="E169" s="6">
        <v>110000</v>
      </c>
      <c r="F169" s="8">
        <v>11</v>
      </c>
      <c r="G169" t="s">
        <v>8220</v>
      </c>
      <c r="H169" s="6">
        <f t="shared" si="13"/>
        <v>5.5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t="s">
        <v>8266</v>
      </c>
      <c r="Q169" s="11" t="s">
        <v>8308</v>
      </c>
      <c r="R169" t="s">
        <v>8312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3">
        <f t="shared" si="12"/>
        <v>4</v>
      </c>
      <c r="E170" s="6">
        <v>8000</v>
      </c>
      <c r="F170" s="8">
        <v>325</v>
      </c>
      <c r="G170" t="s">
        <v>8220</v>
      </c>
      <c r="H170" s="6">
        <f t="shared" si="13"/>
        <v>108.33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t="s">
        <v>8266</v>
      </c>
      <c r="Q170" s="11" t="s">
        <v>8308</v>
      </c>
      <c r="R170" t="s">
        <v>8312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3">
        <f t="shared" si="12"/>
        <v>22</v>
      </c>
      <c r="E171" s="6">
        <v>2500</v>
      </c>
      <c r="F171" s="8">
        <v>560</v>
      </c>
      <c r="G171" t="s">
        <v>8220</v>
      </c>
      <c r="H171" s="6">
        <f t="shared" si="13"/>
        <v>56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t="s">
        <v>8266</v>
      </c>
      <c r="Q171" s="11" t="s">
        <v>8308</v>
      </c>
      <c r="R171" t="s">
        <v>8312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3">
        <f t="shared" si="12"/>
        <v>3</v>
      </c>
      <c r="E172" s="6">
        <v>10000</v>
      </c>
      <c r="F172" s="8">
        <v>325</v>
      </c>
      <c r="G172" t="s">
        <v>8220</v>
      </c>
      <c r="H172" s="6">
        <f t="shared" si="13"/>
        <v>32.5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t="s">
        <v>8266</v>
      </c>
      <c r="Q172" s="11" t="s">
        <v>8308</v>
      </c>
      <c r="R172" t="s">
        <v>8312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3">
        <f t="shared" si="12"/>
        <v>0</v>
      </c>
      <c r="E173" s="6">
        <v>50000</v>
      </c>
      <c r="F173" s="8">
        <v>1</v>
      </c>
      <c r="G173" t="s">
        <v>8220</v>
      </c>
      <c r="H173" s="6">
        <f t="shared" si="13"/>
        <v>1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t="s">
        <v>8266</v>
      </c>
      <c r="Q173" s="11" t="s">
        <v>8308</v>
      </c>
      <c r="R173" t="s">
        <v>8312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>
        <f t="shared" si="17"/>
        <v>2016</v>
      </c>
    </row>
    <row r="174" spans="1:22" ht="28.8" x14ac:dyDescent="0.3">
      <c r="A174">
        <v>172</v>
      </c>
      <c r="B174" s="3" t="s">
        <v>174</v>
      </c>
      <c r="C174" s="3" t="s">
        <v>4282</v>
      </c>
      <c r="D174" s="3">
        <f t="shared" si="12"/>
        <v>0</v>
      </c>
      <c r="E174" s="6">
        <v>95000</v>
      </c>
      <c r="F174" s="8">
        <v>0</v>
      </c>
      <c r="G174" t="s">
        <v>8220</v>
      </c>
      <c r="H174" s="6">
        <f t="shared" si="13"/>
        <v>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t="s">
        <v>8266</v>
      </c>
      <c r="Q174" s="11" t="s">
        <v>8308</v>
      </c>
      <c r="R174" t="s">
        <v>8312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3">
        <f t="shared" si="12"/>
        <v>0</v>
      </c>
      <c r="E175" s="6">
        <v>1110</v>
      </c>
      <c r="F175" s="8">
        <v>0</v>
      </c>
      <c r="G175" t="s">
        <v>8220</v>
      </c>
      <c r="H175" s="6">
        <f t="shared" si="13"/>
        <v>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t="s">
        <v>8266</v>
      </c>
      <c r="Q175" s="11" t="s">
        <v>8308</v>
      </c>
      <c r="R175" t="s">
        <v>8312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3">
        <f t="shared" si="12"/>
        <v>0</v>
      </c>
      <c r="E176" s="6">
        <v>6000</v>
      </c>
      <c r="F176" s="8">
        <v>0</v>
      </c>
      <c r="G176" t="s">
        <v>8220</v>
      </c>
      <c r="H176" s="6">
        <f t="shared" si="13"/>
        <v>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t="s">
        <v>8266</v>
      </c>
      <c r="Q176" s="11" t="s">
        <v>8308</v>
      </c>
      <c r="R176" t="s">
        <v>8312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3">
        <f t="shared" si="12"/>
        <v>6</v>
      </c>
      <c r="E177" s="6">
        <v>20000</v>
      </c>
      <c r="F177" s="8">
        <v>1297</v>
      </c>
      <c r="G177" t="s">
        <v>8220</v>
      </c>
      <c r="H177" s="6">
        <f t="shared" si="13"/>
        <v>49.88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t="s">
        <v>8266</v>
      </c>
      <c r="Q177" s="11" t="s">
        <v>8308</v>
      </c>
      <c r="R177" t="s">
        <v>8312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3">
        <f t="shared" si="12"/>
        <v>0</v>
      </c>
      <c r="E178" s="6">
        <v>1500</v>
      </c>
      <c r="F178" s="8">
        <v>0</v>
      </c>
      <c r="G178" t="s">
        <v>8220</v>
      </c>
      <c r="H178" s="6">
        <f t="shared" si="13"/>
        <v>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t="s">
        <v>8266</v>
      </c>
      <c r="Q178" s="11" t="s">
        <v>8308</v>
      </c>
      <c r="R178" t="s">
        <v>8312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3">
        <f t="shared" si="12"/>
        <v>40</v>
      </c>
      <c r="E179" s="6">
        <v>450</v>
      </c>
      <c r="F179" s="8">
        <v>180</v>
      </c>
      <c r="G179" t="s">
        <v>8220</v>
      </c>
      <c r="H179" s="6">
        <f t="shared" si="13"/>
        <v>25.71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t="s">
        <v>8266</v>
      </c>
      <c r="Q179" s="11" t="s">
        <v>8308</v>
      </c>
      <c r="R179" t="s">
        <v>8312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3">
        <f t="shared" si="12"/>
        <v>0</v>
      </c>
      <c r="E180" s="6">
        <v>500000</v>
      </c>
      <c r="F180" s="8">
        <v>0</v>
      </c>
      <c r="G180" t="s">
        <v>8220</v>
      </c>
      <c r="H180" s="6">
        <f t="shared" si="13"/>
        <v>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t="s">
        <v>8266</v>
      </c>
      <c r="Q180" s="11" t="s">
        <v>8308</v>
      </c>
      <c r="R180" t="s">
        <v>8312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3">
        <f t="shared" si="12"/>
        <v>20</v>
      </c>
      <c r="E181" s="6">
        <v>1000</v>
      </c>
      <c r="F181" s="8">
        <v>200</v>
      </c>
      <c r="G181" t="s">
        <v>8220</v>
      </c>
      <c r="H181" s="6">
        <f t="shared" si="13"/>
        <v>100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t="s">
        <v>8266</v>
      </c>
      <c r="Q181" s="11" t="s">
        <v>8308</v>
      </c>
      <c r="R181" t="s">
        <v>8312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3">
        <f t="shared" si="12"/>
        <v>33</v>
      </c>
      <c r="E182" s="6">
        <v>1200</v>
      </c>
      <c r="F182" s="8">
        <v>401</v>
      </c>
      <c r="G182" t="s">
        <v>8220</v>
      </c>
      <c r="H182" s="6">
        <f t="shared" si="13"/>
        <v>30.85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t="s">
        <v>8266</v>
      </c>
      <c r="Q182" s="11" t="s">
        <v>8308</v>
      </c>
      <c r="R182" t="s">
        <v>8312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3">
        <f t="shared" si="12"/>
        <v>21</v>
      </c>
      <c r="E183" s="6">
        <v>3423</v>
      </c>
      <c r="F183" s="8">
        <v>722</v>
      </c>
      <c r="G183" t="s">
        <v>8220</v>
      </c>
      <c r="H183" s="6">
        <f t="shared" si="13"/>
        <v>180.5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t="s">
        <v>8266</v>
      </c>
      <c r="Q183" s="11" t="s">
        <v>8308</v>
      </c>
      <c r="R183" t="s">
        <v>8312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3">
        <f t="shared" si="12"/>
        <v>0</v>
      </c>
      <c r="E184" s="6">
        <v>1000</v>
      </c>
      <c r="F184" s="8">
        <v>0</v>
      </c>
      <c r="G184" t="s">
        <v>8220</v>
      </c>
      <c r="H184" s="6">
        <f t="shared" si="13"/>
        <v>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t="s">
        <v>8266</v>
      </c>
      <c r="Q184" s="11" t="s">
        <v>8308</v>
      </c>
      <c r="R184" t="s">
        <v>8312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>
        <f t="shared" si="17"/>
        <v>2017</v>
      </c>
    </row>
    <row r="185" spans="1:22" x14ac:dyDescent="0.3">
      <c r="A185">
        <v>183</v>
      </c>
      <c r="B185" s="3" t="s">
        <v>185</v>
      </c>
      <c r="C185" s="3" t="s">
        <v>4293</v>
      </c>
      <c r="D185" s="3">
        <f t="shared" si="12"/>
        <v>36</v>
      </c>
      <c r="E185" s="6">
        <v>12500</v>
      </c>
      <c r="F185" s="8">
        <v>4482</v>
      </c>
      <c r="G185" t="s">
        <v>8220</v>
      </c>
      <c r="H185" s="6">
        <f t="shared" si="13"/>
        <v>373.5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t="s">
        <v>8266</v>
      </c>
      <c r="Q185" s="11" t="s">
        <v>8308</v>
      </c>
      <c r="R185" t="s">
        <v>8312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3">
        <f t="shared" si="12"/>
        <v>3</v>
      </c>
      <c r="E186" s="6">
        <v>1500</v>
      </c>
      <c r="F186" s="8">
        <v>51</v>
      </c>
      <c r="G186" t="s">
        <v>8220</v>
      </c>
      <c r="H186" s="6">
        <f t="shared" si="13"/>
        <v>25.5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t="s">
        <v>8266</v>
      </c>
      <c r="Q186" s="11" t="s">
        <v>8308</v>
      </c>
      <c r="R186" t="s">
        <v>8312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3">
        <f t="shared" si="12"/>
        <v>6</v>
      </c>
      <c r="E187" s="6">
        <v>40000</v>
      </c>
      <c r="F187" s="8">
        <v>2200</v>
      </c>
      <c r="G187" t="s">
        <v>8220</v>
      </c>
      <c r="H187" s="6">
        <f t="shared" si="13"/>
        <v>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t="s">
        <v>8266</v>
      </c>
      <c r="Q187" s="11" t="s">
        <v>8308</v>
      </c>
      <c r="R187" t="s">
        <v>8312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3">
        <f t="shared" si="12"/>
        <v>0</v>
      </c>
      <c r="E188" s="6">
        <v>5000</v>
      </c>
      <c r="F188" s="8">
        <v>0</v>
      </c>
      <c r="G188" t="s">
        <v>8220</v>
      </c>
      <c r="H188" s="6">
        <f t="shared" si="13"/>
        <v>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t="s">
        <v>8266</v>
      </c>
      <c r="Q188" s="11" t="s">
        <v>8308</v>
      </c>
      <c r="R188" t="s">
        <v>8312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>
        <f t="shared" si="17"/>
        <v>2017</v>
      </c>
    </row>
    <row r="189" spans="1:22" ht="28.8" x14ac:dyDescent="0.3">
      <c r="A189">
        <v>187</v>
      </c>
      <c r="B189" s="3" t="s">
        <v>189</v>
      </c>
      <c r="C189" s="3" t="s">
        <v>4297</v>
      </c>
      <c r="D189" s="3">
        <f t="shared" si="12"/>
        <v>16</v>
      </c>
      <c r="E189" s="6">
        <v>5000</v>
      </c>
      <c r="F189" s="8">
        <v>800</v>
      </c>
      <c r="G189" t="s">
        <v>8220</v>
      </c>
      <c r="H189" s="6">
        <f t="shared" si="13"/>
        <v>160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t="s">
        <v>8266</v>
      </c>
      <c r="Q189" s="11" t="s">
        <v>8308</v>
      </c>
      <c r="R189" t="s">
        <v>8312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3">
        <f t="shared" si="12"/>
        <v>0</v>
      </c>
      <c r="E190" s="6">
        <v>1500</v>
      </c>
      <c r="F190" s="8">
        <v>0</v>
      </c>
      <c r="G190" t="s">
        <v>8220</v>
      </c>
      <c r="H190" s="6">
        <f t="shared" si="13"/>
        <v>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t="s">
        <v>8266</v>
      </c>
      <c r="Q190" s="11" t="s">
        <v>8308</v>
      </c>
      <c r="R190" t="s">
        <v>8312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3">
        <f t="shared" si="12"/>
        <v>0</v>
      </c>
      <c r="E191" s="6">
        <v>500000</v>
      </c>
      <c r="F191" s="8">
        <v>345</v>
      </c>
      <c r="G191" t="s">
        <v>8220</v>
      </c>
      <c r="H191" s="6">
        <f t="shared" si="13"/>
        <v>69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t="s">
        <v>8266</v>
      </c>
      <c r="Q191" s="11" t="s">
        <v>8308</v>
      </c>
      <c r="R191" t="s">
        <v>8312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3">
        <f t="shared" si="12"/>
        <v>0</v>
      </c>
      <c r="E192" s="6">
        <v>12000</v>
      </c>
      <c r="F192" s="8">
        <v>50</v>
      </c>
      <c r="G192" t="s">
        <v>8220</v>
      </c>
      <c r="H192" s="6">
        <f t="shared" si="13"/>
        <v>50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t="s">
        <v>8266</v>
      </c>
      <c r="Q192" s="11" t="s">
        <v>8308</v>
      </c>
      <c r="R192" t="s">
        <v>8312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3">
        <f t="shared" si="12"/>
        <v>5</v>
      </c>
      <c r="E193" s="6">
        <v>5000</v>
      </c>
      <c r="F193" s="8">
        <v>250</v>
      </c>
      <c r="G193" t="s">
        <v>8220</v>
      </c>
      <c r="H193" s="6">
        <f t="shared" si="13"/>
        <v>83.33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t="s">
        <v>8266</v>
      </c>
      <c r="Q193" s="11" t="s">
        <v>8308</v>
      </c>
      <c r="R193" t="s">
        <v>8312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>
        <f t="shared" si="17"/>
        <v>2015</v>
      </c>
    </row>
    <row r="194" spans="1:22" ht="43.2" x14ac:dyDescent="0.3">
      <c r="A194">
        <v>192</v>
      </c>
      <c r="B194" s="3" t="s">
        <v>194</v>
      </c>
      <c r="C194" s="3" t="s">
        <v>4302</v>
      </c>
      <c r="D194" s="3">
        <f t="shared" ref="D194:D257" si="18">ROUND((F194/E194)*100,0)</f>
        <v>0</v>
      </c>
      <c r="E194" s="6">
        <v>1000000</v>
      </c>
      <c r="F194" s="8">
        <v>17</v>
      </c>
      <c r="G194" t="s">
        <v>8220</v>
      </c>
      <c r="H194" s="6">
        <f t="shared" si="13"/>
        <v>5.67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t="s">
        <v>8266</v>
      </c>
      <c r="Q194" s="11" t="s">
        <v>8308</v>
      </c>
      <c r="R194" t="s">
        <v>8312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>
        <f t="shared" si="17"/>
        <v>2014</v>
      </c>
    </row>
    <row r="195" spans="1:22" ht="43.2" x14ac:dyDescent="0.3">
      <c r="A195">
        <v>193</v>
      </c>
      <c r="B195" s="3" t="s">
        <v>195</v>
      </c>
      <c r="C195" s="3" t="s">
        <v>4303</v>
      </c>
      <c r="D195" s="3">
        <f t="shared" si="18"/>
        <v>0</v>
      </c>
      <c r="E195" s="6">
        <v>1000</v>
      </c>
      <c r="F195" s="8">
        <v>0</v>
      </c>
      <c r="G195" t="s">
        <v>8220</v>
      </c>
      <c r="H195" s="6">
        <f t="shared" ref="H195:H258" si="19">IFERROR(ROUND(F195/N195,2),0)</f>
        <v>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t="s">
        <v>8266</v>
      </c>
      <c r="Q195" s="11" t="s">
        <v>8308</v>
      </c>
      <c r="R195" t="s">
        <v>8312</v>
      </c>
      <c r="S195" s="13">
        <f t="shared" ref="S195:S258" si="20">(((L195/60)/60)/24)+DATE(1970,1,1)</f>
        <v>41911.934791666667</v>
      </c>
      <c r="T195" s="13">
        <f t="shared" ref="T195:T258" si="21">(((K195/60)/60)/24)+DATE(1970,1,1)</f>
        <v>41971.976458333331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3">
        <f t="shared" si="18"/>
        <v>0</v>
      </c>
      <c r="E196" s="6">
        <v>2500</v>
      </c>
      <c r="F196" s="8">
        <v>3</v>
      </c>
      <c r="G196" t="s">
        <v>8220</v>
      </c>
      <c r="H196" s="6">
        <f t="shared" si="19"/>
        <v>1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t="s">
        <v>8266</v>
      </c>
      <c r="Q196" s="11" t="s">
        <v>8308</v>
      </c>
      <c r="R196" t="s">
        <v>8312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3">
        <f t="shared" si="18"/>
        <v>0</v>
      </c>
      <c r="E197" s="6">
        <v>2000000</v>
      </c>
      <c r="F197" s="8">
        <v>0</v>
      </c>
      <c r="G197" t="s">
        <v>8220</v>
      </c>
      <c r="H197" s="6">
        <f t="shared" si="19"/>
        <v>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t="s">
        <v>8266</v>
      </c>
      <c r="Q197" s="11" t="s">
        <v>8308</v>
      </c>
      <c r="R197" t="s">
        <v>8312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3">
        <f t="shared" si="18"/>
        <v>42</v>
      </c>
      <c r="E198" s="6">
        <v>3500</v>
      </c>
      <c r="F198" s="8">
        <v>1465</v>
      </c>
      <c r="G198" t="s">
        <v>8220</v>
      </c>
      <c r="H198" s="6">
        <f t="shared" si="19"/>
        <v>77.11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t="s">
        <v>8266</v>
      </c>
      <c r="Q198" s="11" t="s">
        <v>8308</v>
      </c>
      <c r="R198" t="s">
        <v>8312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3">
        <f t="shared" si="18"/>
        <v>10</v>
      </c>
      <c r="E199" s="6">
        <v>2500</v>
      </c>
      <c r="F199" s="8">
        <v>262</v>
      </c>
      <c r="G199" t="s">
        <v>8220</v>
      </c>
      <c r="H199" s="6">
        <f t="shared" si="19"/>
        <v>32.75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t="s">
        <v>8266</v>
      </c>
      <c r="Q199" s="11" t="s">
        <v>8308</v>
      </c>
      <c r="R199" t="s">
        <v>8312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3">
        <f t="shared" si="18"/>
        <v>1</v>
      </c>
      <c r="E200" s="6">
        <v>25000</v>
      </c>
      <c r="F200" s="8">
        <v>279</v>
      </c>
      <c r="G200" t="s">
        <v>8220</v>
      </c>
      <c r="H200" s="6">
        <f t="shared" si="19"/>
        <v>46.5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t="s">
        <v>8266</v>
      </c>
      <c r="Q200" s="11" t="s">
        <v>8308</v>
      </c>
      <c r="R200" t="s">
        <v>8312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3">
        <f t="shared" si="18"/>
        <v>0</v>
      </c>
      <c r="E201" s="6">
        <v>10000</v>
      </c>
      <c r="F201" s="8">
        <v>0</v>
      </c>
      <c r="G201" t="s">
        <v>8220</v>
      </c>
      <c r="H201" s="6">
        <f t="shared" si="19"/>
        <v>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t="s">
        <v>8266</v>
      </c>
      <c r="Q201" s="11" t="s">
        <v>8308</v>
      </c>
      <c r="R201" t="s">
        <v>8312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3">
        <f t="shared" si="18"/>
        <v>26</v>
      </c>
      <c r="E202" s="6">
        <v>6000</v>
      </c>
      <c r="F202" s="8">
        <v>1571.55</v>
      </c>
      <c r="G202" t="s">
        <v>8220</v>
      </c>
      <c r="H202" s="6">
        <f t="shared" si="19"/>
        <v>87.31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t="s">
        <v>8266</v>
      </c>
      <c r="Q202" s="11" t="s">
        <v>8308</v>
      </c>
      <c r="R202" t="s">
        <v>8312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3">
        <f t="shared" si="18"/>
        <v>58</v>
      </c>
      <c r="E203" s="6">
        <v>650</v>
      </c>
      <c r="F203" s="8">
        <v>380</v>
      </c>
      <c r="G203" t="s">
        <v>8220</v>
      </c>
      <c r="H203" s="6">
        <f t="shared" si="19"/>
        <v>54.29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t="s">
        <v>8266</v>
      </c>
      <c r="Q203" s="11" t="s">
        <v>8308</v>
      </c>
      <c r="R203" t="s">
        <v>8312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3">
        <f t="shared" si="18"/>
        <v>0</v>
      </c>
      <c r="E204" s="6">
        <v>6000</v>
      </c>
      <c r="F204" s="8">
        <v>0</v>
      </c>
      <c r="G204" t="s">
        <v>8220</v>
      </c>
      <c r="H204" s="6">
        <f t="shared" si="19"/>
        <v>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t="s">
        <v>8266</v>
      </c>
      <c r="Q204" s="11" t="s">
        <v>8308</v>
      </c>
      <c r="R204" t="s">
        <v>8312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3">
        <f t="shared" si="18"/>
        <v>30</v>
      </c>
      <c r="E205" s="6">
        <v>2500</v>
      </c>
      <c r="F205" s="8">
        <v>746</v>
      </c>
      <c r="G205" t="s">
        <v>8220</v>
      </c>
      <c r="H205" s="6">
        <f t="shared" si="19"/>
        <v>93.25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t="s">
        <v>8266</v>
      </c>
      <c r="Q205" s="11" t="s">
        <v>8308</v>
      </c>
      <c r="R205" t="s">
        <v>8312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>
        <f t="shared" si="23"/>
        <v>2015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3">
        <f t="shared" si="18"/>
        <v>51</v>
      </c>
      <c r="E206" s="6">
        <v>300000</v>
      </c>
      <c r="F206" s="8">
        <v>152165</v>
      </c>
      <c r="G206" t="s">
        <v>8220</v>
      </c>
      <c r="H206" s="6">
        <f t="shared" si="19"/>
        <v>117.68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t="s">
        <v>8266</v>
      </c>
      <c r="Q206" s="11" t="s">
        <v>8308</v>
      </c>
      <c r="R206" t="s">
        <v>8312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3">
        <f t="shared" si="18"/>
        <v>16</v>
      </c>
      <c r="E207" s="6">
        <v>8000</v>
      </c>
      <c r="F207" s="8">
        <v>1300</v>
      </c>
      <c r="G207" t="s">
        <v>8220</v>
      </c>
      <c r="H207" s="6">
        <f t="shared" si="19"/>
        <v>76.47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t="s">
        <v>8266</v>
      </c>
      <c r="Q207" s="11" t="s">
        <v>8308</v>
      </c>
      <c r="R207" t="s">
        <v>8312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3">
        <f t="shared" si="18"/>
        <v>0</v>
      </c>
      <c r="E208" s="6">
        <v>12700</v>
      </c>
      <c r="F208" s="8">
        <v>0</v>
      </c>
      <c r="G208" t="s">
        <v>8220</v>
      </c>
      <c r="H208" s="6">
        <f t="shared" si="19"/>
        <v>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t="s">
        <v>8266</v>
      </c>
      <c r="Q208" s="11" t="s">
        <v>8308</v>
      </c>
      <c r="R208" t="s">
        <v>8312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3">
        <f t="shared" si="18"/>
        <v>15</v>
      </c>
      <c r="E209" s="6">
        <v>14000</v>
      </c>
      <c r="F209" s="8">
        <v>2130</v>
      </c>
      <c r="G209" t="s">
        <v>8220</v>
      </c>
      <c r="H209" s="6">
        <f t="shared" si="19"/>
        <v>163.85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t="s">
        <v>8266</v>
      </c>
      <c r="Q209" s="11" t="s">
        <v>8308</v>
      </c>
      <c r="R209" t="s">
        <v>8312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>
        <f t="shared" si="23"/>
        <v>2015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3">
        <f t="shared" si="18"/>
        <v>0</v>
      </c>
      <c r="E210" s="6">
        <v>50000</v>
      </c>
      <c r="F210" s="8">
        <v>0</v>
      </c>
      <c r="G210" t="s">
        <v>8220</v>
      </c>
      <c r="H210" s="6">
        <f t="shared" si="19"/>
        <v>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t="s">
        <v>8266</v>
      </c>
      <c r="Q210" s="11" t="s">
        <v>8308</v>
      </c>
      <c r="R210" t="s">
        <v>8312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3">
        <f t="shared" si="18"/>
        <v>0</v>
      </c>
      <c r="E211" s="6">
        <v>25000</v>
      </c>
      <c r="F211" s="8">
        <v>0</v>
      </c>
      <c r="G211" t="s">
        <v>8220</v>
      </c>
      <c r="H211" s="6">
        <f t="shared" si="19"/>
        <v>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t="s">
        <v>8266</v>
      </c>
      <c r="Q211" s="11" t="s">
        <v>8308</v>
      </c>
      <c r="R211" t="s">
        <v>8312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3">
        <f t="shared" si="18"/>
        <v>25</v>
      </c>
      <c r="E212" s="6">
        <v>12000</v>
      </c>
      <c r="F212" s="8">
        <v>3030</v>
      </c>
      <c r="G212" t="s">
        <v>8220</v>
      </c>
      <c r="H212" s="6">
        <f t="shared" si="19"/>
        <v>91.82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t="s">
        <v>8266</v>
      </c>
      <c r="Q212" s="11" t="s">
        <v>8308</v>
      </c>
      <c r="R212" t="s">
        <v>8312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3">
        <f t="shared" si="18"/>
        <v>45</v>
      </c>
      <c r="E213" s="6">
        <v>5000</v>
      </c>
      <c r="F213" s="8">
        <v>2230</v>
      </c>
      <c r="G213" t="s">
        <v>8220</v>
      </c>
      <c r="H213" s="6">
        <f t="shared" si="19"/>
        <v>185.83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t="s">
        <v>8266</v>
      </c>
      <c r="Q213" s="11" t="s">
        <v>8308</v>
      </c>
      <c r="R213" t="s">
        <v>8312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3">
        <f t="shared" si="18"/>
        <v>0</v>
      </c>
      <c r="E214" s="6">
        <v>6300</v>
      </c>
      <c r="F214" s="8">
        <v>1</v>
      </c>
      <c r="G214" t="s">
        <v>8220</v>
      </c>
      <c r="H214" s="6">
        <f t="shared" si="19"/>
        <v>1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t="s">
        <v>8266</v>
      </c>
      <c r="Q214" s="11" t="s">
        <v>8308</v>
      </c>
      <c r="R214" t="s">
        <v>8312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>
        <f t="shared" si="23"/>
        <v>2016</v>
      </c>
    </row>
    <row r="215" spans="1:22" ht="28.8" x14ac:dyDescent="0.3">
      <c r="A215">
        <v>213</v>
      </c>
      <c r="B215" s="3" t="s">
        <v>215</v>
      </c>
      <c r="C215" s="3" t="s">
        <v>4323</v>
      </c>
      <c r="D215" s="3">
        <f t="shared" si="18"/>
        <v>0</v>
      </c>
      <c r="E215" s="6">
        <v>50000</v>
      </c>
      <c r="F215" s="8">
        <v>20</v>
      </c>
      <c r="G215" t="s">
        <v>8220</v>
      </c>
      <c r="H215" s="6">
        <f t="shared" si="19"/>
        <v>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t="s">
        <v>8266</v>
      </c>
      <c r="Q215" s="11" t="s">
        <v>8308</v>
      </c>
      <c r="R215" t="s">
        <v>8312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3">
        <f t="shared" si="18"/>
        <v>0</v>
      </c>
      <c r="E216" s="6">
        <v>12500</v>
      </c>
      <c r="F216" s="8">
        <v>1</v>
      </c>
      <c r="G216" t="s">
        <v>8220</v>
      </c>
      <c r="H216" s="6">
        <f t="shared" si="19"/>
        <v>1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t="s">
        <v>8266</v>
      </c>
      <c r="Q216" s="11" t="s">
        <v>8308</v>
      </c>
      <c r="R216" t="s">
        <v>8312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3">
        <f t="shared" si="18"/>
        <v>0</v>
      </c>
      <c r="E217" s="6">
        <v>4400</v>
      </c>
      <c r="F217" s="8">
        <v>10</v>
      </c>
      <c r="G217" t="s">
        <v>8220</v>
      </c>
      <c r="H217" s="6">
        <f t="shared" si="19"/>
        <v>10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t="s">
        <v>8266</v>
      </c>
      <c r="Q217" s="11" t="s">
        <v>8308</v>
      </c>
      <c r="R217" t="s">
        <v>8312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3">
        <f t="shared" si="18"/>
        <v>56</v>
      </c>
      <c r="E218" s="6">
        <v>50000</v>
      </c>
      <c r="F218" s="8">
        <v>27849.22</v>
      </c>
      <c r="G218" t="s">
        <v>8220</v>
      </c>
      <c r="H218" s="6">
        <f t="shared" si="19"/>
        <v>331.54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t="s">
        <v>8266</v>
      </c>
      <c r="Q218" s="11" t="s">
        <v>8308</v>
      </c>
      <c r="R218" t="s">
        <v>8312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3">
        <f t="shared" si="18"/>
        <v>12</v>
      </c>
      <c r="E219" s="6">
        <v>100000</v>
      </c>
      <c r="F219" s="8">
        <v>11943</v>
      </c>
      <c r="G219" t="s">
        <v>8220</v>
      </c>
      <c r="H219" s="6">
        <f t="shared" si="19"/>
        <v>314.29000000000002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t="s">
        <v>8266</v>
      </c>
      <c r="Q219" s="11" t="s">
        <v>8308</v>
      </c>
      <c r="R219" t="s">
        <v>8312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3">
        <f t="shared" si="18"/>
        <v>2</v>
      </c>
      <c r="E220" s="6">
        <v>5000</v>
      </c>
      <c r="F220" s="8">
        <v>100</v>
      </c>
      <c r="G220" t="s">
        <v>8220</v>
      </c>
      <c r="H220" s="6">
        <f t="shared" si="19"/>
        <v>100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t="s">
        <v>8266</v>
      </c>
      <c r="Q220" s="11" t="s">
        <v>8308</v>
      </c>
      <c r="R220" t="s">
        <v>8312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3">
        <f t="shared" si="18"/>
        <v>18</v>
      </c>
      <c r="E221" s="6">
        <v>50000</v>
      </c>
      <c r="F221" s="8">
        <v>8815</v>
      </c>
      <c r="G221" t="s">
        <v>8220</v>
      </c>
      <c r="H221" s="6">
        <f t="shared" si="19"/>
        <v>115.99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t="s">
        <v>8266</v>
      </c>
      <c r="Q221" s="11" t="s">
        <v>8308</v>
      </c>
      <c r="R221" t="s">
        <v>8312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3">
        <f t="shared" si="18"/>
        <v>1</v>
      </c>
      <c r="E222" s="6">
        <v>50000</v>
      </c>
      <c r="F222" s="8">
        <v>360</v>
      </c>
      <c r="G222" t="s">
        <v>8220</v>
      </c>
      <c r="H222" s="6">
        <f t="shared" si="19"/>
        <v>120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t="s">
        <v>8266</v>
      </c>
      <c r="Q222" s="11" t="s">
        <v>8308</v>
      </c>
      <c r="R222" t="s">
        <v>8312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3">
        <f t="shared" si="18"/>
        <v>0</v>
      </c>
      <c r="E223" s="6">
        <v>50000</v>
      </c>
      <c r="F223" s="8">
        <v>0</v>
      </c>
      <c r="G223" t="s">
        <v>8220</v>
      </c>
      <c r="H223" s="6">
        <f t="shared" si="19"/>
        <v>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t="s">
        <v>8266</v>
      </c>
      <c r="Q223" s="11" t="s">
        <v>8308</v>
      </c>
      <c r="R223" t="s">
        <v>8312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3">
        <f t="shared" si="18"/>
        <v>13</v>
      </c>
      <c r="E224" s="6">
        <v>1000</v>
      </c>
      <c r="F224" s="8">
        <v>130</v>
      </c>
      <c r="G224" t="s">
        <v>8220</v>
      </c>
      <c r="H224" s="6">
        <f t="shared" si="19"/>
        <v>65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t="s">
        <v>8266</v>
      </c>
      <c r="Q224" s="11" t="s">
        <v>8308</v>
      </c>
      <c r="R224" t="s">
        <v>8312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3">
        <f t="shared" si="18"/>
        <v>0</v>
      </c>
      <c r="E225" s="6">
        <v>1500000</v>
      </c>
      <c r="F225" s="8">
        <v>0</v>
      </c>
      <c r="G225" t="s">
        <v>8220</v>
      </c>
      <c r="H225" s="6">
        <f t="shared" si="19"/>
        <v>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t="s">
        <v>8266</v>
      </c>
      <c r="Q225" s="11" t="s">
        <v>8308</v>
      </c>
      <c r="R225" t="s">
        <v>8312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3">
        <f t="shared" si="18"/>
        <v>0</v>
      </c>
      <c r="E226" s="6">
        <v>6000000</v>
      </c>
      <c r="F226" s="8">
        <v>0</v>
      </c>
      <c r="G226" t="s">
        <v>8220</v>
      </c>
      <c r="H226" s="6">
        <f t="shared" si="19"/>
        <v>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t="s">
        <v>8266</v>
      </c>
      <c r="Q226" s="11" t="s">
        <v>8308</v>
      </c>
      <c r="R226" t="s">
        <v>8312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3">
        <f t="shared" si="18"/>
        <v>0</v>
      </c>
      <c r="E227" s="6">
        <v>200</v>
      </c>
      <c r="F227" s="8">
        <v>0</v>
      </c>
      <c r="G227" t="s">
        <v>8220</v>
      </c>
      <c r="H227" s="6">
        <f t="shared" si="19"/>
        <v>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t="s">
        <v>8266</v>
      </c>
      <c r="Q227" s="11" t="s">
        <v>8308</v>
      </c>
      <c r="R227" t="s">
        <v>8312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>
        <f t="shared" si="23"/>
        <v>2016</v>
      </c>
    </row>
    <row r="228" spans="1:22" ht="28.8" x14ac:dyDescent="0.3">
      <c r="A228">
        <v>226</v>
      </c>
      <c r="B228" s="3" t="s">
        <v>228</v>
      </c>
      <c r="C228" s="3" t="s">
        <v>4336</v>
      </c>
      <c r="D228" s="3">
        <f t="shared" si="18"/>
        <v>1</v>
      </c>
      <c r="E228" s="6">
        <v>29000</v>
      </c>
      <c r="F228" s="8">
        <v>250</v>
      </c>
      <c r="G228" t="s">
        <v>8220</v>
      </c>
      <c r="H228" s="6">
        <f t="shared" si="19"/>
        <v>125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t="s">
        <v>8266</v>
      </c>
      <c r="Q228" s="11" t="s">
        <v>8308</v>
      </c>
      <c r="R228" t="s">
        <v>8312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3">
        <f t="shared" si="18"/>
        <v>0</v>
      </c>
      <c r="E229" s="6">
        <v>28000</v>
      </c>
      <c r="F229" s="8">
        <v>0</v>
      </c>
      <c r="G229" t="s">
        <v>8220</v>
      </c>
      <c r="H229" s="6">
        <f t="shared" si="19"/>
        <v>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t="s">
        <v>8266</v>
      </c>
      <c r="Q229" s="11" t="s">
        <v>8308</v>
      </c>
      <c r="R229" t="s">
        <v>8312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3">
        <f t="shared" si="18"/>
        <v>0</v>
      </c>
      <c r="E230" s="6">
        <v>8000</v>
      </c>
      <c r="F230" s="8">
        <v>0</v>
      </c>
      <c r="G230" t="s">
        <v>8220</v>
      </c>
      <c r="H230" s="6">
        <f t="shared" si="19"/>
        <v>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t="s">
        <v>8266</v>
      </c>
      <c r="Q230" s="11" t="s">
        <v>8308</v>
      </c>
      <c r="R230" t="s">
        <v>8312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3">
        <f t="shared" si="18"/>
        <v>0</v>
      </c>
      <c r="E231" s="6">
        <v>3000</v>
      </c>
      <c r="F231" s="8">
        <v>0</v>
      </c>
      <c r="G231" t="s">
        <v>8220</v>
      </c>
      <c r="H231" s="6">
        <f t="shared" si="19"/>
        <v>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t="s">
        <v>8266</v>
      </c>
      <c r="Q231" s="11" t="s">
        <v>8308</v>
      </c>
      <c r="R231" t="s">
        <v>8312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3">
        <f t="shared" si="18"/>
        <v>0</v>
      </c>
      <c r="E232" s="6">
        <v>15000</v>
      </c>
      <c r="F232" s="8">
        <v>60</v>
      </c>
      <c r="G232" t="s">
        <v>8220</v>
      </c>
      <c r="H232" s="6">
        <f t="shared" si="19"/>
        <v>30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t="s">
        <v>8266</v>
      </c>
      <c r="Q232" s="11" t="s">
        <v>8308</v>
      </c>
      <c r="R232" t="s">
        <v>8312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3">
        <f t="shared" si="18"/>
        <v>0</v>
      </c>
      <c r="E233" s="6">
        <v>1500000</v>
      </c>
      <c r="F233" s="8">
        <v>0</v>
      </c>
      <c r="G233" t="s">
        <v>8220</v>
      </c>
      <c r="H233" s="6">
        <f t="shared" si="19"/>
        <v>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t="s">
        <v>8266</v>
      </c>
      <c r="Q233" s="11" t="s">
        <v>8308</v>
      </c>
      <c r="R233" t="s">
        <v>8312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2015</v>
      </c>
      <c r="V233">
        <f t="shared" si="23"/>
        <v>2016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3">
        <f t="shared" si="18"/>
        <v>3</v>
      </c>
      <c r="E234" s="6">
        <v>4000</v>
      </c>
      <c r="F234" s="8">
        <v>110</v>
      </c>
      <c r="G234" t="s">
        <v>8220</v>
      </c>
      <c r="H234" s="6">
        <f t="shared" si="19"/>
        <v>15.71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t="s">
        <v>8266</v>
      </c>
      <c r="Q234" s="11" t="s">
        <v>8308</v>
      </c>
      <c r="R234" t="s">
        <v>8312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3">
        <f t="shared" si="18"/>
        <v>0</v>
      </c>
      <c r="E235" s="6">
        <v>350000</v>
      </c>
      <c r="F235" s="8">
        <v>0</v>
      </c>
      <c r="G235" t="s">
        <v>8220</v>
      </c>
      <c r="H235" s="6">
        <f t="shared" si="19"/>
        <v>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t="s">
        <v>8266</v>
      </c>
      <c r="Q235" s="11" t="s">
        <v>8308</v>
      </c>
      <c r="R235" t="s">
        <v>8312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3">
        <f t="shared" si="18"/>
        <v>40</v>
      </c>
      <c r="E236" s="6">
        <v>1000</v>
      </c>
      <c r="F236" s="8">
        <v>401</v>
      </c>
      <c r="G236" t="s">
        <v>8220</v>
      </c>
      <c r="H236" s="6">
        <f t="shared" si="19"/>
        <v>80.2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t="s">
        <v>8266</v>
      </c>
      <c r="Q236" s="11" t="s">
        <v>8308</v>
      </c>
      <c r="R236" t="s">
        <v>8312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>
        <f t="shared" si="23"/>
        <v>2015</v>
      </c>
    </row>
    <row r="237" spans="1:22" ht="28.8" x14ac:dyDescent="0.3">
      <c r="A237">
        <v>235</v>
      </c>
      <c r="B237" s="3" t="s">
        <v>237</v>
      </c>
      <c r="C237" s="3" t="s">
        <v>4345</v>
      </c>
      <c r="D237" s="3">
        <f t="shared" si="18"/>
        <v>0</v>
      </c>
      <c r="E237" s="6">
        <v>10000</v>
      </c>
      <c r="F237" s="8">
        <v>0</v>
      </c>
      <c r="G237" t="s">
        <v>8220</v>
      </c>
      <c r="H237" s="6">
        <f t="shared" si="19"/>
        <v>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t="s">
        <v>8266</v>
      </c>
      <c r="Q237" s="11" t="s">
        <v>8308</v>
      </c>
      <c r="R237" t="s">
        <v>8312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3">
        <f t="shared" si="18"/>
        <v>0</v>
      </c>
      <c r="E238" s="6">
        <v>150000</v>
      </c>
      <c r="F238" s="8">
        <v>0</v>
      </c>
      <c r="G238" t="s">
        <v>8220</v>
      </c>
      <c r="H238" s="6">
        <f t="shared" si="19"/>
        <v>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t="s">
        <v>8266</v>
      </c>
      <c r="Q238" s="11" t="s">
        <v>8308</v>
      </c>
      <c r="R238" t="s">
        <v>8312</v>
      </c>
      <c r="S238" s="13">
        <f t="shared" si="20"/>
        <v>42321.08447916666</v>
      </c>
      <c r="T238" s="13">
        <f t="shared" si="21"/>
        <v>42374</v>
      </c>
      <c r="U238">
        <f t="shared" si="22"/>
        <v>2015</v>
      </c>
      <c r="V238">
        <f t="shared" si="23"/>
        <v>2016</v>
      </c>
    </row>
    <row r="239" spans="1:22" x14ac:dyDescent="0.3">
      <c r="A239">
        <v>237</v>
      </c>
      <c r="B239" s="3" t="s">
        <v>239</v>
      </c>
      <c r="C239" s="3" t="s">
        <v>4347</v>
      </c>
      <c r="D239" s="3">
        <f t="shared" si="18"/>
        <v>0</v>
      </c>
      <c r="E239" s="6">
        <v>15000</v>
      </c>
      <c r="F239" s="8">
        <v>50</v>
      </c>
      <c r="G239" t="s">
        <v>8220</v>
      </c>
      <c r="H239" s="6">
        <f t="shared" si="19"/>
        <v>50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t="s">
        <v>8266</v>
      </c>
      <c r="Q239" s="11" t="s">
        <v>8308</v>
      </c>
      <c r="R239" t="s">
        <v>8312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3">
        <f t="shared" si="18"/>
        <v>0</v>
      </c>
      <c r="E240" s="6">
        <v>26000</v>
      </c>
      <c r="F240" s="8">
        <v>0</v>
      </c>
      <c r="G240" t="s">
        <v>8220</v>
      </c>
      <c r="H240" s="6">
        <f t="shared" si="19"/>
        <v>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t="s">
        <v>8266</v>
      </c>
      <c r="Q240" s="11" t="s">
        <v>8308</v>
      </c>
      <c r="R240" t="s">
        <v>8312</v>
      </c>
      <c r="S240" s="13">
        <f t="shared" si="20"/>
        <v>42713.962499999994</v>
      </c>
      <c r="T240" s="13">
        <f t="shared" si="21"/>
        <v>42734.375</v>
      </c>
      <c r="U240">
        <f t="shared" si="22"/>
        <v>2016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3">
        <f t="shared" si="18"/>
        <v>25</v>
      </c>
      <c r="E241" s="6">
        <v>1000</v>
      </c>
      <c r="F241" s="8">
        <v>250</v>
      </c>
      <c r="G241" t="s">
        <v>8220</v>
      </c>
      <c r="H241" s="6">
        <f t="shared" si="19"/>
        <v>50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t="s">
        <v>8266</v>
      </c>
      <c r="Q241" s="11" t="s">
        <v>8308</v>
      </c>
      <c r="R241" t="s">
        <v>8312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>
        <f t="shared" si="23"/>
        <v>2015</v>
      </c>
    </row>
    <row r="242" spans="1:22" ht="43.2" x14ac:dyDescent="0.3">
      <c r="A242">
        <v>240</v>
      </c>
      <c r="B242" s="3" t="s">
        <v>242</v>
      </c>
      <c r="C242" s="3" t="s">
        <v>4350</v>
      </c>
      <c r="D242" s="3">
        <f t="shared" si="18"/>
        <v>108</v>
      </c>
      <c r="E242" s="6">
        <v>15000</v>
      </c>
      <c r="F242" s="8">
        <v>16145.12</v>
      </c>
      <c r="G242" t="s">
        <v>8218</v>
      </c>
      <c r="H242" s="6">
        <f t="shared" si="19"/>
        <v>117.85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t="s">
        <v>8267</v>
      </c>
      <c r="Q242" s="11" t="s">
        <v>8308</v>
      </c>
      <c r="R242" t="s">
        <v>8313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3">
        <f t="shared" si="18"/>
        <v>113</v>
      </c>
      <c r="E243" s="6">
        <v>36400</v>
      </c>
      <c r="F243" s="8">
        <v>41000</v>
      </c>
      <c r="G243" t="s">
        <v>8218</v>
      </c>
      <c r="H243" s="6">
        <f t="shared" si="19"/>
        <v>109.04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t="s">
        <v>8267</v>
      </c>
      <c r="Q243" s="11" t="s">
        <v>8308</v>
      </c>
      <c r="R243" t="s">
        <v>8313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3">
        <f t="shared" si="18"/>
        <v>113</v>
      </c>
      <c r="E244" s="6">
        <v>13000</v>
      </c>
      <c r="F244" s="8">
        <v>14750</v>
      </c>
      <c r="G244" t="s">
        <v>8218</v>
      </c>
      <c r="H244" s="6">
        <f t="shared" si="19"/>
        <v>73.02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t="s">
        <v>8267</v>
      </c>
      <c r="Q244" s="11" t="s">
        <v>8308</v>
      </c>
      <c r="R244" t="s">
        <v>8313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3">
        <f t="shared" si="18"/>
        <v>103</v>
      </c>
      <c r="E245" s="6">
        <v>25000</v>
      </c>
      <c r="F245" s="8">
        <v>25648</v>
      </c>
      <c r="G245" t="s">
        <v>8218</v>
      </c>
      <c r="H245" s="6">
        <f t="shared" si="19"/>
        <v>78.2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t="s">
        <v>8267</v>
      </c>
      <c r="Q245" s="11" t="s">
        <v>8308</v>
      </c>
      <c r="R245" t="s">
        <v>8313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>
        <f t="shared" si="23"/>
        <v>2014</v>
      </c>
    </row>
    <row r="246" spans="1:22" ht="43.2" x14ac:dyDescent="0.3">
      <c r="A246">
        <v>244</v>
      </c>
      <c r="B246" s="4">
        <v>39756</v>
      </c>
      <c r="C246" s="3" t="s">
        <v>4354</v>
      </c>
      <c r="D246" s="3">
        <f t="shared" si="18"/>
        <v>114</v>
      </c>
      <c r="E246" s="6">
        <v>3500</v>
      </c>
      <c r="F246" s="8">
        <v>3981.5</v>
      </c>
      <c r="G246" t="s">
        <v>8218</v>
      </c>
      <c r="H246" s="6">
        <f t="shared" si="19"/>
        <v>47.4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t="s">
        <v>8267</v>
      </c>
      <c r="Q246" s="11" t="s">
        <v>8308</v>
      </c>
      <c r="R246" t="s">
        <v>8313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3">
        <f t="shared" si="18"/>
        <v>104</v>
      </c>
      <c r="E247" s="6">
        <v>5000</v>
      </c>
      <c r="F247" s="8">
        <v>5186</v>
      </c>
      <c r="G247" t="s">
        <v>8218</v>
      </c>
      <c r="H247" s="6">
        <f t="shared" si="19"/>
        <v>54.02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t="s">
        <v>8267</v>
      </c>
      <c r="Q247" s="11" t="s">
        <v>8308</v>
      </c>
      <c r="R247" t="s">
        <v>8313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3">
        <f t="shared" si="18"/>
        <v>305</v>
      </c>
      <c r="E248" s="6">
        <v>5000</v>
      </c>
      <c r="F248" s="8">
        <v>15273</v>
      </c>
      <c r="G248" t="s">
        <v>8218</v>
      </c>
      <c r="H248" s="6">
        <f t="shared" si="19"/>
        <v>68.489999999999995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t="s">
        <v>8267</v>
      </c>
      <c r="Q248" s="11" t="s">
        <v>8308</v>
      </c>
      <c r="R248" t="s">
        <v>8313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>
        <f t="shared" si="23"/>
        <v>2010</v>
      </c>
    </row>
    <row r="249" spans="1:22" ht="43.2" x14ac:dyDescent="0.3">
      <c r="A249">
        <v>247</v>
      </c>
      <c r="B249" s="3" t="s">
        <v>248</v>
      </c>
      <c r="C249" s="3" t="s">
        <v>4357</v>
      </c>
      <c r="D249" s="3">
        <f t="shared" si="18"/>
        <v>134</v>
      </c>
      <c r="E249" s="6">
        <v>5000</v>
      </c>
      <c r="F249" s="8">
        <v>6705</v>
      </c>
      <c r="G249" t="s">
        <v>8218</v>
      </c>
      <c r="H249" s="6">
        <f t="shared" si="19"/>
        <v>108.15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t="s">
        <v>8267</v>
      </c>
      <c r="Q249" s="11" t="s">
        <v>8308</v>
      </c>
      <c r="R249" t="s">
        <v>8313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3">
        <f t="shared" si="18"/>
        <v>101</v>
      </c>
      <c r="E250" s="6">
        <v>85000</v>
      </c>
      <c r="F250" s="8">
        <v>86133</v>
      </c>
      <c r="G250" t="s">
        <v>8218</v>
      </c>
      <c r="H250" s="6">
        <f t="shared" si="19"/>
        <v>589.95000000000005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t="s">
        <v>8267</v>
      </c>
      <c r="Q250" s="11" t="s">
        <v>8308</v>
      </c>
      <c r="R250" t="s">
        <v>8313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>
        <f t="shared" si="23"/>
        <v>2012</v>
      </c>
    </row>
    <row r="251" spans="1:22" ht="43.2" x14ac:dyDescent="0.3">
      <c r="A251">
        <v>249</v>
      </c>
      <c r="B251" s="3" t="s">
        <v>250</v>
      </c>
      <c r="C251" s="3" t="s">
        <v>4359</v>
      </c>
      <c r="D251" s="3">
        <f t="shared" si="18"/>
        <v>113</v>
      </c>
      <c r="E251" s="6">
        <v>10000</v>
      </c>
      <c r="F251" s="8">
        <v>11292</v>
      </c>
      <c r="G251" t="s">
        <v>8218</v>
      </c>
      <c r="H251" s="6">
        <f t="shared" si="19"/>
        <v>48.05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t="s">
        <v>8267</v>
      </c>
      <c r="Q251" s="11" t="s">
        <v>8308</v>
      </c>
      <c r="R251" t="s">
        <v>8313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3">
        <f t="shared" si="18"/>
        <v>106</v>
      </c>
      <c r="E252" s="6">
        <v>30000</v>
      </c>
      <c r="F252" s="8">
        <v>31675</v>
      </c>
      <c r="G252" t="s">
        <v>8218</v>
      </c>
      <c r="H252" s="6">
        <f t="shared" si="19"/>
        <v>72.48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t="s">
        <v>8267</v>
      </c>
      <c r="Q252" s="11" t="s">
        <v>8308</v>
      </c>
      <c r="R252" t="s">
        <v>8313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3">
        <f t="shared" si="18"/>
        <v>126</v>
      </c>
      <c r="E253" s="6">
        <v>3500</v>
      </c>
      <c r="F253" s="8">
        <v>4395</v>
      </c>
      <c r="G253" t="s">
        <v>8218</v>
      </c>
      <c r="H253" s="6">
        <f t="shared" si="19"/>
        <v>57.08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t="s">
        <v>8267</v>
      </c>
      <c r="Q253" s="11" t="s">
        <v>8308</v>
      </c>
      <c r="R253" t="s">
        <v>8313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>
        <f t="shared" si="23"/>
        <v>2012</v>
      </c>
    </row>
    <row r="254" spans="1:22" ht="28.8" x14ac:dyDescent="0.3">
      <c r="A254">
        <v>252</v>
      </c>
      <c r="B254" s="3" t="s">
        <v>253</v>
      </c>
      <c r="C254" s="3" t="s">
        <v>4362</v>
      </c>
      <c r="D254" s="3">
        <f t="shared" si="18"/>
        <v>185</v>
      </c>
      <c r="E254" s="6">
        <v>5000</v>
      </c>
      <c r="F254" s="8">
        <v>9228</v>
      </c>
      <c r="G254" t="s">
        <v>8218</v>
      </c>
      <c r="H254" s="6">
        <f t="shared" si="19"/>
        <v>85.44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t="s">
        <v>8267</v>
      </c>
      <c r="Q254" s="11" t="s">
        <v>8308</v>
      </c>
      <c r="R254" t="s">
        <v>8313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>
        <f t="shared" si="23"/>
        <v>2010</v>
      </c>
    </row>
    <row r="255" spans="1:22" ht="43.2" x14ac:dyDescent="0.3">
      <c r="A255">
        <v>253</v>
      </c>
      <c r="B255" s="3" t="s">
        <v>254</v>
      </c>
      <c r="C255" s="3" t="s">
        <v>4363</v>
      </c>
      <c r="D255" s="3">
        <f t="shared" si="18"/>
        <v>101</v>
      </c>
      <c r="E255" s="6">
        <v>1500</v>
      </c>
      <c r="F255" s="8">
        <v>1511</v>
      </c>
      <c r="G255" t="s">
        <v>8218</v>
      </c>
      <c r="H255" s="6">
        <f t="shared" si="19"/>
        <v>215.86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t="s">
        <v>8267</v>
      </c>
      <c r="Q255" s="11" t="s">
        <v>8308</v>
      </c>
      <c r="R255" t="s">
        <v>8313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>
        <f t="shared" si="23"/>
        <v>2012</v>
      </c>
    </row>
    <row r="256" spans="1:22" ht="28.8" x14ac:dyDescent="0.3">
      <c r="A256">
        <v>254</v>
      </c>
      <c r="B256" s="3" t="s">
        <v>255</v>
      </c>
      <c r="C256" s="3" t="s">
        <v>4364</v>
      </c>
      <c r="D256" s="3">
        <f t="shared" si="18"/>
        <v>117</v>
      </c>
      <c r="E256" s="6">
        <v>24000</v>
      </c>
      <c r="F256" s="8">
        <v>28067.34</v>
      </c>
      <c r="G256" t="s">
        <v>8218</v>
      </c>
      <c r="H256" s="6">
        <f t="shared" si="19"/>
        <v>89.39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t="s">
        <v>8267</v>
      </c>
      <c r="Q256" s="11" t="s">
        <v>8308</v>
      </c>
      <c r="R256" t="s">
        <v>8313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3">
        <f t="shared" si="18"/>
        <v>107</v>
      </c>
      <c r="E257" s="6">
        <v>8000</v>
      </c>
      <c r="F257" s="8">
        <v>8538.66</v>
      </c>
      <c r="G257" t="s">
        <v>8218</v>
      </c>
      <c r="H257" s="6">
        <f t="shared" si="19"/>
        <v>45.42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t="s">
        <v>8267</v>
      </c>
      <c r="Q257" s="11" t="s">
        <v>8308</v>
      </c>
      <c r="R257" t="s">
        <v>8313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3">
        <f t="shared" ref="D258:D321" si="24">ROUND((F258/E258)*100,0)</f>
        <v>139</v>
      </c>
      <c r="E258" s="6">
        <v>13000</v>
      </c>
      <c r="F258" s="8">
        <v>18083</v>
      </c>
      <c r="G258" t="s">
        <v>8218</v>
      </c>
      <c r="H258" s="6">
        <f t="shared" si="19"/>
        <v>65.760000000000005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t="s">
        <v>8267</v>
      </c>
      <c r="Q258" s="11" t="s">
        <v>8308</v>
      </c>
      <c r="R258" t="s">
        <v>8313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3">
        <f t="shared" si="24"/>
        <v>107</v>
      </c>
      <c r="E259" s="6">
        <v>35000</v>
      </c>
      <c r="F259" s="8">
        <v>37354.269999999997</v>
      </c>
      <c r="G259" t="s">
        <v>8218</v>
      </c>
      <c r="H259" s="6">
        <f t="shared" ref="H259:H322" si="25">IFERROR(ROUND(F259/N259,2),0)</f>
        <v>66.7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t="s">
        <v>8267</v>
      </c>
      <c r="Q259" s="11" t="s">
        <v>8308</v>
      </c>
      <c r="R259" t="s">
        <v>8313</v>
      </c>
      <c r="S259" s="13">
        <f t="shared" ref="S259:S322" si="26">(((L259/60)/60)/24)+DATE(1970,1,1)</f>
        <v>42479.626875000002</v>
      </c>
      <c r="T259" s="13">
        <f t="shared" ref="T259:T322" si="27">(((K259/60)/60)/24)+DATE(1970,1,1)</f>
        <v>42509.626875000002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3">
        <f t="shared" si="24"/>
        <v>191</v>
      </c>
      <c r="E260" s="6">
        <v>30000</v>
      </c>
      <c r="F260" s="8">
        <v>57342</v>
      </c>
      <c r="G260" t="s">
        <v>8218</v>
      </c>
      <c r="H260" s="6">
        <f t="shared" si="25"/>
        <v>83.35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t="s">
        <v>8267</v>
      </c>
      <c r="Q260" s="11" t="s">
        <v>8308</v>
      </c>
      <c r="R260" t="s">
        <v>8313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>
        <f t="shared" si="29"/>
        <v>2011</v>
      </c>
    </row>
    <row r="261" spans="1:22" ht="43.2" x14ac:dyDescent="0.3">
      <c r="A261">
        <v>259</v>
      </c>
      <c r="B261" s="3" t="s">
        <v>260</v>
      </c>
      <c r="C261" s="3" t="s">
        <v>4369</v>
      </c>
      <c r="D261" s="3">
        <f t="shared" si="24"/>
        <v>132</v>
      </c>
      <c r="E261" s="6">
        <v>75000</v>
      </c>
      <c r="F261" s="8">
        <v>98953.42</v>
      </c>
      <c r="G261" t="s">
        <v>8218</v>
      </c>
      <c r="H261" s="6">
        <f t="shared" si="25"/>
        <v>105.05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t="s">
        <v>8267</v>
      </c>
      <c r="Q261" s="11" t="s">
        <v>8308</v>
      </c>
      <c r="R261" t="s">
        <v>8313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>
        <f t="shared" si="29"/>
        <v>2015</v>
      </c>
    </row>
    <row r="262" spans="1:22" ht="28.8" x14ac:dyDescent="0.3">
      <c r="A262">
        <v>260</v>
      </c>
      <c r="B262" s="3" t="s">
        <v>261</v>
      </c>
      <c r="C262" s="3" t="s">
        <v>4370</v>
      </c>
      <c r="D262" s="3">
        <f t="shared" si="24"/>
        <v>106</v>
      </c>
      <c r="E262" s="6">
        <v>10000</v>
      </c>
      <c r="F262" s="8">
        <v>10640</v>
      </c>
      <c r="G262" t="s">
        <v>8218</v>
      </c>
      <c r="H262" s="6">
        <f t="shared" si="25"/>
        <v>120.91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t="s">
        <v>8267</v>
      </c>
      <c r="Q262" s="11" t="s">
        <v>8308</v>
      </c>
      <c r="R262" t="s">
        <v>8313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3">
        <f t="shared" si="24"/>
        <v>107</v>
      </c>
      <c r="E263" s="6">
        <v>20000</v>
      </c>
      <c r="F263" s="8">
        <v>21480</v>
      </c>
      <c r="G263" t="s">
        <v>8218</v>
      </c>
      <c r="H263" s="6">
        <f t="shared" si="25"/>
        <v>97.64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t="s">
        <v>8267</v>
      </c>
      <c r="Q263" s="11" t="s">
        <v>8308</v>
      </c>
      <c r="R263" t="s">
        <v>8313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3">
        <f t="shared" si="24"/>
        <v>240</v>
      </c>
      <c r="E264" s="6">
        <v>2500</v>
      </c>
      <c r="F264" s="8">
        <v>6000</v>
      </c>
      <c r="G264" t="s">
        <v>8218</v>
      </c>
      <c r="H264" s="6">
        <f t="shared" si="25"/>
        <v>41.38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t="s">
        <v>8267</v>
      </c>
      <c r="Q264" s="11" t="s">
        <v>8308</v>
      </c>
      <c r="R264" t="s">
        <v>8313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3">
        <f t="shared" si="24"/>
        <v>118</v>
      </c>
      <c r="E265" s="6">
        <v>25000</v>
      </c>
      <c r="F265" s="8">
        <v>29520.27</v>
      </c>
      <c r="G265" t="s">
        <v>8218</v>
      </c>
      <c r="H265" s="6">
        <f t="shared" si="25"/>
        <v>30.65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t="s">
        <v>8267</v>
      </c>
      <c r="Q265" s="11" t="s">
        <v>8308</v>
      </c>
      <c r="R265" t="s">
        <v>8313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3">
        <f t="shared" si="24"/>
        <v>118</v>
      </c>
      <c r="E266" s="6">
        <v>5000</v>
      </c>
      <c r="F266" s="8">
        <v>5910</v>
      </c>
      <c r="G266" t="s">
        <v>8218</v>
      </c>
      <c r="H266" s="6">
        <f t="shared" si="25"/>
        <v>64.95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t="s">
        <v>8267</v>
      </c>
      <c r="Q266" s="11" t="s">
        <v>8308</v>
      </c>
      <c r="R266" t="s">
        <v>8313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>
        <f t="shared" si="29"/>
        <v>2012</v>
      </c>
    </row>
    <row r="267" spans="1:22" ht="43.2" x14ac:dyDescent="0.3">
      <c r="A267">
        <v>265</v>
      </c>
      <c r="B267" s="3" t="s">
        <v>266</v>
      </c>
      <c r="C267" s="3" t="s">
        <v>4375</v>
      </c>
      <c r="D267" s="3">
        <f t="shared" si="24"/>
        <v>111</v>
      </c>
      <c r="E267" s="6">
        <v>5000</v>
      </c>
      <c r="F267" s="8">
        <v>5555</v>
      </c>
      <c r="G267" t="s">
        <v>8218</v>
      </c>
      <c r="H267" s="6">
        <f t="shared" si="25"/>
        <v>95.78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t="s">
        <v>8267</v>
      </c>
      <c r="Q267" s="11" t="s">
        <v>8308</v>
      </c>
      <c r="R267" t="s">
        <v>8313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>
        <f t="shared" si="29"/>
        <v>2010</v>
      </c>
    </row>
    <row r="268" spans="1:22" ht="43.2" x14ac:dyDescent="0.3">
      <c r="A268">
        <v>266</v>
      </c>
      <c r="B268" s="3" t="s">
        <v>267</v>
      </c>
      <c r="C268" s="3" t="s">
        <v>4376</v>
      </c>
      <c r="D268" s="3">
        <f t="shared" si="24"/>
        <v>146</v>
      </c>
      <c r="E268" s="6">
        <v>1000</v>
      </c>
      <c r="F268" s="8">
        <v>1455</v>
      </c>
      <c r="G268" t="s">
        <v>8218</v>
      </c>
      <c r="H268" s="6">
        <f t="shared" si="25"/>
        <v>40.42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t="s">
        <v>8267</v>
      </c>
      <c r="Q268" s="11" t="s">
        <v>8308</v>
      </c>
      <c r="R268" t="s">
        <v>8313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3">
        <f t="shared" si="24"/>
        <v>132</v>
      </c>
      <c r="E269" s="6">
        <v>9850</v>
      </c>
      <c r="F269" s="8">
        <v>12965.44</v>
      </c>
      <c r="G269" t="s">
        <v>8218</v>
      </c>
      <c r="H269" s="6">
        <f t="shared" si="25"/>
        <v>78.58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t="s">
        <v>8267</v>
      </c>
      <c r="Q269" s="11" t="s">
        <v>8308</v>
      </c>
      <c r="R269" t="s">
        <v>8313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3">
        <f t="shared" si="24"/>
        <v>111</v>
      </c>
      <c r="E270" s="6">
        <v>5000</v>
      </c>
      <c r="F270" s="8">
        <v>5570</v>
      </c>
      <c r="G270" t="s">
        <v>8218</v>
      </c>
      <c r="H270" s="6">
        <f t="shared" si="25"/>
        <v>50.18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t="s">
        <v>8267</v>
      </c>
      <c r="Q270" s="11" t="s">
        <v>8308</v>
      </c>
      <c r="R270" t="s">
        <v>8313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3">
        <f t="shared" si="24"/>
        <v>147</v>
      </c>
      <c r="E271" s="6">
        <v>100000</v>
      </c>
      <c r="F271" s="8">
        <v>147233.76999999999</v>
      </c>
      <c r="G271" t="s">
        <v>8218</v>
      </c>
      <c r="H271" s="6">
        <f t="shared" si="25"/>
        <v>92.25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t="s">
        <v>8267</v>
      </c>
      <c r="Q271" s="11" t="s">
        <v>8308</v>
      </c>
      <c r="R271" t="s">
        <v>8313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3">
        <f t="shared" si="24"/>
        <v>153</v>
      </c>
      <c r="E272" s="6">
        <v>2300</v>
      </c>
      <c r="F272" s="8">
        <v>3510</v>
      </c>
      <c r="G272" t="s">
        <v>8218</v>
      </c>
      <c r="H272" s="6">
        <f t="shared" si="25"/>
        <v>57.54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t="s">
        <v>8267</v>
      </c>
      <c r="Q272" s="11" t="s">
        <v>8308</v>
      </c>
      <c r="R272" t="s">
        <v>8313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3">
        <f t="shared" si="24"/>
        <v>105</v>
      </c>
      <c r="E273" s="6">
        <v>30000</v>
      </c>
      <c r="F273" s="8">
        <v>31404</v>
      </c>
      <c r="G273" t="s">
        <v>8218</v>
      </c>
      <c r="H273" s="6">
        <f t="shared" si="25"/>
        <v>109.42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t="s">
        <v>8267</v>
      </c>
      <c r="Q273" s="11" t="s">
        <v>8308</v>
      </c>
      <c r="R273" t="s">
        <v>8313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2013</v>
      </c>
      <c r="V273">
        <f t="shared" si="29"/>
        <v>2014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3">
        <f t="shared" si="24"/>
        <v>177</v>
      </c>
      <c r="E274" s="6">
        <v>3000</v>
      </c>
      <c r="F274" s="8">
        <v>5323.01</v>
      </c>
      <c r="G274" t="s">
        <v>8218</v>
      </c>
      <c r="H274" s="6">
        <f t="shared" si="25"/>
        <v>81.89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t="s">
        <v>8267</v>
      </c>
      <c r="Q274" s="11" t="s">
        <v>8308</v>
      </c>
      <c r="R274" t="s">
        <v>8313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3">
        <f t="shared" si="24"/>
        <v>108</v>
      </c>
      <c r="E275" s="6">
        <v>5000</v>
      </c>
      <c r="F275" s="8">
        <v>5388.79</v>
      </c>
      <c r="G275" t="s">
        <v>8218</v>
      </c>
      <c r="H275" s="6">
        <f t="shared" si="25"/>
        <v>45.67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t="s">
        <v>8267</v>
      </c>
      <c r="Q275" s="11" t="s">
        <v>8308</v>
      </c>
      <c r="R275" t="s">
        <v>8313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3">
        <f t="shared" si="24"/>
        <v>156</v>
      </c>
      <c r="E276" s="6">
        <v>4000</v>
      </c>
      <c r="F276" s="8">
        <v>6240</v>
      </c>
      <c r="G276" t="s">
        <v>8218</v>
      </c>
      <c r="H276" s="6">
        <f t="shared" si="25"/>
        <v>55.22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t="s">
        <v>8267</v>
      </c>
      <c r="Q276" s="11" t="s">
        <v>8308</v>
      </c>
      <c r="R276" t="s">
        <v>8313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3">
        <f t="shared" si="24"/>
        <v>108</v>
      </c>
      <c r="E277" s="6">
        <v>20000</v>
      </c>
      <c r="F277" s="8">
        <v>21679</v>
      </c>
      <c r="G277" t="s">
        <v>8218</v>
      </c>
      <c r="H277" s="6">
        <f t="shared" si="25"/>
        <v>65.3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t="s">
        <v>8267</v>
      </c>
      <c r="Q277" s="11" t="s">
        <v>8308</v>
      </c>
      <c r="R277" t="s">
        <v>8313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3">
        <f t="shared" si="24"/>
        <v>148</v>
      </c>
      <c r="E278" s="6">
        <v>4000</v>
      </c>
      <c r="F278" s="8">
        <v>5904</v>
      </c>
      <c r="G278" t="s">
        <v>8218</v>
      </c>
      <c r="H278" s="6">
        <f t="shared" si="25"/>
        <v>95.23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t="s">
        <v>8267</v>
      </c>
      <c r="Q278" s="11" t="s">
        <v>8308</v>
      </c>
      <c r="R278" t="s">
        <v>8313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3">
        <f t="shared" si="24"/>
        <v>110</v>
      </c>
      <c r="E279" s="6">
        <v>65000</v>
      </c>
      <c r="F279" s="8">
        <v>71748</v>
      </c>
      <c r="G279" t="s">
        <v>8218</v>
      </c>
      <c r="H279" s="6">
        <f t="shared" si="25"/>
        <v>75.44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t="s">
        <v>8267</v>
      </c>
      <c r="Q279" s="11" t="s">
        <v>8308</v>
      </c>
      <c r="R279" t="s">
        <v>8313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3">
        <f t="shared" si="24"/>
        <v>150</v>
      </c>
      <c r="E280" s="6">
        <v>27000</v>
      </c>
      <c r="F280" s="8">
        <v>40594</v>
      </c>
      <c r="G280" t="s">
        <v>8218</v>
      </c>
      <c r="H280" s="6">
        <f t="shared" si="25"/>
        <v>97.82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t="s">
        <v>8267</v>
      </c>
      <c r="Q280" s="11" t="s">
        <v>8308</v>
      </c>
      <c r="R280" t="s">
        <v>8313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3">
        <f t="shared" si="24"/>
        <v>157</v>
      </c>
      <c r="E281" s="6">
        <v>17000</v>
      </c>
      <c r="F281" s="8">
        <v>26744.11</v>
      </c>
      <c r="G281" t="s">
        <v>8218</v>
      </c>
      <c r="H281" s="6">
        <f t="shared" si="25"/>
        <v>87.69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t="s">
        <v>8267</v>
      </c>
      <c r="Q281" s="11" t="s">
        <v>8308</v>
      </c>
      <c r="R281" t="s">
        <v>8313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3">
        <f t="shared" si="24"/>
        <v>156</v>
      </c>
      <c r="E282" s="6">
        <v>75000</v>
      </c>
      <c r="F282" s="8">
        <v>117108</v>
      </c>
      <c r="G282" t="s">
        <v>8218</v>
      </c>
      <c r="H282" s="6">
        <f t="shared" si="25"/>
        <v>54.75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t="s">
        <v>8267</v>
      </c>
      <c r="Q282" s="11" t="s">
        <v>8308</v>
      </c>
      <c r="R282" t="s">
        <v>8313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3">
        <f t="shared" si="24"/>
        <v>121</v>
      </c>
      <c r="E283" s="6">
        <v>5500</v>
      </c>
      <c r="F283" s="8">
        <v>6632.32</v>
      </c>
      <c r="G283" t="s">
        <v>8218</v>
      </c>
      <c r="H283" s="6">
        <f t="shared" si="25"/>
        <v>83.95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t="s">
        <v>8267</v>
      </c>
      <c r="Q283" s="11" t="s">
        <v>8308</v>
      </c>
      <c r="R283" t="s">
        <v>8313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3">
        <f t="shared" si="24"/>
        <v>101</v>
      </c>
      <c r="E284" s="6">
        <v>45000</v>
      </c>
      <c r="F284" s="8">
        <v>45535</v>
      </c>
      <c r="G284" t="s">
        <v>8218</v>
      </c>
      <c r="H284" s="6">
        <f t="shared" si="25"/>
        <v>254.39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t="s">
        <v>8267</v>
      </c>
      <c r="Q284" s="11" t="s">
        <v>8308</v>
      </c>
      <c r="R284" t="s">
        <v>8313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3">
        <f t="shared" si="24"/>
        <v>114</v>
      </c>
      <c r="E285" s="6">
        <v>18000</v>
      </c>
      <c r="F285" s="8">
        <v>20569.05</v>
      </c>
      <c r="G285" t="s">
        <v>8218</v>
      </c>
      <c r="H285" s="6">
        <f t="shared" si="25"/>
        <v>101.83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t="s">
        <v>8267</v>
      </c>
      <c r="Q285" s="11" t="s">
        <v>8308</v>
      </c>
      <c r="R285" t="s">
        <v>8313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3">
        <f t="shared" si="24"/>
        <v>105</v>
      </c>
      <c r="E286" s="6">
        <v>40000</v>
      </c>
      <c r="F286" s="8">
        <v>41850.46</v>
      </c>
      <c r="G286" t="s">
        <v>8218</v>
      </c>
      <c r="H286" s="6">
        <f t="shared" si="25"/>
        <v>55.07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t="s">
        <v>8267</v>
      </c>
      <c r="Q286" s="11" t="s">
        <v>8308</v>
      </c>
      <c r="R286" t="s">
        <v>8313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>
        <f t="shared" si="29"/>
        <v>2012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3">
        <f t="shared" si="24"/>
        <v>229</v>
      </c>
      <c r="E287" s="6">
        <v>14000</v>
      </c>
      <c r="F287" s="8">
        <v>32035.51</v>
      </c>
      <c r="G287" t="s">
        <v>8218</v>
      </c>
      <c r="H287" s="6">
        <f t="shared" si="25"/>
        <v>56.9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t="s">
        <v>8267</v>
      </c>
      <c r="Q287" s="11" t="s">
        <v>8308</v>
      </c>
      <c r="R287" t="s">
        <v>8313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3">
        <f t="shared" si="24"/>
        <v>109</v>
      </c>
      <c r="E288" s="6">
        <v>15000</v>
      </c>
      <c r="F288" s="8">
        <v>16373</v>
      </c>
      <c r="G288" t="s">
        <v>8218</v>
      </c>
      <c r="H288" s="6">
        <f t="shared" si="25"/>
        <v>121.28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t="s">
        <v>8267</v>
      </c>
      <c r="Q288" s="11" t="s">
        <v>8308</v>
      </c>
      <c r="R288" t="s">
        <v>8313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3">
        <f t="shared" si="24"/>
        <v>176</v>
      </c>
      <c r="E289" s="6">
        <v>15000</v>
      </c>
      <c r="F289" s="8">
        <v>26445</v>
      </c>
      <c r="G289" t="s">
        <v>8218</v>
      </c>
      <c r="H289" s="6">
        <f t="shared" si="25"/>
        <v>91.19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t="s">
        <v>8267</v>
      </c>
      <c r="Q289" s="11" t="s">
        <v>8308</v>
      </c>
      <c r="R289" t="s">
        <v>8313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>
        <f t="shared" si="29"/>
        <v>2012</v>
      </c>
    </row>
    <row r="290" spans="1:22" ht="43.2" x14ac:dyDescent="0.3">
      <c r="A290">
        <v>288</v>
      </c>
      <c r="B290" s="3" t="s">
        <v>289</v>
      </c>
      <c r="C290" s="3" t="s">
        <v>4398</v>
      </c>
      <c r="D290" s="3">
        <f t="shared" si="24"/>
        <v>103</v>
      </c>
      <c r="E290" s="6">
        <v>50000</v>
      </c>
      <c r="F290" s="8">
        <v>51605.31</v>
      </c>
      <c r="G290" t="s">
        <v>8218</v>
      </c>
      <c r="H290" s="6">
        <f t="shared" si="25"/>
        <v>115.45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t="s">
        <v>8267</v>
      </c>
      <c r="Q290" s="11" t="s">
        <v>8308</v>
      </c>
      <c r="R290" t="s">
        <v>8313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3">
        <f t="shared" si="24"/>
        <v>105</v>
      </c>
      <c r="E291" s="6">
        <v>15000</v>
      </c>
      <c r="F291" s="8">
        <v>15723</v>
      </c>
      <c r="G291" t="s">
        <v>8218</v>
      </c>
      <c r="H291" s="6">
        <f t="shared" si="25"/>
        <v>67.77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t="s">
        <v>8267</v>
      </c>
      <c r="Q291" s="11" t="s">
        <v>8308</v>
      </c>
      <c r="R291" t="s">
        <v>8313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3">
        <f t="shared" si="24"/>
        <v>107</v>
      </c>
      <c r="E292" s="6">
        <v>4500</v>
      </c>
      <c r="F292" s="8">
        <v>4800.8</v>
      </c>
      <c r="G292" t="s">
        <v>8218</v>
      </c>
      <c r="H292" s="6">
        <f t="shared" si="25"/>
        <v>28.58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t="s">
        <v>8267</v>
      </c>
      <c r="Q292" s="11" t="s">
        <v>8308</v>
      </c>
      <c r="R292" t="s">
        <v>8313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>
        <f t="shared" si="29"/>
        <v>2011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3">
        <f t="shared" si="24"/>
        <v>120</v>
      </c>
      <c r="E293" s="6">
        <v>5000</v>
      </c>
      <c r="F293" s="8">
        <v>6001</v>
      </c>
      <c r="G293" t="s">
        <v>8218</v>
      </c>
      <c r="H293" s="6">
        <f t="shared" si="25"/>
        <v>46.88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t="s">
        <v>8267</v>
      </c>
      <c r="Q293" s="11" t="s">
        <v>8308</v>
      </c>
      <c r="R293" t="s">
        <v>8313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>
        <f t="shared" si="29"/>
        <v>2013</v>
      </c>
    </row>
    <row r="294" spans="1:22" ht="43.2" x14ac:dyDescent="0.3">
      <c r="A294">
        <v>292</v>
      </c>
      <c r="B294" s="3" t="s">
        <v>293</v>
      </c>
      <c r="C294" s="3" t="s">
        <v>4402</v>
      </c>
      <c r="D294" s="3">
        <f t="shared" si="24"/>
        <v>102</v>
      </c>
      <c r="E294" s="6">
        <v>75000</v>
      </c>
      <c r="F294" s="8">
        <v>76130.2</v>
      </c>
      <c r="G294" t="s">
        <v>8218</v>
      </c>
      <c r="H294" s="6">
        <f t="shared" si="25"/>
        <v>154.41999999999999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t="s">
        <v>8267</v>
      </c>
      <c r="Q294" s="11" t="s">
        <v>8308</v>
      </c>
      <c r="R294" t="s">
        <v>8313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3">
        <f t="shared" si="24"/>
        <v>101</v>
      </c>
      <c r="E295" s="6">
        <v>26000</v>
      </c>
      <c r="F295" s="8">
        <v>26360</v>
      </c>
      <c r="G295" t="s">
        <v>8218</v>
      </c>
      <c r="H295" s="6">
        <f t="shared" si="25"/>
        <v>201.22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t="s">
        <v>8267</v>
      </c>
      <c r="Q295" s="11" t="s">
        <v>8308</v>
      </c>
      <c r="R295" t="s">
        <v>8313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>
        <f t="shared" si="29"/>
        <v>2014</v>
      </c>
    </row>
    <row r="296" spans="1:22" ht="43.2" x14ac:dyDescent="0.3">
      <c r="A296">
        <v>294</v>
      </c>
      <c r="B296" s="3" t="s">
        <v>295</v>
      </c>
      <c r="C296" s="3" t="s">
        <v>4404</v>
      </c>
      <c r="D296" s="3">
        <f t="shared" si="24"/>
        <v>100</v>
      </c>
      <c r="E296" s="6">
        <v>5000</v>
      </c>
      <c r="F296" s="8">
        <v>5000</v>
      </c>
      <c r="G296" t="s">
        <v>8218</v>
      </c>
      <c r="H296" s="6">
        <f t="shared" si="25"/>
        <v>100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t="s">
        <v>8267</v>
      </c>
      <c r="Q296" s="11" t="s">
        <v>8308</v>
      </c>
      <c r="R296" t="s">
        <v>8313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3">
        <f t="shared" si="24"/>
        <v>133</v>
      </c>
      <c r="E297" s="6">
        <v>50000</v>
      </c>
      <c r="F297" s="8">
        <v>66554.559999999998</v>
      </c>
      <c r="G297" t="s">
        <v>8218</v>
      </c>
      <c r="H297" s="6">
        <f t="shared" si="25"/>
        <v>100.08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t="s">
        <v>8267</v>
      </c>
      <c r="Q297" s="11" t="s">
        <v>8308</v>
      </c>
      <c r="R297" t="s">
        <v>8313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3">
        <f t="shared" si="24"/>
        <v>119</v>
      </c>
      <c r="E298" s="6">
        <v>25000</v>
      </c>
      <c r="F298" s="8">
        <v>29681.55</v>
      </c>
      <c r="G298" t="s">
        <v>8218</v>
      </c>
      <c r="H298" s="6">
        <f t="shared" si="25"/>
        <v>230.09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t="s">
        <v>8267</v>
      </c>
      <c r="Q298" s="11" t="s">
        <v>8308</v>
      </c>
      <c r="R298" t="s">
        <v>8313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3">
        <f t="shared" si="24"/>
        <v>101</v>
      </c>
      <c r="E299" s="6">
        <v>20000</v>
      </c>
      <c r="F299" s="8">
        <v>20128</v>
      </c>
      <c r="G299" t="s">
        <v>8218</v>
      </c>
      <c r="H299" s="6">
        <f t="shared" si="25"/>
        <v>141.75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t="s">
        <v>8267</v>
      </c>
      <c r="Q299" s="11" t="s">
        <v>8308</v>
      </c>
      <c r="R299" t="s">
        <v>8313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>
        <f t="shared" si="29"/>
        <v>2015</v>
      </c>
    </row>
    <row r="300" spans="1:22" x14ac:dyDescent="0.3">
      <c r="A300">
        <v>298</v>
      </c>
      <c r="B300" s="3" t="s">
        <v>299</v>
      </c>
      <c r="C300" s="3" t="s">
        <v>4408</v>
      </c>
      <c r="D300" s="3">
        <f t="shared" si="24"/>
        <v>109</v>
      </c>
      <c r="E300" s="6">
        <v>126000</v>
      </c>
      <c r="F300" s="8">
        <v>137254.84</v>
      </c>
      <c r="G300" t="s">
        <v>8218</v>
      </c>
      <c r="H300" s="6">
        <f t="shared" si="25"/>
        <v>56.34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t="s">
        <v>8267</v>
      </c>
      <c r="Q300" s="11" t="s">
        <v>8308</v>
      </c>
      <c r="R300" t="s">
        <v>8313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>
        <f t="shared" si="29"/>
        <v>2014</v>
      </c>
    </row>
    <row r="301" spans="1:22" ht="43.2" x14ac:dyDescent="0.3">
      <c r="A301">
        <v>299</v>
      </c>
      <c r="B301" s="3" t="s">
        <v>300</v>
      </c>
      <c r="C301" s="3" t="s">
        <v>4409</v>
      </c>
      <c r="D301" s="3">
        <f t="shared" si="24"/>
        <v>179</v>
      </c>
      <c r="E301" s="6">
        <v>10000</v>
      </c>
      <c r="F301" s="8">
        <v>17895.25</v>
      </c>
      <c r="G301" t="s">
        <v>8218</v>
      </c>
      <c r="H301" s="6">
        <f t="shared" si="25"/>
        <v>73.34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t="s">
        <v>8267</v>
      </c>
      <c r="Q301" s="11" t="s">
        <v>8308</v>
      </c>
      <c r="R301" t="s">
        <v>8313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3">
        <f t="shared" si="24"/>
        <v>102</v>
      </c>
      <c r="E302" s="6">
        <v>25000</v>
      </c>
      <c r="F302" s="8">
        <v>25430.66</v>
      </c>
      <c r="G302" t="s">
        <v>8218</v>
      </c>
      <c r="H302" s="6">
        <f t="shared" si="25"/>
        <v>85.34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t="s">
        <v>8267</v>
      </c>
      <c r="Q302" s="11" t="s">
        <v>8308</v>
      </c>
      <c r="R302" t="s">
        <v>8313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3">
        <f t="shared" si="24"/>
        <v>119</v>
      </c>
      <c r="E303" s="6">
        <v>13000</v>
      </c>
      <c r="F303" s="8">
        <v>15435.55</v>
      </c>
      <c r="G303" t="s">
        <v>8218</v>
      </c>
      <c r="H303" s="6">
        <f t="shared" si="25"/>
        <v>61.5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t="s">
        <v>8267</v>
      </c>
      <c r="Q303" s="11" t="s">
        <v>8308</v>
      </c>
      <c r="R303" t="s">
        <v>8313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>
        <f t="shared" si="29"/>
        <v>2013</v>
      </c>
    </row>
    <row r="304" spans="1:22" ht="43.2" x14ac:dyDescent="0.3">
      <c r="A304">
        <v>302</v>
      </c>
      <c r="B304" s="3" t="s">
        <v>303</v>
      </c>
      <c r="C304" s="3" t="s">
        <v>4412</v>
      </c>
      <c r="D304" s="3">
        <f t="shared" si="24"/>
        <v>100</v>
      </c>
      <c r="E304" s="6">
        <v>10000</v>
      </c>
      <c r="F304" s="8">
        <v>10046</v>
      </c>
      <c r="G304" t="s">
        <v>8218</v>
      </c>
      <c r="H304" s="6">
        <f t="shared" si="25"/>
        <v>93.02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t="s">
        <v>8267</v>
      </c>
      <c r="Q304" s="11" t="s">
        <v>8308</v>
      </c>
      <c r="R304" t="s">
        <v>8313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3">
        <f t="shared" si="24"/>
        <v>137</v>
      </c>
      <c r="E305" s="6">
        <v>3000</v>
      </c>
      <c r="F305" s="8">
        <v>4124</v>
      </c>
      <c r="G305" t="s">
        <v>8218</v>
      </c>
      <c r="H305" s="6">
        <f t="shared" si="25"/>
        <v>50.29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t="s">
        <v>8267</v>
      </c>
      <c r="Q305" s="11" t="s">
        <v>8308</v>
      </c>
      <c r="R305" t="s">
        <v>8313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3">
        <f t="shared" si="24"/>
        <v>232</v>
      </c>
      <c r="E306" s="6">
        <v>3400</v>
      </c>
      <c r="F306" s="8">
        <v>7876</v>
      </c>
      <c r="G306" t="s">
        <v>8218</v>
      </c>
      <c r="H306" s="6">
        <f t="shared" si="25"/>
        <v>106.43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t="s">
        <v>8267</v>
      </c>
      <c r="Q306" s="11" t="s">
        <v>8308</v>
      </c>
      <c r="R306" t="s">
        <v>8313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>
        <f t="shared" si="29"/>
        <v>2012</v>
      </c>
    </row>
    <row r="307" spans="1:22" ht="28.8" x14ac:dyDescent="0.3">
      <c r="A307">
        <v>305</v>
      </c>
      <c r="B307" s="3" t="s">
        <v>306</v>
      </c>
      <c r="C307" s="3" t="s">
        <v>4415</v>
      </c>
      <c r="D307" s="3">
        <f t="shared" si="24"/>
        <v>130</v>
      </c>
      <c r="E307" s="6">
        <v>7500</v>
      </c>
      <c r="F307" s="8">
        <v>9775</v>
      </c>
      <c r="G307" t="s">
        <v>8218</v>
      </c>
      <c r="H307" s="6">
        <f t="shared" si="25"/>
        <v>51.72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t="s">
        <v>8267</v>
      </c>
      <c r="Q307" s="11" t="s">
        <v>8308</v>
      </c>
      <c r="R307" t="s">
        <v>8313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3">
        <f t="shared" si="24"/>
        <v>293</v>
      </c>
      <c r="E308" s="6">
        <v>1000</v>
      </c>
      <c r="F308" s="8">
        <v>2929</v>
      </c>
      <c r="G308" t="s">
        <v>8218</v>
      </c>
      <c r="H308" s="6">
        <f t="shared" si="25"/>
        <v>36.61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t="s">
        <v>8267</v>
      </c>
      <c r="Q308" s="11" t="s">
        <v>8308</v>
      </c>
      <c r="R308" t="s">
        <v>8313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3">
        <f t="shared" si="24"/>
        <v>111</v>
      </c>
      <c r="E309" s="6">
        <v>22000</v>
      </c>
      <c r="F309" s="8">
        <v>24490</v>
      </c>
      <c r="G309" t="s">
        <v>8218</v>
      </c>
      <c r="H309" s="6">
        <f t="shared" si="25"/>
        <v>42.52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t="s">
        <v>8267</v>
      </c>
      <c r="Q309" s="11" t="s">
        <v>8308</v>
      </c>
      <c r="R309" t="s">
        <v>8313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3">
        <f t="shared" si="24"/>
        <v>106</v>
      </c>
      <c r="E310" s="6">
        <v>12000</v>
      </c>
      <c r="F310" s="8">
        <v>12668</v>
      </c>
      <c r="G310" t="s">
        <v>8218</v>
      </c>
      <c r="H310" s="6">
        <f t="shared" si="25"/>
        <v>62.71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t="s">
        <v>8267</v>
      </c>
      <c r="Q310" s="11" t="s">
        <v>8308</v>
      </c>
      <c r="R310" t="s">
        <v>8313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3">
        <f t="shared" si="24"/>
        <v>119</v>
      </c>
      <c r="E311" s="6">
        <v>18000</v>
      </c>
      <c r="F311" s="8">
        <v>21410</v>
      </c>
      <c r="G311" t="s">
        <v>8218</v>
      </c>
      <c r="H311" s="6">
        <f t="shared" si="25"/>
        <v>89.96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t="s">
        <v>8267</v>
      </c>
      <c r="Q311" s="11" t="s">
        <v>8308</v>
      </c>
      <c r="R311" t="s">
        <v>8313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3">
        <f t="shared" si="24"/>
        <v>104</v>
      </c>
      <c r="E312" s="6">
        <v>1000</v>
      </c>
      <c r="F312" s="8">
        <v>1041.29</v>
      </c>
      <c r="G312" t="s">
        <v>8218</v>
      </c>
      <c r="H312" s="6">
        <f t="shared" si="25"/>
        <v>28.92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t="s">
        <v>8267</v>
      </c>
      <c r="Q312" s="11" t="s">
        <v>8308</v>
      </c>
      <c r="R312" t="s">
        <v>8313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>
        <f t="shared" si="29"/>
        <v>2011</v>
      </c>
    </row>
    <row r="313" spans="1:22" ht="28.8" x14ac:dyDescent="0.3">
      <c r="A313">
        <v>311</v>
      </c>
      <c r="B313" s="3" t="s">
        <v>312</v>
      </c>
      <c r="C313" s="3" t="s">
        <v>4421</v>
      </c>
      <c r="D313" s="3">
        <f t="shared" si="24"/>
        <v>104</v>
      </c>
      <c r="E313" s="6">
        <v>20000</v>
      </c>
      <c r="F313" s="8">
        <v>20820.330000000002</v>
      </c>
      <c r="G313" t="s">
        <v>8218</v>
      </c>
      <c r="H313" s="6">
        <f t="shared" si="25"/>
        <v>138.80000000000001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t="s">
        <v>8267</v>
      </c>
      <c r="Q313" s="11" t="s">
        <v>8308</v>
      </c>
      <c r="R313" t="s">
        <v>8313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>
        <f t="shared" si="29"/>
        <v>2012</v>
      </c>
    </row>
    <row r="314" spans="1:22" ht="43.2" x14ac:dyDescent="0.3">
      <c r="A314">
        <v>312</v>
      </c>
      <c r="B314" s="3" t="s">
        <v>313</v>
      </c>
      <c r="C314" s="3" t="s">
        <v>4422</v>
      </c>
      <c r="D314" s="3">
        <f t="shared" si="24"/>
        <v>112</v>
      </c>
      <c r="E314" s="6">
        <v>8000</v>
      </c>
      <c r="F314" s="8">
        <v>8950</v>
      </c>
      <c r="G314" t="s">
        <v>8218</v>
      </c>
      <c r="H314" s="6">
        <f t="shared" si="25"/>
        <v>61.3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t="s">
        <v>8267</v>
      </c>
      <c r="Q314" s="11" t="s">
        <v>8308</v>
      </c>
      <c r="R314" t="s">
        <v>8313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>
        <f t="shared" si="29"/>
        <v>2013</v>
      </c>
    </row>
    <row r="315" spans="1:22" ht="43.2" x14ac:dyDescent="0.3">
      <c r="A315">
        <v>313</v>
      </c>
      <c r="B315" s="3" t="s">
        <v>314</v>
      </c>
      <c r="C315" s="3" t="s">
        <v>4423</v>
      </c>
      <c r="D315" s="3">
        <f t="shared" si="24"/>
        <v>105</v>
      </c>
      <c r="E315" s="6">
        <v>17000</v>
      </c>
      <c r="F315" s="8">
        <v>17805</v>
      </c>
      <c r="G315" t="s">
        <v>8218</v>
      </c>
      <c r="H315" s="6">
        <f t="shared" si="25"/>
        <v>80.2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t="s">
        <v>8267</v>
      </c>
      <c r="Q315" s="11" t="s">
        <v>8308</v>
      </c>
      <c r="R315" t="s">
        <v>8313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3">
        <f t="shared" si="24"/>
        <v>385</v>
      </c>
      <c r="E316" s="6">
        <v>1000</v>
      </c>
      <c r="F316" s="8">
        <v>3851.5</v>
      </c>
      <c r="G316" t="s">
        <v>8218</v>
      </c>
      <c r="H316" s="6">
        <f t="shared" si="25"/>
        <v>32.1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t="s">
        <v>8267</v>
      </c>
      <c r="Q316" s="11" t="s">
        <v>8308</v>
      </c>
      <c r="R316" t="s">
        <v>8313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3">
        <f t="shared" si="24"/>
        <v>101</v>
      </c>
      <c r="E317" s="6">
        <v>25000</v>
      </c>
      <c r="F317" s="8">
        <v>25312</v>
      </c>
      <c r="G317" t="s">
        <v>8218</v>
      </c>
      <c r="H317" s="6">
        <f t="shared" si="25"/>
        <v>200.89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t="s">
        <v>8267</v>
      </c>
      <c r="Q317" s="11" t="s">
        <v>8308</v>
      </c>
      <c r="R317" t="s">
        <v>8313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3">
        <f t="shared" si="24"/>
        <v>114</v>
      </c>
      <c r="E318" s="6">
        <v>15000</v>
      </c>
      <c r="F318" s="8">
        <v>17066</v>
      </c>
      <c r="G318" t="s">
        <v>8218</v>
      </c>
      <c r="H318" s="6">
        <f t="shared" si="25"/>
        <v>108.01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t="s">
        <v>8267</v>
      </c>
      <c r="Q318" s="11" t="s">
        <v>8308</v>
      </c>
      <c r="R318" t="s">
        <v>8313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>
        <f t="shared" si="29"/>
        <v>2014</v>
      </c>
    </row>
    <row r="319" spans="1:22" ht="28.8" x14ac:dyDescent="0.3">
      <c r="A319">
        <v>317</v>
      </c>
      <c r="B319" s="3" t="s">
        <v>318</v>
      </c>
      <c r="C319" s="3" t="s">
        <v>4427</v>
      </c>
      <c r="D319" s="3">
        <f t="shared" si="24"/>
        <v>101</v>
      </c>
      <c r="E319" s="6">
        <v>30000</v>
      </c>
      <c r="F319" s="8">
        <v>30241</v>
      </c>
      <c r="G319" t="s">
        <v>8218</v>
      </c>
      <c r="H319" s="6">
        <f t="shared" si="25"/>
        <v>95.7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t="s">
        <v>8267</v>
      </c>
      <c r="Q319" s="11" t="s">
        <v>8308</v>
      </c>
      <c r="R319" t="s">
        <v>8313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3">
        <f t="shared" si="24"/>
        <v>283</v>
      </c>
      <c r="E320" s="6">
        <v>5000</v>
      </c>
      <c r="F320" s="8">
        <v>14166</v>
      </c>
      <c r="G320" t="s">
        <v>8218</v>
      </c>
      <c r="H320" s="6">
        <f t="shared" si="25"/>
        <v>49.88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t="s">
        <v>8267</v>
      </c>
      <c r="Q320" s="11" t="s">
        <v>8308</v>
      </c>
      <c r="R320" t="s">
        <v>8313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>
        <f t="shared" si="29"/>
        <v>2013</v>
      </c>
    </row>
    <row r="321" spans="1:22" ht="43.2" x14ac:dyDescent="0.3">
      <c r="A321">
        <v>319</v>
      </c>
      <c r="B321" s="3" t="s">
        <v>320</v>
      </c>
      <c r="C321" s="3" t="s">
        <v>4429</v>
      </c>
      <c r="D321" s="3">
        <f t="shared" si="24"/>
        <v>113</v>
      </c>
      <c r="E321" s="6">
        <v>5000</v>
      </c>
      <c r="F321" s="8">
        <v>5634</v>
      </c>
      <c r="G321" t="s">
        <v>8218</v>
      </c>
      <c r="H321" s="6">
        <f t="shared" si="25"/>
        <v>110.47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t="s">
        <v>8267</v>
      </c>
      <c r="Q321" s="11" t="s">
        <v>8308</v>
      </c>
      <c r="R321" t="s">
        <v>8313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>
        <f t="shared" si="29"/>
        <v>2010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3">
        <f t="shared" ref="D322:D385" si="30">ROUND((F322/E322)*100,0)</f>
        <v>107</v>
      </c>
      <c r="E322" s="6">
        <v>20000</v>
      </c>
      <c r="F322" s="8">
        <v>21316</v>
      </c>
      <c r="G322" t="s">
        <v>8218</v>
      </c>
      <c r="H322" s="6">
        <f t="shared" si="25"/>
        <v>134.91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t="s">
        <v>8267</v>
      </c>
      <c r="Q322" s="11" t="s">
        <v>8308</v>
      </c>
      <c r="R322" t="s">
        <v>8313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>
        <f t="shared" si="29"/>
        <v>2015</v>
      </c>
    </row>
    <row r="323" spans="1:22" ht="28.8" x14ac:dyDescent="0.3">
      <c r="A323">
        <v>321</v>
      </c>
      <c r="B323" s="3" t="s">
        <v>322</v>
      </c>
      <c r="C323" s="3" t="s">
        <v>4431</v>
      </c>
      <c r="D323" s="3">
        <f t="shared" si="30"/>
        <v>103</v>
      </c>
      <c r="E323" s="6">
        <v>35000</v>
      </c>
      <c r="F323" s="8">
        <v>35932</v>
      </c>
      <c r="G323" t="s">
        <v>8218</v>
      </c>
      <c r="H323" s="6">
        <f t="shared" ref="H323:H386" si="31">IFERROR(ROUND(F323/N323,2),0)</f>
        <v>106.62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t="s">
        <v>8267</v>
      </c>
      <c r="Q323" s="11" t="s">
        <v>8308</v>
      </c>
      <c r="R323" t="s">
        <v>8313</v>
      </c>
      <c r="S323" s="13">
        <f t="shared" ref="S323:S386" si="32">(((L323/60)/60)/24)+DATE(1970,1,1)</f>
        <v>42647.446597222224</v>
      </c>
      <c r="T323" s="13">
        <f t="shared" ref="T323:T386" si="33">(((K323/60)/60)/24)+DATE(1970,1,1)</f>
        <v>42682.488263888896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28.8" x14ac:dyDescent="0.3">
      <c r="A324">
        <v>322</v>
      </c>
      <c r="B324" s="3" t="s">
        <v>323</v>
      </c>
      <c r="C324" s="3" t="s">
        <v>4432</v>
      </c>
      <c r="D324" s="3">
        <f t="shared" si="30"/>
        <v>108</v>
      </c>
      <c r="E324" s="6">
        <v>25000</v>
      </c>
      <c r="F324" s="8">
        <v>26978</v>
      </c>
      <c r="G324" t="s">
        <v>8218</v>
      </c>
      <c r="H324" s="6">
        <f t="shared" si="31"/>
        <v>145.04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t="s">
        <v>8267</v>
      </c>
      <c r="Q324" s="11" t="s">
        <v>8308</v>
      </c>
      <c r="R324" t="s">
        <v>8313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3">
        <f t="shared" si="30"/>
        <v>123</v>
      </c>
      <c r="E325" s="6">
        <v>5400</v>
      </c>
      <c r="F325" s="8">
        <v>6646</v>
      </c>
      <c r="G325" t="s">
        <v>8218</v>
      </c>
      <c r="H325" s="6">
        <f t="shared" si="31"/>
        <v>114.59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t="s">
        <v>8267</v>
      </c>
      <c r="Q325" s="11" t="s">
        <v>8308</v>
      </c>
      <c r="R325" t="s">
        <v>8313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3">
        <f t="shared" si="30"/>
        <v>102</v>
      </c>
      <c r="E326" s="6">
        <v>8500</v>
      </c>
      <c r="F326" s="8">
        <v>8636</v>
      </c>
      <c r="G326" t="s">
        <v>8218</v>
      </c>
      <c r="H326" s="6">
        <f t="shared" si="31"/>
        <v>105.32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t="s">
        <v>8267</v>
      </c>
      <c r="Q326" s="11" t="s">
        <v>8308</v>
      </c>
      <c r="R326" t="s">
        <v>8313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3">
        <f t="shared" si="30"/>
        <v>104</v>
      </c>
      <c r="E327" s="6">
        <v>50000</v>
      </c>
      <c r="F327" s="8">
        <v>52198</v>
      </c>
      <c r="G327" t="s">
        <v>8218</v>
      </c>
      <c r="H327" s="6">
        <f t="shared" si="31"/>
        <v>70.92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t="s">
        <v>8267</v>
      </c>
      <c r="Q327" s="11" t="s">
        <v>8308</v>
      </c>
      <c r="R327" t="s">
        <v>8313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3">
        <f t="shared" si="30"/>
        <v>113</v>
      </c>
      <c r="E328" s="6">
        <v>150000</v>
      </c>
      <c r="F328" s="8">
        <v>169394.6</v>
      </c>
      <c r="G328" t="s">
        <v>8218</v>
      </c>
      <c r="H328" s="6">
        <f t="shared" si="31"/>
        <v>147.16999999999999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t="s">
        <v>8267</v>
      </c>
      <c r="Q328" s="11" t="s">
        <v>8308</v>
      </c>
      <c r="R328" t="s">
        <v>8313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3">
        <f t="shared" si="30"/>
        <v>136</v>
      </c>
      <c r="E329" s="6">
        <v>4000</v>
      </c>
      <c r="F329" s="8">
        <v>5456</v>
      </c>
      <c r="G329" t="s">
        <v>8218</v>
      </c>
      <c r="H329" s="6">
        <f t="shared" si="31"/>
        <v>160.47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t="s">
        <v>8267</v>
      </c>
      <c r="Q329" s="11" t="s">
        <v>8308</v>
      </c>
      <c r="R329" t="s">
        <v>8313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3">
        <f t="shared" si="30"/>
        <v>104</v>
      </c>
      <c r="E330" s="6">
        <v>75000</v>
      </c>
      <c r="F330" s="8">
        <v>77710.8</v>
      </c>
      <c r="G330" t="s">
        <v>8218</v>
      </c>
      <c r="H330" s="6">
        <f t="shared" si="31"/>
        <v>156.05000000000001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t="s">
        <v>8267</v>
      </c>
      <c r="Q330" s="11" t="s">
        <v>8308</v>
      </c>
      <c r="R330" t="s">
        <v>8313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3">
        <f t="shared" si="30"/>
        <v>106</v>
      </c>
      <c r="E331" s="6">
        <v>10000</v>
      </c>
      <c r="F331" s="8">
        <v>10550</v>
      </c>
      <c r="G331" t="s">
        <v>8218</v>
      </c>
      <c r="H331" s="6">
        <f t="shared" si="31"/>
        <v>63.17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t="s">
        <v>8267</v>
      </c>
      <c r="Q331" s="11" t="s">
        <v>8308</v>
      </c>
      <c r="R331" t="s">
        <v>8313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3">
        <f t="shared" si="30"/>
        <v>102</v>
      </c>
      <c r="E332" s="6">
        <v>35000</v>
      </c>
      <c r="F332" s="8">
        <v>35640</v>
      </c>
      <c r="G332" t="s">
        <v>8218</v>
      </c>
      <c r="H332" s="6">
        <f t="shared" si="31"/>
        <v>104.82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t="s">
        <v>8267</v>
      </c>
      <c r="Q332" s="11" t="s">
        <v>8308</v>
      </c>
      <c r="R332" t="s">
        <v>8313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3">
        <f t="shared" si="30"/>
        <v>107</v>
      </c>
      <c r="E333" s="6">
        <v>40000</v>
      </c>
      <c r="F333" s="8">
        <v>42642</v>
      </c>
      <c r="G333" t="s">
        <v>8218</v>
      </c>
      <c r="H333" s="6">
        <f t="shared" si="31"/>
        <v>97.36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t="s">
        <v>8267</v>
      </c>
      <c r="Q333" s="11" t="s">
        <v>8308</v>
      </c>
      <c r="R333" t="s">
        <v>8313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3">
        <f t="shared" si="30"/>
        <v>113</v>
      </c>
      <c r="E334" s="6">
        <v>100000</v>
      </c>
      <c r="F334" s="8">
        <v>113015</v>
      </c>
      <c r="G334" t="s">
        <v>8218</v>
      </c>
      <c r="H334" s="6">
        <f t="shared" si="31"/>
        <v>203.63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t="s">
        <v>8267</v>
      </c>
      <c r="Q334" s="11" t="s">
        <v>8308</v>
      </c>
      <c r="R334" t="s">
        <v>8313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3">
        <f t="shared" si="30"/>
        <v>125</v>
      </c>
      <c r="E335" s="6">
        <v>40000</v>
      </c>
      <c r="F335" s="8">
        <v>50091</v>
      </c>
      <c r="G335" t="s">
        <v>8218</v>
      </c>
      <c r="H335" s="6">
        <f t="shared" si="31"/>
        <v>188.31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t="s">
        <v>8267</v>
      </c>
      <c r="Q335" s="11" t="s">
        <v>8308</v>
      </c>
      <c r="R335" t="s">
        <v>8313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>
        <f t="shared" si="35"/>
        <v>2016</v>
      </c>
    </row>
    <row r="336" spans="1:22" ht="43.2" x14ac:dyDescent="0.3">
      <c r="A336">
        <v>334</v>
      </c>
      <c r="B336" s="3" t="s">
        <v>335</v>
      </c>
      <c r="C336" s="3" t="s">
        <v>4444</v>
      </c>
      <c r="D336" s="3">
        <f t="shared" si="30"/>
        <v>101</v>
      </c>
      <c r="E336" s="6">
        <v>10000</v>
      </c>
      <c r="F336" s="8">
        <v>10119</v>
      </c>
      <c r="G336" t="s">
        <v>8218</v>
      </c>
      <c r="H336" s="6">
        <f t="shared" si="31"/>
        <v>146.65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t="s">
        <v>8267</v>
      </c>
      <c r="Q336" s="11" t="s">
        <v>8308</v>
      </c>
      <c r="R336" t="s">
        <v>8313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3">
        <f t="shared" si="30"/>
        <v>103</v>
      </c>
      <c r="E337" s="6">
        <v>8500</v>
      </c>
      <c r="F337" s="8">
        <v>8735</v>
      </c>
      <c r="G337" t="s">
        <v>8218</v>
      </c>
      <c r="H337" s="6">
        <f t="shared" si="31"/>
        <v>109.19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t="s">
        <v>8267</v>
      </c>
      <c r="Q337" s="11" t="s">
        <v>8308</v>
      </c>
      <c r="R337" t="s">
        <v>8313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3">
        <f t="shared" si="30"/>
        <v>117</v>
      </c>
      <c r="E338" s="6">
        <v>25000</v>
      </c>
      <c r="F338" s="8">
        <v>29209.78</v>
      </c>
      <c r="G338" t="s">
        <v>8218</v>
      </c>
      <c r="H338" s="6">
        <f t="shared" si="31"/>
        <v>59.25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t="s">
        <v>8267</v>
      </c>
      <c r="Q338" s="11" t="s">
        <v>8308</v>
      </c>
      <c r="R338" t="s">
        <v>8313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3">
        <f t="shared" si="30"/>
        <v>101</v>
      </c>
      <c r="E339" s="6">
        <v>3000</v>
      </c>
      <c r="F339" s="8">
        <v>3035.05</v>
      </c>
      <c r="G339" t="s">
        <v>8218</v>
      </c>
      <c r="H339" s="6">
        <f t="shared" si="31"/>
        <v>97.9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t="s">
        <v>8267</v>
      </c>
      <c r="Q339" s="11" t="s">
        <v>8308</v>
      </c>
      <c r="R339" t="s">
        <v>8313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3">
        <f t="shared" si="30"/>
        <v>110</v>
      </c>
      <c r="E340" s="6">
        <v>15000</v>
      </c>
      <c r="F340" s="8">
        <v>16520.04</v>
      </c>
      <c r="G340" t="s">
        <v>8218</v>
      </c>
      <c r="H340" s="6">
        <f t="shared" si="31"/>
        <v>70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t="s">
        <v>8267</v>
      </c>
      <c r="Q340" s="11" t="s">
        <v>8308</v>
      </c>
      <c r="R340" t="s">
        <v>8313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3">
        <f t="shared" si="30"/>
        <v>108</v>
      </c>
      <c r="E341" s="6">
        <v>6000</v>
      </c>
      <c r="F341" s="8">
        <v>6485</v>
      </c>
      <c r="G341" t="s">
        <v>8218</v>
      </c>
      <c r="H341" s="6">
        <f t="shared" si="31"/>
        <v>72.87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t="s">
        <v>8267</v>
      </c>
      <c r="Q341" s="11" t="s">
        <v>8308</v>
      </c>
      <c r="R341" t="s">
        <v>8313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>
        <f t="shared" si="35"/>
        <v>2015</v>
      </c>
    </row>
    <row r="342" spans="1:22" ht="28.8" x14ac:dyDescent="0.3">
      <c r="A342">
        <v>340</v>
      </c>
      <c r="B342" s="3" t="s">
        <v>341</v>
      </c>
      <c r="C342" s="3" t="s">
        <v>4450</v>
      </c>
      <c r="D342" s="3">
        <f t="shared" si="30"/>
        <v>125</v>
      </c>
      <c r="E342" s="6">
        <v>35000</v>
      </c>
      <c r="F342" s="8">
        <v>43758</v>
      </c>
      <c r="G342" t="s">
        <v>8218</v>
      </c>
      <c r="H342" s="6">
        <f t="shared" si="31"/>
        <v>146.35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t="s">
        <v>8267</v>
      </c>
      <c r="Q342" s="11" t="s">
        <v>8308</v>
      </c>
      <c r="R342" t="s">
        <v>8313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3">
        <f t="shared" si="30"/>
        <v>107</v>
      </c>
      <c r="E343" s="6">
        <v>3500</v>
      </c>
      <c r="F343" s="8">
        <v>3735</v>
      </c>
      <c r="G343" t="s">
        <v>8218</v>
      </c>
      <c r="H343" s="6">
        <f t="shared" si="31"/>
        <v>67.91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t="s">
        <v>8267</v>
      </c>
      <c r="Q343" s="11" t="s">
        <v>8308</v>
      </c>
      <c r="R343" t="s">
        <v>8313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3">
        <f t="shared" si="30"/>
        <v>100</v>
      </c>
      <c r="E344" s="6">
        <v>55000</v>
      </c>
      <c r="F344" s="8">
        <v>55201.52</v>
      </c>
      <c r="G344" t="s">
        <v>8218</v>
      </c>
      <c r="H344" s="6">
        <f t="shared" si="31"/>
        <v>169.85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t="s">
        <v>8267</v>
      </c>
      <c r="Q344" s="11" t="s">
        <v>8308</v>
      </c>
      <c r="R344" t="s">
        <v>8313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3">
        <f t="shared" si="30"/>
        <v>102</v>
      </c>
      <c r="E345" s="6">
        <v>30000</v>
      </c>
      <c r="F345" s="8">
        <v>30608.59</v>
      </c>
      <c r="G345" t="s">
        <v>8218</v>
      </c>
      <c r="H345" s="6">
        <f t="shared" si="31"/>
        <v>58.41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t="s">
        <v>8267</v>
      </c>
      <c r="Q345" s="11" t="s">
        <v>8308</v>
      </c>
      <c r="R345" t="s">
        <v>8313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3">
        <f t="shared" si="30"/>
        <v>102</v>
      </c>
      <c r="E346" s="6">
        <v>33500</v>
      </c>
      <c r="F346" s="8">
        <v>34198</v>
      </c>
      <c r="G346" t="s">
        <v>8218</v>
      </c>
      <c r="H346" s="6">
        <f t="shared" si="31"/>
        <v>119.99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t="s">
        <v>8267</v>
      </c>
      <c r="Q346" s="11" t="s">
        <v>8308</v>
      </c>
      <c r="R346" t="s">
        <v>8313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3">
        <f t="shared" si="30"/>
        <v>123</v>
      </c>
      <c r="E347" s="6">
        <v>14500</v>
      </c>
      <c r="F347" s="8">
        <v>17875</v>
      </c>
      <c r="G347" t="s">
        <v>8218</v>
      </c>
      <c r="H347" s="6">
        <f t="shared" si="31"/>
        <v>99.86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t="s">
        <v>8267</v>
      </c>
      <c r="Q347" s="11" t="s">
        <v>8308</v>
      </c>
      <c r="R347" t="s">
        <v>8313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3">
        <f t="shared" si="30"/>
        <v>170</v>
      </c>
      <c r="E348" s="6">
        <v>10000</v>
      </c>
      <c r="F348" s="8">
        <v>17028.88</v>
      </c>
      <c r="G348" t="s">
        <v>8218</v>
      </c>
      <c r="H348" s="6">
        <f t="shared" si="31"/>
        <v>90.58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t="s">
        <v>8267</v>
      </c>
      <c r="Q348" s="11" t="s">
        <v>8308</v>
      </c>
      <c r="R348" t="s">
        <v>8313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3">
        <f t="shared" si="30"/>
        <v>112</v>
      </c>
      <c r="E349" s="6">
        <v>40000</v>
      </c>
      <c r="F349" s="8">
        <v>44636.2</v>
      </c>
      <c r="G349" t="s">
        <v>8218</v>
      </c>
      <c r="H349" s="6">
        <f t="shared" si="31"/>
        <v>117.77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t="s">
        <v>8267</v>
      </c>
      <c r="Q349" s="11" t="s">
        <v>8308</v>
      </c>
      <c r="R349" t="s">
        <v>8313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3">
        <f t="shared" si="30"/>
        <v>103</v>
      </c>
      <c r="E350" s="6">
        <v>10000</v>
      </c>
      <c r="F350" s="8">
        <v>10300</v>
      </c>
      <c r="G350" t="s">
        <v>8218</v>
      </c>
      <c r="H350" s="6">
        <f t="shared" si="31"/>
        <v>86.55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t="s">
        <v>8267</v>
      </c>
      <c r="Q350" s="11" t="s">
        <v>8308</v>
      </c>
      <c r="R350" t="s">
        <v>8313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>
        <f t="shared" si="35"/>
        <v>2015</v>
      </c>
    </row>
    <row r="351" spans="1:22" ht="28.8" x14ac:dyDescent="0.3">
      <c r="A351">
        <v>349</v>
      </c>
      <c r="B351" s="3" t="s">
        <v>350</v>
      </c>
      <c r="C351" s="3" t="s">
        <v>4459</v>
      </c>
      <c r="D351" s="3">
        <f t="shared" si="30"/>
        <v>107</v>
      </c>
      <c r="E351" s="6">
        <v>11260</v>
      </c>
      <c r="F351" s="8">
        <v>12007.18</v>
      </c>
      <c r="G351" t="s">
        <v>8218</v>
      </c>
      <c r="H351" s="6">
        <f t="shared" si="31"/>
        <v>71.900000000000006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t="s">
        <v>8267</v>
      </c>
      <c r="Q351" s="11" t="s">
        <v>8308</v>
      </c>
      <c r="R351" t="s">
        <v>8313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3">
        <f t="shared" si="30"/>
        <v>115</v>
      </c>
      <c r="E352" s="6">
        <v>25000</v>
      </c>
      <c r="F352" s="8">
        <v>28690</v>
      </c>
      <c r="G352" t="s">
        <v>8218</v>
      </c>
      <c r="H352" s="6">
        <f t="shared" si="31"/>
        <v>129.82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t="s">
        <v>8267</v>
      </c>
      <c r="Q352" s="11" t="s">
        <v>8308</v>
      </c>
      <c r="R352" t="s">
        <v>8313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3">
        <f t="shared" si="30"/>
        <v>127</v>
      </c>
      <c r="E353" s="6">
        <v>34000</v>
      </c>
      <c r="F353" s="8">
        <v>43296</v>
      </c>
      <c r="G353" t="s">
        <v>8218</v>
      </c>
      <c r="H353" s="6">
        <f t="shared" si="31"/>
        <v>44.91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t="s">
        <v>8267</v>
      </c>
      <c r="Q353" s="11" t="s">
        <v>8308</v>
      </c>
      <c r="R353" t="s">
        <v>8313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3">
        <f t="shared" si="30"/>
        <v>117</v>
      </c>
      <c r="E354" s="6">
        <v>10000</v>
      </c>
      <c r="F354" s="8">
        <v>11656</v>
      </c>
      <c r="G354" t="s">
        <v>8218</v>
      </c>
      <c r="H354" s="6">
        <f t="shared" si="31"/>
        <v>40.76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t="s">
        <v>8267</v>
      </c>
      <c r="Q354" s="11" t="s">
        <v>8308</v>
      </c>
      <c r="R354" t="s">
        <v>8313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3">
        <f t="shared" si="30"/>
        <v>109</v>
      </c>
      <c r="E355" s="6">
        <v>58425</v>
      </c>
      <c r="F355" s="8">
        <v>63460.18</v>
      </c>
      <c r="G355" t="s">
        <v>8218</v>
      </c>
      <c r="H355" s="6">
        <f t="shared" si="31"/>
        <v>103.52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t="s">
        <v>8267</v>
      </c>
      <c r="Q355" s="11" t="s">
        <v>8308</v>
      </c>
      <c r="R355" t="s">
        <v>8313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3">
        <f t="shared" si="30"/>
        <v>104</v>
      </c>
      <c r="E356" s="6">
        <v>3500</v>
      </c>
      <c r="F356" s="8">
        <v>3638</v>
      </c>
      <c r="G356" t="s">
        <v>8218</v>
      </c>
      <c r="H356" s="6">
        <f t="shared" si="31"/>
        <v>125.45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t="s">
        <v>8267</v>
      </c>
      <c r="Q356" s="11" t="s">
        <v>8308</v>
      </c>
      <c r="R356" t="s">
        <v>8313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>
        <f t="shared" si="35"/>
        <v>2016</v>
      </c>
    </row>
    <row r="357" spans="1:22" ht="28.8" x14ac:dyDescent="0.3">
      <c r="A357">
        <v>355</v>
      </c>
      <c r="B357" s="3" t="s">
        <v>356</v>
      </c>
      <c r="C357" s="3" t="s">
        <v>4465</v>
      </c>
      <c r="D357" s="3">
        <f t="shared" si="30"/>
        <v>116</v>
      </c>
      <c r="E357" s="6">
        <v>35000</v>
      </c>
      <c r="F357" s="8">
        <v>40690</v>
      </c>
      <c r="G357" t="s">
        <v>8218</v>
      </c>
      <c r="H357" s="6">
        <f t="shared" si="31"/>
        <v>246.61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t="s">
        <v>8267</v>
      </c>
      <c r="Q357" s="11" t="s">
        <v>8308</v>
      </c>
      <c r="R357" t="s">
        <v>8313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>
        <f t="shared" si="35"/>
        <v>2014</v>
      </c>
    </row>
    <row r="358" spans="1:22" ht="28.8" x14ac:dyDescent="0.3">
      <c r="A358">
        <v>356</v>
      </c>
      <c r="B358" s="3" t="s">
        <v>357</v>
      </c>
      <c r="C358" s="3" t="s">
        <v>4466</v>
      </c>
      <c r="D358" s="3">
        <f t="shared" si="30"/>
        <v>103</v>
      </c>
      <c r="E358" s="6">
        <v>7500</v>
      </c>
      <c r="F358" s="8">
        <v>7701.93</v>
      </c>
      <c r="G358" t="s">
        <v>8218</v>
      </c>
      <c r="H358" s="6">
        <f t="shared" si="31"/>
        <v>79.400000000000006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t="s">
        <v>8267</v>
      </c>
      <c r="Q358" s="11" t="s">
        <v>8308</v>
      </c>
      <c r="R358" t="s">
        <v>8313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3">
        <f t="shared" si="30"/>
        <v>174</v>
      </c>
      <c r="E359" s="6">
        <v>15000</v>
      </c>
      <c r="F359" s="8">
        <v>26100</v>
      </c>
      <c r="G359" t="s">
        <v>8218</v>
      </c>
      <c r="H359" s="6">
        <f t="shared" si="31"/>
        <v>86.14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t="s">
        <v>8267</v>
      </c>
      <c r="Q359" s="11" t="s">
        <v>8308</v>
      </c>
      <c r="R359" t="s">
        <v>8313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>
        <f t="shared" si="35"/>
        <v>2015</v>
      </c>
    </row>
    <row r="360" spans="1:22" ht="28.8" x14ac:dyDescent="0.3">
      <c r="A360">
        <v>358</v>
      </c>
      <c r="B360" s="3" t="s">
        <v>359</v>
      </c>
      <c r="C360" s="3" t="s">
        <v>4468</v>
      </c>
      <c r="D360" s="3">
        <f t="shared" si="30"/>
        <v>103</v>
      </c>
      <c r="E360" s="6">
        <v>50000</v>
      </c>
      <c r="F360" s="8">
        <v>51544</v>
      </c>
      <c r="G360" t="s">
        <v>8218</v>
      </c>
      <c r="H360" s="6">
        <f t="shared" si="31"/>
        <v>193.05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t="s">
        <v>8267</v>
      </c>
      <c r="Q360" s="11" t="s">
        <v>8308</v>
      </c>
      <c r="R360" t="s">
        <v>8313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3">
        <f t="shared" si="30"/>
        <v>105</v>
      </c>
      <c r="E361" s="6">
        <v>24200</v>
      </c>
      <c r="F361" s="8">
        <v>25375</v>
      </c>
      <c r="G361" t="s">
        <v>8218</v>
      </c>
      <c r="H361" s="6">
        <f t="shared" si="31"/>
        <v>84.02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t="s">
        <v>8267</v>
      </c>
      <c r="Q361" s="11" t="s">
        <v>8308</v>
      </c>
      <c r="R361" t="s">
        <v>8313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3">
        <f t="shared" si="30"/>
        <v>101</v>
      </c>
      <c r="E362" s="6">
        <v>12000</v>
      </c>
      <c r="F362" s="8">
        <v>12165</v>
      </c>
      <c r="G362" t="s">
        <v>8218</v>
      </c>
      <c r="H362" s="6">
        <f t="shared" si="31"/>
        <v>139.83000000000001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t="s">
        <v>8267</v>
      </c>
      <c r="Q362" s="11" t="s">
        <v>8308</v>
      </c>
      <c r="R362" t="s">
        <v>8313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3">
        <f t="shared" si="30"/>
        <v>111</v>
      </c>
      <c r="E363" s="6">
        <v>35000</v>
      </c>
      <c r="F363" s="8">
        <v>38876.949999999997</v>
      </c>
      <c r="G363" t="s">
        <v>8218</v>
      </c>
      <c r="H363" s="6">
        <f t="shared" si="31"/>
        <v>109.82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t="s">
        <v>8267</v>
      </c>
      <c r="Q363" s="11" t="s">
        <v>8308</v>
      </c>
      <c r="R363" t="s">
        <v>8313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>
        <f t="shared" si="35"/>
        <v>2014</v>
      </c>
    </row>
    <row r="364" spans="1:22" ht="43.2" x14ac:dyDescent="0.3">
      <c r="A364">
        <v>362</v>
      </c>
      <c r="B364" s="3" t="s">
        <v>363</v>
      </c>
      <c r="C364" s="3" t="s">
        <v>4472</v>
      </c>
      <c r="D364" s="3">
        <f t="shared" si="30"/>
        <v>124</v>
      </c>
      <c r="E364" s="6">
        <v>9665</v>
      </c>
      <c r="F364" s="8">
        <v>12000</v>
      </c>
      <c r="G364" t="s">
        <v>8218</v>
      </c>
      <c r="H364" s="6">
        <f t="shared" si="31"/>
        <v>139.53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t="s">
        <v>8267</v>
      </c>
      <c r="Q364" s="11" t="s">
        <v>8308</v>
      </c>
      <c r="R364" t="s">
        <v>8313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>
        <f t="shared" si="35"/>
        <v>2014</v>
      </c>
    </row>
    <row r="365" spans="1:22" ht="43.2" x14ac:dyDescent="0.3">
      <c r="A365">
        <v>363</v>
      </c>
      <c r="B365" s="3" t="s">
        <v>364</v>
      </c>
      <c r="C365" s="3" t="s">
        <v>4473</v>
      </c>
      <c r="D365" s="3">
        <f t="shared" si="30"/>
        <v>101</v>
      </c>
      <c r="E365" s="6">
        <v>8925</v>
      </c>
      <c r="F365" s="8">
        <v>9044</v>
      </c>
      <c r="G365" t="s">
        <v>8218</v>
      </c>
      <c r="H365" s="6">
        <f t="shared" si="31"/>
        <v>347.85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t="s">
        <v>8267</v>
      </c>
      <c r="Q365" s="11" t="s">
        <v>8308</v>
      </c>
      <c r="R365" t="s">
        <v>8313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3">
        <f t="shared" si="30"/>
        <v>110</v>
      </c>
      <c r="E366" s="6">
        <v>7000</v>
      </c>
      <c r="F366" s="8">
        <v>7711.3</v>
      </c>
      <c r="G366" t="s">
        <v>8218</v>
      </c>
      <c r="H366" s="6">
        <f t="shared" si="31"/>
        <v>68.239999999999995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t="s">
        <v>8267</v>
      </c>
      <c r="Q366" s="11" t="s">
        <v>8308</v>
      </c>
      <c r="R366" t="s">
        <v>8313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3">
        <f t="shared" si="30"/>
        <v>104</v>
      </c>
      <c r="E367" s="6">
        <v>15000</v>
      </c>
      <c r="F367" s="8">
        <v>15596</v>
      </c>
      <c r="G367" t="s">
        <v>8218</v>
      </c>
      <c r="H367" s="6">
        <f t="shared" si="31"/>
        <v>239.94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t="s">
        <v>8267</v>
      </c>
      <c r="Q367" s="11" t="s">
        <v>8308</v>
      </c>
      <c r="R367" t="s">
        <v>8313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3">
        <f t="shared" si="30"/>
        <v>101</v>
      </c>
      <c r="E368" s="6">
        <v>38000</v>
      </c>
      <c r="F368" s="8">
        <v>38500</v>
      </c>
      <c r="G368" t="s">
        <v>8218</v>
      </c>
      <c r="H368" s="6">
        <f t="shared" si="31"/>
        <v>287.31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t="s">
        <v>8267</v>
      </c>
      <c r="Q368" s="11" t="s">
        <v>8308</v>
      </c>
      <c r="R368" t="s">
        <v>8313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3">
        <f t="shared" si="30"/>
        <v>103</v>
      </c>
      <c r="E369" s="6">
        <v>10000</v>
      </c>
      <c r="F369" s="8">
        <v>10335.01</v>
      </c>
      <c r="G369" t="s">
        <v>8218</v>
      </c>
      <c r="H369" s="6">
        <f t="shared" si="31"/>
        <v>86.85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t="s">
        <v>8267</v>
      </c>
      <c r="Q369" s="11" t="s">
        <v>8308</v>
      </c>
      <c r="R369" t="s">
        <v>8313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3">
        <f t="shared" si="30"/>
        <v>104</v>
      </c>
      <c r="E370" s="6">
        <v>12500</v>
      </c>
      <c r="F370" s="8">
        <v>13014</v>
      </c>
      <c r="G370" t="s">
        <v>8218</v>
      </c>
      <c r="H370" s="6">
        <f t="shared" si="31"/>
        <v>81.849999999999994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t="s">
        <v>8267</v>
      </c>
      <c r="Q370" s="11" t="s">
        <v>8308</v>
      </c>
      <c r="R370" t="s">
        <v>8313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3">
        <f t="shared" si="30"/>
        <v>110</v>
      </c>
      <c r="E371" s="6">
        <v>6500</v>
      </c>
      <c r="F371" s="8">
        <v>7160.12</v>
      </c>
      <c r="G371" t="s">
        <v>8218</v>
      </c>
      <c r="H371" s="6">
        <f t="shared" si="31"/>
        <v>42.87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t="s">
        <v>8267</v>
      </c>
      <c r="Q371" s="11" t="s">
        <v>8308</v>
      </c>
      <c r="R371" t="s">
        <v>8313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>
        <f t="shared" si="35"/>
        <v>2012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3">
        <f t="shared" si="30"/>
        <v>122</v>
      </c>
      <c r="E372" s="6">
        <v>25000</v>
      </c>
      <c r="F372" s="8">
        <v>30505</v>
      </c>
      <c r="G372" t="s">
        <v>8218</v>
      </c>
      <c r="H372" s="6">
        <f t="shared" si="31"/>
        <v>709.42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t="s">
        <v>8267</v>
      </c>
      <c r="Q372" s="11" t="s">
        <v>8308</v>
      </c>
      <c r="R372" t="s">
        <v>8313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>
        <f t="shared" si="35"/>
        <v>2017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3">
        <f t="shared" si="30"/>
        <v>114</v>
      </c>
      <c r="E373" s="6">
        <v>150000</v>
      </c>
      <c r="F373" s="8">
        <v>171253</v>
      </c>
      <c r="G373" t="s">
        <v>8218</v>
      </c>
      <c r="H373" s="6">
        <f t="shared" si="31"/>
        <v>161.26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t="s">
        <v>8267</v>
      </c>
      <c r="Q373" s="11" t="s">
        <v>8308</v>
      </c>
      <c r="R373" t="s">
        <v>8313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>
        <f t="shared" si="35"/>
        <v>2013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3">
        <f t="shared" si="30"/>
        <v>125</v>
      </c>
      <c r="E374" s="6">
        <v>300</v>
      </c>
      <c r="F374" s="8">
        <v>376</v>
      </c>
      <c r="G374" t="s">
        <v>8218</v>
      </c>
      <c r="H374" s="6">
        <f t="shared" si="31"/>
        <v>41.78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t="s">
        <v>8267</v>
      </c>
      <c r="Q374" s="11" t="s">
        <v>8308</v>
      </c>
      <c r="R374" t="s">
        <v>8313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3">
        <f t="shared" si="30"/>
        <v>107</v>
      </c>
      <c r="E375" s="6">
        <v>7500</v>
      </c>
      <c r="F375" s="8">
        <v>8000</v>
      </c>
      <c r="G375" t="s">
        <v>8218</v>
      </c>
      <c r="H375" s="6">
        <f t="shared" si="31"/>
        <v>89.89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t="s">
        <v>8267</v>
      </c>
      <c r="Q375" s="11" t="s">
        <v>8308</v>
      </c>
      <c r="R375" t="s">
        <v>8313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3">
        <f t="shared" si="30"/>
        <v>131</v>
      </c>
      <c r="E376" s="6">
        <v>6000</v>
      </c>
      <c r="F376" s="8">
        <v>7839</v>
      </c>
      <c r="G376" t="s">
        <v>8218</v>
      </c>
      <c r="H376" s="6">
        <f t="shared" si="31"/>
        <v>45.05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t="s">
        <v>8267</v>
      </c>
      <c r="Q376" s="11" t="s">
        <v>8308</v>
      </c>
      <c r="R376" t="s">
        <v>8313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3">
        <f t="shared" si="30"/>
        <v>120</v>
      </c>
      <c r="E377" s="6">
        <v>500</v>
      </c>
      <c r="F377" s="8">
        <v>600</v>
      </c>
      <c r="G377" t="s">
        <v>8218</v>
      </c>
      <c r="H377" s="6">
        <f t="shared" si="31"/>
        <v>42.86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t="s">
        <v>8267</v>
      </c>
      <c r="Q377" s="11" t="s">
        <v>8308</v>
      </c>
      <c r="R377" t="s">
        <v>8313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3">
        <f t="shared" si="30"/>
        <v>106</v>
      </c>
      <c r="E378" s="6">
        <v>2450</v>
      </c>
      <c r="F378" s="8">
        <v>2596</v>
      </c>
      <c r="G378" t="s">
        <v>8218</v>
      </c>
      <c r="H378" s="6">
        <f t="shared" si="31"/>
        <v>54.08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t="s">
        <v>8267</v>
      </c>
      <c r="Q378" s="11" t="s">
        <v>8308</v>
      </c>
      <c r="R378" t="s">
        <v>8313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3">
        <f t="shared" si="30"/>
        <v>114</v>
      </c>
      <c r="E379" s="6">
        <v>12000</v>
      </c>
      <c r="F379" s="8">
        <v>13728</v>
      </c>
      <c r="G379" t="s">
        <v>8218</v>
      </c>
      <c r="H379" s="6">
        <f t="shared" si="31"/>
        <v>103.22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t="s">
        <v>8267</v>
      </c>
      <c r="Q379" s="11" t="s">
        <v>8308</v>
      </c>
      <c r="R379" t="s">
        <v>8313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>
        <f t="shared" si="35"/>
        <v>2015</v>
      </c>
    </row>
    <row r="380" spans="1:22" ht="43.2" x14ac:dyDescent="0.3">
      <c r="A380">
        <v>378</v>
      </c>
      <c r="B380" s="3" t="s">
        <v>379</v>
      </c>
      <c r="C380" s="3" t="s">
        <v>4488</v>
      </c>
      <c r="D380" s="3">
        <f t="shared" si="30"/>
        <v>112</v>
      </c>
      <c r="E380" s="6">
        <v>3000</v>
      </c>
      <c r="F380" s="8">
        <v>3353</v>
      </c>
      <c r="G380" t="s">
        <v>8218</v>
      </c>
      <c r="H380" s="6">
        <f t="shared" si="31"/>
        <v>40.4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t="s">
        <v>8267</v>
      </c>
      <c r="Q380" s="11" t="s">
        <v>8308</v>
      </c>
      <c r="R380" t="s">
        <v>8313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3">
        <f t="shared" si="30"/>
        <v>116</v>
      </c>
      <c r="E381" s="6">
        <v>15000</v>
      </c>
      <c r="F381" s="8">
        <v>17412</v>
      </c>
      <c r="G381" t="s">
        <v>8218</v>
      </c>
      <c r="H381" s="6">
        <f t="shared" si="31"/>
        <v>116.86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t="s">
        <v>8267</v>
      </c>
      <c r="Q381" s="11" t="s">
        <v>8308</v>
      </c>
      <c r="R381" t="s">
        <v>8313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>
        <f t="shared" si="35"/>
        <v>2012</v>
      </c>
    </row>
    <row r="382" spans="1:22" ht="43.2" x14ac:dyDescent="0.3">
      <c r="A382">
        <v>380</v>
      </c>
      <c r="B382" s="3" t="s">
        <v>381</v>
      </c>
      <c r="C382" s="3" t="s">
        <v>4490</v>
      </c>
      <c r="D382" s="3">
        <f t="shared" si="30"/>
        <v>142</v>
      </c>
      <c r="E382" s="6">
        <v>4000</v>
      </c>
      <c r="F382" s="8">
        <v>5660</v>
      </c>
      <c r="G382" t="s">
        <v>8218</v>
      </c>
      <c r="H382" s="6">
        <f t="shared" si="31"/>
        <v>115.51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t="s">
        <v>8267</v>
      </c>
      <c r="Q382" s="11" t="s">
        <v>8308</v>
      </c>
      <c r="R382" t="s">
        <v>8313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>
        <f t="shared" si="35"/>
        <v>2016</v>
      </c>
    </row>
    <row r="383" spans="1:22" ht="28.8" x14ac:dyDescent="0.3">
      <c r="A383">
        <v>381</v>
      </c>
      <c r="B383" s="3" t="s">
        <v>382</v>
      </c>
      <c r="C383" s="3" t="s">
        <v>4491</v>
      </c>
      <c r="D383" s="3">
        <f t="shared" si="30"/>
        <v>105</v>
      </c>
      <c r="E383" s="6">
        <v>25000</v>
      </c>
      <c r="F383" s="8">
        <v>26182.5</v>
      </c>
      <c r="G383" t="s">
        <v>8218</v>
      </c>
      <c r="H383" s="6">
        <f t="shared" si="31"/>
        <v>104.31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t="s">
        <v>8267</v>
      </c>
      <c r="Q383" s="11" t="s">
        <v>8308</v>
      </c>
      <c r="R383" t="s">
        <v>8313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>
        <f t="shared" si="35"/>
        <v>2012</v>
      </c>
    </row>
    <row r="384" spans="1:22" ht="43.2" x14ac:dyDescent="0.3">
      <c r="A384">
        <v>382</v>
      </c>
      <c r="B384" s="3" t="s">
        <v>383</v>
      </c>
      <c r="C384" s="3" t="s">
        <v>4492</v>
      </c>
      <c r="D384" s="3">
        <f t="shared" si="30"/>
        <v>256</v>
      </c>
      <c r="E384" s="6">
        <v>600</v>
      </c>
      <c r="F384" s="8">
        <v>1535</v>
      </c>
      <c r="G384" t="s">
        <v>8218</v>
      </c>
      <c r="H384" s="6">
        <f t="shared" si="31"/>
        <v>69.77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t="s">
        <v>8267</v>
      </c>
      <c r="Q384" s="11" t="s">
        <v>8308</v>
      </c>
      <c r="R384" t="s">
        <v>8313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3">
        <f t="shared" si="30"/>
        <v>207</v>
      </c>
      <c r="E385" s="6">
        <v>999</v>
      </c>
      <c r="F385" s="8">
        <v>2065</v>
      </c>
      <c r="G385" t="s">
        <v>8218</v>
      </c>
      <c r="H385" s="6">
        <f t="shared" si="31"/>
        <v>43.02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t="s">
        <v>8267</v>
      </c>
      <c r="Q385" s="11" t="s">
        <v>8308</v>
      </c>
      <c r="R385" t="s">
        <v>8313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3">
        <f t="shared" ref="D386:D449" si="36">ROUND((F386/E386)*100,0)</f>
        <v>112</v>
      </c>
      <c r="E386" s="6">
        <v>20000</v>
      </c>
      <c r="F386" s="8">
        <v>22421</v>
      </c>
      <c r="G386" t="s">
        <v>8218</v>
      </c>
      <c r="H386" s="6">
        <f t="shared" si="31"/>
        <v>58.54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t="s">
        <v>8267</v>
      </c>
      <c r="Q386" s="11" t="s">
        <v>8308</v>
      </c>
      <c r="R386" t="s">
        <v>8313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2014</v>
      </c>
      <c r="V386">
        <f t="shared" si="35"/>
        <v>2015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3">
        <f t="shared" si="36"/>
        <v>106</v>
      </c>
      <c r="E387" s="6">
        <v>25000</v>
      </c>
      <c r="F387" s="8">
        <v>26495.5</v>
      </c>
      <c r="G387" t="s">
        <v>8218</v>
      </c>
      <c r="H387" s="6">
        <f t="shared" ref="H387:H450" si="37">IFERROR(ROUND(F387/N387,2),0)</f>
        <v>111.8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t="s">
        <v>8267</v>
      </c>
      <c r="Q387" s="11" t="s">
        <v>8308</v>
      </c>
      <c r="R387" t="s">
        <v>8313</v>
      </c>
      <c r="S387" s="13">
        <f t="shared" ref="S387:S450" si="38">(((L387/60)/60)/24)+DATE(1970,1,1)</f>
        <v>41934.584502314814</v>
      </c>
      <c r="T387" s="13">
        <f t="shared" ref="T387:T450" si="39">(((K387/60)/60)/24)+DATE(1970,1,1)</f>
        <v>41964.626168981486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3">
        <f t="shared" si="36"/>
        <v>100</v>
      </c>
      <c r="E388" s="6">
        <v>600</v>
      </c>
      <c r="F388" s="8">
        <v>601</v>
      </c>
      <c r="G388" t="s">
        <v>8218</v>
      </c>
      <c r="H388" s="6">
        <f t="shared" si="37"/>
        <v>46.23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t="s">
        <v>8267</v>
      </c>
      <c r="Q388" s="11" t="s">
        <v>8308</v>
      </c>
      <c r="R388" t="s">
        <v>8313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>
        <f t="shared" si="41"/>
        <v>2015</v>
      </c>
    </row>
    <row r="389" spans="1:22" ht="43.2" x14ac:dyDescent="0.3">
      <c r="A389">
        <v>387</v>
      </c>
      <c r="B389" s="3" t="s">
        <v>388</v>
      </c>
      <c r="C389" s="3" t="s">
        <v>4497</v>
      </c>
      <c r="D389" s="3">
        <f t="shared" si="36"/>
        <v>214</v>
      </c>
      <c r="E389" s="6">
        <v>38000</v>
      </c>
      <c r="F389" s="8">
        <v>81316</v>
      </c>
      <c r="G389" t="s">
        <v>8218</v>
      </c>
      <c r="H389" s="6">
        <f t="shared" si="37"/>
        <v>144.69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t="s">
        <v>8267</v>
      </c>
      <c r="Q389" s="11" t="s">
        <v>8308</v>
      </c>
      <c r="R389" t="s">
        <v>8313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3">
        <f t="shared" si="36"/>
        <v>126</v>
      </c>
      <c r="E390" s="6">
        <v>5000</v>
      </c>
      <c r="F390" s="8">
        <v>6308</v>
      </c>
      <c r="G390" t="s">
        <v>8218</v>
      </c>
      <c r="H390" s="6">
        <f t="shared" si="37"/>
        <v>88.85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t="s">
        <v>8267</v>
      </c>
      <c r="Q390" s="11" t="s">
        <v>8308</v>
      </c>
      <c r="R390" t="s">
        <v>8313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>
        <f t="shared" si="41"/>
        <v>2016</v>
      </c>
    </row>
    <row r="391" spans="1:22" ht="43.2" x14ac:dyDescent="0.3">
      <c r="A391">
        <v>389</v>
      </c>
      <c r="B391" s="3" t="s">
        <v>390</v>
      </c>
      <c r="C391" s="3" t="s">
        <v>4499</v>
      </c>
      <c r="D391" s="3">
        <f t="shared" si="36"/>
        <v>182</v>
      </c>
      <c r="E391" s="6">
        <v>68000</v>
      </c>
      <c r="F391" s="8">
        <v>123444.12</v>
      </c>
      <c r="G391" t="s">
        <v>8218</v>
      </c>
      <c r="H391" s="6">
        <f t="shared" si="37"/>
        <v>81.75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t="s">
        <v>8267</v>
      </c>
      <c r="Q391" s="11" t="s">
        <v>8308</v>
      </c>
      <c r="R391" t="s">
        <v>8313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3">
        <f t="shared" si="36"/>
        <v>100</v>
      </c>
      <c r="E392" s="6">
        <v>1000</v>
      </c>
      <c r="F392" s="8">
        <v>1000</v>
      </c>
      <c r="G392" t="s">
        <v>8218</v>
      </c>
      <c r="H392" s="6">
        <f t="shared" si="37"/>
        <v>71.430000000000007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t="s">
        <v>8267</v>
      </c>
      <c r="Q392" s="11" t="s">
        <v>8308</v>
      </c>
      <c r="R392" t="s">
        <v>8313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3">
        <f t="shared" si="36"/>
        <v>101</v>
      </c>
      <c r="E393" s="6">
        <v>20000</v>
      </c>
      <c r="F393" s="8">
        <v>20122</v>
      </c>
      <c r="G393" t="s">
        <v>8218</v>
      </c>
      <c r="H393" s="6">
        <f t="shared" si="37"/>
        <v>104.26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t="s">
        <v>8267</v>
      </c>
      <c r="Q393" s="11" t="s">
        <v>8308</v>
      </c>
      <c r="R393" t="s">
        <v>8313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3">
        <f t="shared" si="36"/>
        <v>101</v>
      </c>
      <c r="E394" s="6">
        <v>18500</v>
      </c>
      <c r="F394" s="8">
        <v>18667</v>
      </c>
      <c r="G394" t="s">
        <v>8218</v>
      </c>
      <c r="H394" s="6">
        <f t="shared" si="37"/>
        <v>90.62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t="s">
        <v>8267</v>
      </c>
      <c r="Q394" s="11" t="s">
        <v>8308</v>
      </c>
      <c r="R394" t="s">
        <v>8313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>
        <f t="shared" si="41"/>
        <v>2011</v>
      </c>
    </row>
    <row r="395" spans="1:22" ht="28.8" x14ac:dyDescent="0.3">
      <c r="A395">
        <v>393</v>
      </c>
      <c r="B395" s="3" t="s">
        <v>394</v>
      </c>
      <c r="C395" s="3" t="s">
        <v>4503</v>
      </c>
      <c r="D395" s="3">
        <f t="shared" si="36"/>
        <v>110</v>
      </c>
      <c r="E395" s="6">
        <v>50000</v>
      </c>
      <c r="F395" s="8">
        <v>55223</v>
      </c>
      <c r="G395" t="s">
        <v>8218</v>
      </c>
      <c r="H395" s="6">
        <f t="shared" si="37"/>
        <v>157.33000000000001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t="s">
        <v>8267</v>
      </c>
      <c r="Q395" s="11" t="s">
        <v>8308</v>
      </c>
      <c r="R395" t="s">
        <v>8313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3">
        <f t="shared" si="36"/>
        <v>112</v>
      </c>
      <c r="E396" s="6">
        <v>4700</v>
      </c>
      <c r="F396" s="8">
        <v>5259</v>
      </c>
      <c r="G396" t="s">
        <v>8218</v>
      </c>
      <c r="H396" s="6">
        <f t="shared" si="37"/>
        <v>105.18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t="s">
        <v>8267</v>
      </c>
      <c r="Q396" s="11" t="s">
        <v>8308</v>
      </c>
      <c r="R396" t="s">
        <v>8313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3">
        <f t="shared" si="36"/>
        <v>108</v>
      </c>
      <c r="E397" s="6">
        <v>10000</v>
      </c>
      <c r="F397" s="8">
        <v>10804.45</v>
      </c>
      <c r="G397" t="s">
        <v>8218</v>
      </c>
      <c r="H397" s="6">
        <f t="shared" si="37"/>
        <v>58.72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t="s">
        <v>8267</v>
      </c>
      <c r="Q397" s="11" t="s">
        <v>8308</v>
      </c>
      <c r="R397" t="s">
        <v>8313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3">
        <f t="shared" si="36"/>
        <v>107</v>
      </c>
      <c r="E398" s="6">
        <v>15000</v>
      </c>
      <c r="F398" s="8">
        <v>16000</v>
      </c>
      <c r="G398" t="s">
        <v>8218</v>
      </c>
      <c r="H398" s="6">
        <f t="shared" si="37"/>
        <v>81.63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t="s">
        <v>8267</v>
      </c>
      <c r="Q398" s="11" t="s">
        <v>8308</v>
      </c>
      <c r="R398" t="s">
        <v>8313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>
        <f t="shared" si="41"/>
        <v>2012</v>
      </c>
    </row>
    <row r="399" spans="1:22" ht="43.2" x14ac:dyDescent="0.3">
      <c r="A399">
        <v>397</v>
      </c>
      <c r="B399" s="3" t="s">
        <v>398</v>
      </c>
      <c r="C399" s="3" t="s">
        <v>4507</v>
      </c>
      <c r="D399" s="3">
        <f t="shared" si="36"/>
        <v>104</v>
      </c>
      <c r="E399" s="6">
        <v>12444</v>
      </c>
      <c r="F399" s="8">
        <v>12929.35</v>
      </c>
      <c r="G399" t="s">
        <v>8218</v>
      </c>
      <c r="H399" s="6">
        <f t="shared" si="37"/>
        <v>56.46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t="s">
        <v>8267</v>
      </c>
      <c r="Q399" s="11" t="s">
        <v>8308</v>
      </c>
      <c r="R399" t="s">
        <v>8313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3">
        <f t="shared" si="36"/>
        <v>125</v>
      </c>
      <c r="E400" s="6">
        <v>7500</v>
      </c>
      <c r="F400" s="8">
        <v>9387</v>
      </c>
      <c r="G400" t="s">
        <v>8218</v>
      </c>
      <c r="H400" s="6">
        <f t="shared" si="37"/>
        <v>140.1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t="s">
        <v>8267</v>
      </c>
      <c r="Q400" s="11" t="s">
        <v>8308</v>
      </c>
      <c r="R400" t="s">
        <v>8313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3">
        <f t="shared" si="36"/>
        <v>107</v>
      </c>
      <c r="E401" s="6">
        <v>20000</v>
      </c>
      <c r="F401" s="8">
        <v>21361</v>
      </c>
      <c r="G401" t="s">
        <v>8218</v>
      </c>
      <c r="H401" s="6">
        <f t="shared" si="37"/>
        <v>224.85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t="s">
        <v>8267</v>
      </c>
      <c r="Q401" s="11" t="s">
        <v>8308</v>
      </c>
      <c r="R401" t="s">
        <v>8313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>
        <f t="shared" si="41"/>
        <v>2016</v>
      </c>
    </row>
    <row r="402" spans="1:22" ht="28.8" x14ac:dyDescent="0.3">
      <c r="A402">
        <v>400</v>
      </c>
      <c r="B402" s="3" t="s">
        <v>401</v>
      </c>
      <c r="C402" s="3" t="s">
        <v>4510</v>
      </c>
      <c r="D402" s="3">
        <f t="shared" si="36"/>
        <v>112</v>
      </c>
      <c r="E402" s="6">
        <v>10000</v>
      </c>
      <c r="F402" s="8">
        <v>11230.25</v>
      </c>
      <c r="G402" t="s">
        <v>8218</v>
      </c>
      <c r="H402" s="6">
        <f t="shared" si="37"/>
        <v>181.13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t="s">
        <v>8267</v>
      </c>
      <c r="Q402" s="11" t="s">
        <v>8308</v>
      </c>
      <c r="R402" t="s">
        <v>8313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3">
        <f t="shared" si="36"/>
        <v>104</v>
      </c>
      <c r="E403" s="6">
        <v>50000</v>
      </c>
      <c r="F403" s="8">
        <v>51906</v>
      </c>
      <c r="G403" t="s">
        <v>8218</v>
      </c>
      <c r="H403" s="6">
        <f t="shared" si="37"/>
        <v>711.04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t="s">
        <v>8267</v>
      </c>
      <c r="Q403" s="11" t="s">
        <v>8308</v>
      </c>
      <c r="R403" t="s">
        <v>8313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3">
        <f t="shared" si="36"/>
        <v>142</v>
      </c>
      <c r="E404" s="6">
        <v>2000</v>
      </c>
      <c r="F404" s="8">
        <v>2833</v>
      </c>
      <c r="G404" t="s">
        <v>8218</v>
      </c>
      <c r="H404" s="6">
        <f t="shared" si="37"/>
        <v>65.88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t="s">
        <v>8267</v>
      </c>
      <c r="Q404" s="11" t="s">
        <v>8308</v>
      </c>
      <c r="R404" t="s">
        <v>8313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3">
        <f t="shared" si="36"/>
        <v>105</v>
      </c>
      <c r="E405" s="6">
        <v>5000</v>
      </c>
      <c r="F405" s="8">
        <v>5263</v>
      </c>
      <c r="G405" t="s">
        <v>8218</v>
      </c>
      <c r="H405" s="6">
        <f t="shared" si="37"/>
        <v>75.19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t="s">
        <v>8267</v>
      </c>
      <c r="Q405" s="11" t="s">
        <v>8308</v>
      </c>
      <c r="R405" t="s">
        <v>8313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>
        <f t="shared" si="41"/>
        <v>2011</v>
      </c>
    </row>
    <row r="406" spans="1:22" ht="28.8" x14ac:dyDescent="0.3">
      <c r="A406">
        <v>404</v>
      </c>
      <c r="B406" s="3" t="s">
        <v>405</v>
      </c>
      <c r="C406" s="3" t="s">
        <v>4514</v>
      </c>
      <c r="D406" s="3">
        <f t="shared" si="36"/>
        <v>103</v>
      </c>
      <c r="E406" s="6">
        <v>35000</v>
      </c>
      <c r="F406" s="8">
        <v>36082</v>
      </c>
      <c r="G406" t="s">
        <v>8218</v>
      </c>
      <c r="H406" s="6">
        <f t="shared" si="37"/>
        <v>133.13999999999999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t="s">
        <v>8267</v>
      </c>
      <c r="Q406" s="11" t="s">
        <v>8308</v>
      </c>
      <c r="R406" t="s">
        <v>8313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3">
        <f t="shared" si="36"/>
        <v>108</v>
      </c>
      <c r="E407" s="6">
        <v>2820</v>
      </c>
      <c r="F407" s="8">
        <v>3036</v>
      </c>
      <c r="G407" t="s">
        <v>8218</v>
      </c>
      <c r="H407" s="6">
        <f t="shared" si="37"/>
        <v>55.2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t="s">
        <v>8267</v>
      </c>
      <c r="Q407" s="11" t="s">
        <v>8308</v>
      </c>
      <c r="R407" t="s">
        <v>8313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3">
        <f t="shared" si="36"/>
        <v>108</v>
      </c>
      <c r="E408" s="6">
        <v>2800</v>
      </c>
      <c r="F408" s="8">
        <v>3015.73</v>
      </c>
      <c r="G408" t="s">
        <v>8218</v>
      </c>
      <c r="H408" s="6">
        <f t="shared" si="37"/>
        <v>86.16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t="s">
        <v>8267</v>
      </c>
      <c r="Q408" s="11" t="s">
        <v>8308</v>
      </c>
      <c r="R408" t="s">
        <v>8313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>
        <f t="shared" si="41"/>
        <v>2011</v>
      </c>
    </row>
    <row r="409" spans="1:22" ht="28.8" x14ac:dyDescent="0.3">
      <c r="A409">
        <v>407</v>
      </c>
      <c r="B409" s="3" t="s">
        <v>408</v>
      </c>
      <c r="C409" s="3" t="s">
        <v>4517</v>
      </c>
      <c r="D409" s="3">
        <f t="shared" si="36"/>
        <v>102</v>
      </c>
      <c r="E409" s="6">
        <v>2000</v>
      </c>
      <c r="F409" s="8">
        <v>2031</v>
      </c>
      <c r="G409" t="s">
        <v>8218</v>
      </c>
      <c r="H409" s="6">
        <f t="shared" si="37"/>
        <v>92.32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t="s">
        <v>8267</v>
      </c>
      <c r="Q409" s="11" t="s">
        <v>8308</v>
      </c>
      <c r="R409" t="s">
        <v>8313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3">
        <f t="shared" si="36"/>
        <v>101</v>
      </c>
      <c r="E410" s="6">
        <v>6000</v>
      </c>
      <c r="F410" s="8">
        <v>6086.26</v>
      </c>
      <c r="G410" t="s">
        <v>8218</v>
      </c>
      <c r="H410" s="6">
        <f t="shared" si="37"/>
        <v>160.16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t="s">
        <v>8267</v>
      </c>
      <c r="Q410" s="11" t="s">
        <v>8308</v>
      </c>
      <c r="R410" t="s">
        <v>8313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3">
        <f t="shared" si="36"/>
        <v>137</v>
      </c>
      <c r="E411" s="6">
        <v>500</v>
      </c>
      <c r="F411" s="8">
        <v>684</v>
      </c>
      <c r="G411" t="s">
        <v>8218</v>
      </c>
      <c r="H411" s="6">
        <f t="shared" si="37"/>
        <v>45.6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t="s">
        <v>8267</v>
      </c>
      <c r="Q411" s="11" t="s">
        <v>8308</v>
      </c>
      <c r="R411" t="s">
        <v>8313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3">
        <f t="shared" si="36"/>
        <v>128</v>
      </c>
      <c r="E412" s="6">
        <v>1000</v>
      </c>
      <c r="F412" s="8">
        <v>1283</v>
      </c>
      <c r="G412" t="s">
        <v>8218</v>
      </c>
      <c r="H412" s="6">
        <f t="shared" si="37"/>
        <v>183.29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t="s">
        <v>8267</v>
      </c>
      <c r="Q412" s="11" t="s">
        <v>8308</v>
      </c>
      <c r="R412" t="s">
        <v>8313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3">
        <f t="shared" si="36"/>
        <v>101</v>
      </c>
      <c r="E413" s="6">
        <v>30000</v>
      </c>
      <c r="F413" s="8">
        <v>30315</v>
      </c>
      <c r="G413" t="s">
        <v>8218</v>
      </c>
      <c r="H413" s="6">
        <f t="shared" si="37"/>
        <v>125.79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t="s">
        <v>8267</v>
      </c>
      <c r="Q413" s="11" t="s">
        <v>8308</v>
      </c>
      <c r="R413" t="s">
        <v>8313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3">
        <f t="shared" si="36"/>
        <v>127</v>
      </c>
      <c r="E414" s="6">
        <v>2500</v>
      </c>
      <c r="F414" s="8">
        <v>3171</v>
      </c>
      <c r="G414" t="s">
        <v>8218</v>
      </c>
      <c r="H414" s="6">
        <f t="shared" si="37"/>
        <v>57.65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t="s">
        <v>8267</v>
      </c>
      <c r="Q414" s="11" t="s">
        <v>8308</v>
      </c>
      <c r="R414" t="s">
        <v>8313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3">
        <f t="shared" si="36"/>
        <v>105</v>
      </c>
      <c r="E415" s="6">
        <v>12800</v>
      </c>
      <c r="F415" s="8">
        <v>13451</v>
      </c>
      <c r="G415" t="s">
        <v>8218</v>
      </c>
      <c r="H415" s="6">
        <f t="shared" si="37"/>
        <v>78.66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t="s">
        <v>8267</v>
      </c>
      <c r="Q415" s="11" t="s">
        <v>8308</v>
      </c>
      <c r="R415" t="s">
        <v>8313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3">
        <f t="shared" si="36"/>
        <v>103</v>
      </c>
      <c r="E416" s="6">
        <v>18500</v>
      </c>
      <c r="F416" s="8">
        <v>19028</v>
      </c>
      <c r="G416" t="s">
        <v>8218</v>
      </c>
      <c r="H416" s="6">
        <f t="shared" si="37"/>
        <v>91.48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t="s">
        <v>8267</v>
      </c>
      <c r="Q416" s="11" t="s">
        <v>8308</v>
      </c>
      <c r="R416" t="s">
        <v>8313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>
        <f t="shared" si="41"/>
        <v>2013</v>
      </c>
    </row>
    <row r="417" spans="1:22" ht="43.2" x14ac:dyDescent="0.3">
      <c r="A417">
        <v>415</v>
      </c>
      <c r="B417" s="3" t="s">
        <v>416</v>
      </c>
      <c r="C417" s="3" t="s">
        <v>4525</v>
      </c>
      <c r="D417" s="3">
        <f t="shared" si="36"/>
        <v>102</v>
      </c>
      <c r="E417" s="6">
        <v>1400</v>
      </c>
      <c r="F417" s="8">
        <v>1430.06</v>
      </c>
      <c r="G417" t="s">
        <v>8218</v>
      </c>
      <c r="H417" s="6">
        <f t="shared" si="37"/>
        <v>68.099999999999994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t="s">
        <v>8267</v>
      </c>
      <c r="Q417" s="11" t="s">
        <v>8308</v>
      </c>
      <c r="R417" t="s">
        <v>8313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>
        <f t="shared" si="41"/>
        <v>2014</v>
      </c>
    </row>
    <row r="418" spans="1:22" ht="28.8" x14ac:dyDescent="0.3">
      <c r="A418">
        <v>416</v>
      </c>
      <c r="B418" s="3" t="s">
        <v>417</v>
      </c>
      <c r="C418" s="3" t="s">
        <v>4526</v>
      </c>
      <c r="D418" s="3">
        <f t="shared" si="36"/>
        <v>120</v>
      </c>
      <c r="E418" s="6">
        <v>1000</v>
      </c>
      <c r="F418" s="8">
        <v>1202.17</v>
      </c>
      <c r="G418" t="s">
        <v>8218</v>
      </c>
      <c r="H418" s="6">
        <f t="shared" si="37"/>
        <v>48.09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t="s">
        <v>8267</v>
      </c>
      <c r="Q418" s="11" t="s">
        <v>8308</v>
      </c>
      <c r="R418" t="s">
        <v>8313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3">
        <f t="shared" si="36"/>
        <v>100</v>
      </c>
      <c r="E419" s="6">
        <v>10500</v>
      </c>
      <c r="F419" s="8">
        <v>10526</v>
      </c>
      <c r="G419" t="s">
        <v>8218</v>
      </c>
      <c r="H419" s="6">
        <f t="shared" si="37"/>
        <v>202.42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t="s">
        <v>8267</v>
      </c>
      <c r="Q419" s="11" t="s">
        <v>8308</v>
      </c>
      <c r="R419" t="s">
        <v>8313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3">
        <f t="shared" si="36"/>
        <v>101</v>
      </c>
      <c r="E420" s="6">
        <v>22400</v>
      </c>
      <c r="F420" s="8">
        <v>22542</v>
      </c>
      <c r="G420" t="s">
        <v>8218</v>
      </c>
      <c r="H420" s="6">
        <f t="shared" si="37"/>
        <v>216.75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t="s">
        <v>8267</v>
      </c>
      <c r="Q420" s="11" t="s">
        <v>8308</v>
      </c>
      <c r="R420" t="s">
        <v>8313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3">
        <f t="shared" si="36"/>
        <v>100</v>
      </c>
      <c r="E421" s="6">
        <v>8000</v>
      </c>
      <c r="F421" s="8">
        <v>8035</v>
      </c>
      <c r="G421" t="s">
        <v>8218</v>
      </c>
      <c r="H421" s="6">
        <f t="shared" si="37"/>
        <v>110.07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t="s">
        <v>8267</v>
      </c>
      <c r="Q421" s="11" t="s">
        <v>8308</v>
      </c>
      <c r="R421" t="s">
        <v>8313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3">
        <f t="shared" si="36"/>
        <v>0</v>
      </c>
      <c r="E422" s="6">
        <v>3300</v>
      </c>
      <c r="F422" s="8">
        <v>14.5</v>
      </c>
      <c r="G422" t="s">
        <v>8220</v>
      </c>
      <c r="H422" s="6">
        <f t="shared" si="37"/>
        <v>4.83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t="s">
        <v>8268</v>
      </c>
      <c r="Q422" s="11" t="s">
        <v>8308</v>
      </c>
      <c r="R422" t="s">
        <v>8314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3">
        <f t="shared" si="36"/>
        <v>2</v>
      </c>
      <c r="E423" s="6">
        <v>15000</v>
      </c>
      <c r="F423" s="8">
        <v>301</v>
      </c>
      <c r="G423" t="s">
        <v>8220</v>
      </c>
      <c r="H423" s="6">
        <f t="shared" si="37"/>
        <v>50.17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t="s">
        <v>8268</v>
      </c>
      <c r="Q423" s="11" t="s">
        <v>8308</v>
      </c>
      <c r="R423" t="s">
        <v>8314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3">
        <f t="shared" si="36"/>
        <v>1</v>
      </c>
      <c r="E424" s="6">
        <v>40000</v>
      </c>
      <c r="F424" s="8">
        <v>430</v>
      </c>
      <c r="G424" t="s">
        <v>8220</v>
      </c>
      <c r="H424" s="6">
        <f t="shared" si="37"/>
        <v>35.83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t="s">
        <v>8268</v>
      </c>
      <c r="Q424" s="11" t="s">
        <v>8308</v>
      </c>
      <c r="R424" t="s">
        <v>8314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3">
        <f t="shared" si="36"/>
        <v>1</v>
      </c>
      <c r="E425" s="6">
        <v>20000</v>
      </c>
      <c r="F425" s="8">
        <v>153</v>
      </c>
      <c r="G425" t="s">
        <v>8220</v>
      </c>
      <c r="H425" s="6">
        <f t="shared" si="37"/>
        <v>11.77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t="s">
        <v>8268</v>
      </c>
      <c r="Q425" s="11" t="s">
        <v>8308</v>
      </c>
      <c r="R425" t="s">
        <v>8314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3">
        <f t="shared" si="36"/>
        <v>7</v>
      </c>
      <c r="E426" s="6">
        <v>3000</v>
      </c>
      <c r="F426" s="8">
        <v>203.9</v>
      </c>
      <c r="G426" t="s">
        <v>8220</v>
      </c>
      <c r="H426" s="6">
        <f t="shared" si="37"/>
        <v>40.78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t="s">
        <v>8268</v>
      </c>
      <c r="Q426" s="11" t="s">
        <v>8308</v>
      </c>
      <c r="R426" t="s">
        <v>8314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3">
        <f t="shared" si="36"/>
        <v>0</v>
      </c>
      <c r="E427" s="6">
        <v>50000</v>
      </c>
      <c r="F427" s="8">
        <v>6</v>
      </c>
      <c r="G427" t="s">
        <v>8220</v>
      </c>
      <c r="H427" s="6">
        <f t="shared" si="37"/>
        <v>3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t="s">
        <v>8268</v>
      </c>
      <c r="Q427" s="11" t="s">
        <v>8308</v>
      </c>
      <c r="R427" t="s">
        <v>8314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3">
        <f t="shared" si="36"/>
        <v>1</v>
      </c>
      <c r="E428" s="6">
        <v>10000</v>
      </c>
      <c r="F428" s="8">
        <v>133</v>
      </c>
      <c r="G428" t="s">
        <v>8220</v>
      </c>
      <c r="H428" s="6">
        <f t="shared" si="37"/>
        <v>16.63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t="s">
        <v>8268</v>
      </c>
      <c r="Q428" s="11" t="s">
        <v>8308</v>
      </c>
      <c r="R428" t="s">
        <v>8314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>
        <f t="shared" si="41"/>
        <v>2016</v>
      </c>
    </row>
    <row r="429" spans="1:22" ht="43.2" x14ac:dyDescent="0.3">
      <c r="A429">
        <v>427</v>
      </c>
      <c r="B429" s="3" t="s">
        <v>428</v>
      </c>
      <c r="C429" s="3" t="s">
        <v>4537</v>
      </c>
      <c r="D429" s="3">
        <f t="shared" si="36"/>
        <v>0</v>
      </c>
      <c r="E429" s="6">
        <v>6500</v>
      </c>
      <c r="F429" s="8">
        <v>0</v>
      </c>
      <c r="G429" t="s">
        <v>8220</v>
      </c>
      <c r="H429" s="6">
        <f t="shared" si="37"/>
        <v>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t="s">
        <v>8268</v>
      </c>
      <c r="Q429" s="11" t="s">
        <v>8308</v>
      </c>
      <c r="R429" t="s">
        <v>8314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3">
        <f t="shared" si="36"/>
        <v>6</v>
      </c>
      <c r="E430" s="6">
        <v>12000</v>
      </c>
      <c r="F430" s="8">
        <v>676</v>
      </c>
      <c r="G430" t="s">
        <v>8220</v>
      </c>
      <c r="H430" s="6">
        <f t="shared" si="37"/>
        <v>52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t="s">
        <v>8268</v>
      </c>
      <c r="Q430" s="11" t="s">
        <v>8308</v>
      </c>
      <c r="R430" t="s">
        <v>8314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>
        <f t="shared" si="41"/>
        <v>2014</v>
      </c>
    </row>
    <row r="431" spans="1:22" ht="43.2" x14ac:dyDescent="0.3">
      <c r="A431">
        <v>429</v>
      </c>
      <c r="B431" s="3" t="s">
        <v>430</v>
      </c>
      <c r="C431" s="3" t="s">
        <v>4539</v>
      </c>
      <c r="D431" s="3">
        <f t="shared" si="36"/>
        <v>0</v>
      </c>
      <c r="E431" s="6">
        <v>5000</v>
      </c>
      <c r="F431" s="8">
        <v>0</v>
      </c>
      <c r="G431" t="s">
        <v>8220</v>
      </c>
      <c r="H431" s="6">
        <f t="shared" si="37"/>
        <v>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t="s">
        <v>8268</v>
      </c>
      <c r="Q431" s="11" t="s">
        <v>8308</v>
      </c>
      <c r="R431" t="s">
        <v>8314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>
        <f t="shared" si="41"/>
        <v>2009</v>
      </c>
    </row>
    <row r="432" spans="1:22" ht="28.8" x14ac:dyDescent="0.3">
      <c r="A432">
        <v>430</v>
      </c>
      <c r="B432" s="3" t="s">
        <v>431</v>
      </c>
      <c r="C432" s="3" t="s">
        <v>4540</v>
      </c>
      <c r="D432" s="3">
        <f t="shared" si="36"/>
        <v>2</v>
      </c>
      <c r="E432" s="6">
        <v>1000</v>
      </c>
      <c r="F432" s="8">
        <v>24</v>
      </c>
      <c r="G432" t="s">
        <v>8220</v>
      </c>
      <c r="H432" s="6">
        <f t="shared" si="37"/>
        <v>4.8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t="s">
        <v>8268</v>
      </c>
      <c r="Q432" s="11" t="s">
        <v>8308</v>
      </c>
      <c r="R432" t="s">
        <v>8314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3">
        <f t="shared" si="36"/>
        <v>14</v>
      </c>
      <c r="E433" s="6">
        <v>3000</v>
      </c>
      <c r="F433" s="8">
        <v>415</v>
      </c>
      <c r="G433" t="s">
        <v>8220</v>
      </c>
      <c r="H433" s="6">
        <f t="shared" si="37"/>
        <v>51.88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t="s">
        <v>8268</v>
      </c>
      <c r="Q433" s="11" t="s">
        <v>8308</v>
      </c>
      <c r="R433" t="s">
        <v>8314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>
        <f t="shared" si="41"/>
        <v>2016</v>
      </c>
    </row>
    <row r="434" spans="1:22" ht="43.2" x14ac:dyDescent="0.3">
      <c r="A434">
        <v>432</v>
      </c>
      <c r="B434" s="3" t="s">
        <v>433</v>
      </c>
      <c r="C434" s="3" t="s">
        <v>4542</v>
      </c>
      <c r="D434" s="3">
        <f t="shared" si="36"/>
        <v>10</v>
      </c>
      <c r="E434" s="6">
        <v>6000</v>
      </c>
      <c r="F434" s="8">
        <v>570</v>
      </c>
      <c r="G434" t="s">
        <v>8220</v>
      </c>
      <c r="H434" s="6">
        <f t="shared" si="37"/>
        <v>71.25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t="s">
        <v>8268</v>
      </c>
      <c r="Q434" s="11" t="s">
        <v>8308</v>
      </c>
      <c r="R434" t="s">
        <v>8314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3">
        <f t="shared" si="36"/>
        <v>0</v>
      </c>
      <c r="E435" s="6">
        <v>3000</v>
      </c>
      <c r="F435" s="8">
        <v>0</v>
      </c>
      <c r="G435" t="s">
        <v>8220</v>
      </c>
      <c r="H435" s="6">
        <f t="shared" si="37"/>
        <v>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t="s">
        <v>8268</v>
      </c>
      <c r="Q435" s="11" t="s">
        <v>8308</v>
      </c>
      <c r="R435" t="s">
        <v>8314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>
        <f t="shared" si="41"/>
        <v>2015</v>
      </c>
    </row>
    <row r="436" spans="1:22" ht="43.2" x14ac:dyDescent="0.3">
      <c r="A436">
        <v>434</v>
      </c>
      <c r="B436" s="3" t="s">
        <v>435</v>
      </c>
      <c r="C436" s="3" t="s">
        <v>4544</v>
      </c>
      <c r="D436" s="3">
        <f t="shared" si="36"/>
        <v>5</v>
      </c>
      <c r="E436" s="6">
        <v>2500</v>
      </c>
      <c r="F436" s="8">
        <v>125</v>
      </c>
      <c r="G436" t="s">
        <v>8220</v>
      </c>
      <c r="H436" s="6">
        <f t="shared" si="37"/>
        <v>62.5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t="s">
        <v>8268</v>
      </c>
      <c r="Q436" s="11" t="s">
        <v>8308</v>
      </c>
      <c r="R436" t="s">
        <v>8314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>
        <f t="shared" si="41"/>
        <v>2013</v>
      </c>
    </row>
    <row r="437" spans="1:22" ht="43.2" x14ac:dyDescent="0.3">
      <c r="A437">
        <v>435</v>
      </c>
      <c r="B437" s="3" t="s">
        <v>436</v>
      </c>
      <c r="C437" s="3" t="s">
        <v>4545</v>
      </c>
      <c r="D437" s="3">
        <f t="shared" si="36"/>
        <v>0</v>
      </c>
      <c r="E437" s="6">
        <v>110000</v>
      </c>
      <c r="F437" s="8">
        <v>3</v>
      </c>
      <c r="G437" t="s">
        <v>8220</v>
      </c>
      <c r="H437" s="6">
        <f t="shared" si="37"/>
        <v>1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t="s">
        <v>8268</v>
      </c>
      <c r="Q437" s="11" t="s">
        <v>8308</v>
      </c>
      <c r="R437" t="s">
        <v>8314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3">
        <f t="shared" si="36"/>
        <v>0</v>
      </c>
      <c r="E438" s="6">
        <v>1000</v>
      </c>
      <c r="F438" s="8">
        <v>0</v>
      </c>
      <c r="G438" t="s">
        <v>8220</v>
      </c>
      <c r="H438" s="6">
        <f t="shared" si="37"/>
        <v>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t="s">
        <v>8268</v>
      </c>
      <c r="Q438" s="11" t="s">
        <v>8308</v>
      </c>
      <c r="R438" t="s">
        <v>8314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3">
        <f t="shared" si="36"/>
        <v>0</v>
      </c>
      <c r="E439" s="6">
        <v>7000</v>
      </c>
      <c r="F439" s="8">
        <v>0</v>
      </c>
      <c r="G439" t="s">
        <v>8220</v>
      </c>
      <c r="H439" s="6">
        <f t="shared" si="37"/>
        <v>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t="s">
        <v>8268</v>
      </c>
      <c r="Q439" s="11" t="s">
        <v>8308</v>
      </c>
      <c r="R439" t="s">
        <v>8314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>
        <f t="shared" si="41"/>
        <v>2016</v>
      </c>
    </row>
    <row r="440" spans="1:22" ht="28.8" x14ac:dyDescent="0.3">
      <c r="A440">
        <v>438</v>
      </c>
      <c r="B440" s="3" t="s">
        <v>439</v>
      </c>
      <c r="C440" s="3" t="s">
        <v>4548</v>
      </c>
      <c r="D440" s="3">
        <f t="shared" si="36"/>
        <v>9</v>
      </c>
      <c r="E440" s="6">
        <v>20000</v>
      </c>
      <c r="F440" s="8">
        <v>1876</v>
      </c>
      <c r="G440" t="s">
        <v>8220</v>
      </c>
      <c r="H440" s="6">
        <f t="shared" si="37"/>
        <v>170.55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t="s">
        <v>8268</v>
      </c>
      <c r="Q440" s="11" t="s">
        <v>8308</v>
      </c>
      <c r="R440" t="s">
        <v>8314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3">
        <f t="shared" si="36"/>
        <v>0</v>
      </c>
      <c r="E441" s="6">
        <v>450</v>
      </c>
      <c r="F441" s="8">
        <v>0</v>
      </c>
      <c r="G441" t="s">
        <v>8220</v>
      </c>
      <c r="H441" s="6">
        <f t="shared" si="37"/>
        <v>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t="s">
        <v>8268</v>
      </c>
      <c r="Q441" s="11" t="s">
        <v>8308</v>
      </c>
      <c r="R441" t="s">
        <v>8314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>
        <f t="shared" si="41"/>
        <v>2014</v>
      </c>
    </row>
    <row r="442" spans="1:22" ht="28.8" x14ac:dyDescent="0.3">
      <c r="A442">
        <v>440</v>
      </c>
      <c r="B442" s="3" t="s">
        <v>441</v>
      </c>
      <c r="C442" s="3" t="s">
        <v>4550</v>
      </c>
      <c r="D442" s="3">
        <f t="shared" si="36"/>
        <v>0</v>
      </c>
      <c r="E442" s="6">
        <v>5000</v>
      </c>
      <c r="F442" s="8">
        <v>5</v>
      </c>
      <c r="G442" t="s">
        <v>8220</v>
      </c>
      <c r="H442" s="6">
        <f t="shared" si="37"/>
        <v>5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t="s">
        <v>8268</v>
      </c>
      <c r="Q442" s="11" t="s">
        <v>8308</v>
      </c>
      <c r="R442" t="s">
        <v>8314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3">
        <f t="shared" si="36"/>
        <v>0</v>
      </c>
      <c r="E443" s="6">
        <v>400</v>
      </c>
      <c r="F443" s="8">
        <v>0</v>
      </c>
      <c r="G443" t="s">
        <v>8220</v>
      </c>
      <c r="H443" s="6">
        <f t="shared" si="37"/>
        <v>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t="s">
        <v>8268</v>
      </c>
      <c r="Q443" s="11" t="s">
        <v>8308</v>
      </c>
      <c r="R443" t="s">
        <v>8314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3">
        <f t="shared" si="36"/>
        <v>39</v>
      </c>
      <c r="E444" s="6">
        <v>17000</v>
      </c>
      <c r="F444" s="8">
        <v>6691</v>
      </c>
      <c r="G444" t="s">
        <v>8220</v>
      </c>
      <c r="H444" s="6">
        <f t="shared" si="37"/>
        <v>393.59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t="s">
        <v>8268</v>
      </c>
      <c r="Q444" s="11" t="s">
        <v>8308</v>
      </c>
      <c r="R444" t="s">
        <v>8314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3">
        <f t="shared" si="36"/>
        <v>0</v>
      </c>
      <c r="E445" s="6">
        <v>10000</v>
      </c>
      <c r="F445" s="8">
        <v>10</v>
      </c>
      <c r="G445" t="s">
        <v>8220</v>
      </c>
      <c r="H445" s="6">
        <f t="shared" si="37"/>
        <v>5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t="s">
        <v>8268</v>
      </c>
      <c r="Q445" s="11" t="s">
        <v>8308</v>
      </c>
      <c r="R445" t="s">
        <v>8314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>
        <f t="shared" si="41"/>
        <v>2014</v>
      </c>
    </row>
    <row r="446" spans="1:22" ht="28.8" x14ac:dyDescent="0.3">
      <c r="A446">
        <v>444</v>
      </c>
      <c r="B446" s="3" t="s">
        <v>445</v>
      </c>
      <c r="C446" s="3" t="s">
        <v>4554</v>
      </c>
      <c r="D446" s="3">
        <f t="shared" si="36"/>
        <v>5</v>
      </c>
      <c r="E446" s="6">
        <v>1000</v>
      </c>
      <c r="F446" s="8">
        <v>50</v>
      </c>
      <c r="G446" t="s">
        <v>8220</v>
      </c>
      <c r="H446" s="6">
        <f t="shared" si="37"/>
        <v>50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t="s">
        <v>8268</v>
      </c>
      <c r="Q446" s="11" t="s">
        <v>8308</v>
      </c>
      <c r="R446" t="s">
        <v>8314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>
        <f t="shared" si="41"/>
        <v>2012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3">
        <f t="shared" si="36"/>
        <v>0</v>
      </c>
      <c r="E447" s="6">
        <v>60000</v>
      </c>
      <c r="F447" s="8">
        <v>2</v>
      </c>
      <c r="G447" t="s">
        <v>8220</v>
      </c>
      <c r="H447" s="6">
        <f t="shared" si="37"/>
        <v>1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t="s">
        <v>8268</v>
      </c>
      <c r="Q447" s="11" t="s">
        <v>8308</v>
      </c>
      <c r="R447" t="s">
        <v>8314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3">
        <f t="shared" si="36"/>
        <v>7</v>
      </c>
      <c r="E448" s="6">
        <v>10500</v>
      </c>
      <c r="F448" s="8">
        <v>766</v>
      </c>
      <c r="G448" t="s">
        <v>8220</v>
      </c>
      <c r="H448" s="6">
        <f t="shared" si="37"/>
        <v>47.88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t="s">
        <v>8268</v>
      </c>
      <c r="Q448" s="11" t="s">
        <v>8308</v>
      </c>
      <c r="R448" t="s">
        <v>8314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3">
        <f t="shared" si="36"/>
        <v>0</v>
      </c>
      <c r="E449" s="6">
        <v>30000</v>
      </c>
      <c r="F449" s="8">
        <v>5</v>
      </c>
      <c r="G449" t="s">
        <v>8220</v>
      </c>
      <c r="H449" s="6">
        <f t="shared" si="37"/>
        <v>5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t="s">
        <v>8268</v>
      </c>
      <c r="Q449" s="11" t="s">
        <v>8308</v>
      </c>
      <c r="R449" t="s">
        <v>8314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3">
        <f t="shared" ref="D450:D513" si="42">ROUND((F450/E450)*100,0)</f>
        <v>3</v>
      </c>
      <c r="E450" s="6">
        <v>2500</v>
      </c>
      <c r="F450" s="8">
        <v>82.01</v>
      </c>
      <c r="G450" t="s">
        <v>8220</v>
      </c>
      <c r="H450" s="6">
        <f t="shared" si="37"/>
        <v>20.5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t="s">
        <v>8268</v>
      </c>
      <c r="Q450" s="11" t="s">
        <v>8308</v>
      </c>
      <c r="R450" t="s">
        <v>8314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3">
        <f t="shared" si="42"/>
        <v>2</v>
      </c>
      <c r="E451" s="6">
        <v>2000</v>
      </c>
      <c r="F451" s="8">
        <v>45</v>
      </c>
      <c r="G451" t="s">
        <v>8220</v>
      </c>
      <c r="H451" s="6">
        <f t="shared" ref="H451:H514" si="43">IFERROR(ROUND(F451/N451,2),0)</f>
        <v>9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t="s">
        <v>8268</v>
      </c>
      <c r="Q451" s="11" t="s">
        <v>8308</v>
      </c>
      <c r="R451" t="s">
        <v>8314</v>
      </c>
      <c r="S451" s="13">
        <f t="shared" ref="S451:S514" si="44">(((L451/60)/60)/24)+DATE(1970,1,1)</f>
        <v>41534.568113425928</v>
      </c>
      <c r="T451" s="13">
        <f t="shared" ref="T451:T514" si="45">(((K451/60)/60)/24)+DATE(1970,1,1)</f>
        <v>41564.568113425928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3">
        <f t="shared" si="42"/>
        <v>1</v>
      </c>
      <c r="E452" s="6">
        <v>50000</v>
      </c>
      <c r="F452" s="8">
        <v>396</v>
      </c>
      <c r="G452" t="s">
        <v>8220</v>
      </c>
      <c r="H452" s="6">
        <f t="shared" si="43"/>
        <v>56.57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t="s">
        <v>8268</v>
      </c>
      <c r="Q452" s="11" t="s">
        <v>8308</v>
      </c>
      <c r="R452" t="s">
        <v>8314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3">
        <f t="shared" si="42"/>
        <v>0</v>
      </c>
      <c r="E453" s="6">
        <v>20000</v>
      </c>
      <c r="F453" s="8">
        <v>0</v>
      </c>
      <c r="G453" t="s">
        <v>8220</v>
      </c>
      <c r="H453" s="6">
        <f t="shared" si="43"/>
        <v>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t="s">
        <v>8268</v>
      </c>
      <c r="Q453" s="11" t="s">
        <v>8308</v>
      </c>
      <c r="R453" t="s">
        <v>8314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>
        <f t="shared" si="47"/>
        <v>2014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3">
        <f t="shared" si="42"/>
        <v>64</v>
      </c>
      <c r="E454" s="6">
        <v>750</v>
      </c>
      <c r="F454" s="8">
        <v>480</v>
      </c>
      <c r="G454" t="s">
        <v>8220</v>
      </c>
      <c r="H454" s="6">
        <f t="shared" si="43"/>
        <v>40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t="s">
        <v>8268</v>
      </c>
      <c r="Q454" s="11" t="s">
        <v>8308</v>
      </c>
      <c r="R454" t="s">
        <v>8314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3">
        <f t="shared" si="42"/>
        <v>0</v>
      </c>
      <c r="E455" s="6">
        <v>94875</v>
      </c>
      <c r="F455" s="8">
        <v>26</v>
      </c>
      <c r="G455" t="s">
        <v>8220</v>
      </c>
      <c r="H455" s="6">
        <f t="shared" si="43"/>
        <v>13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t="s">
        <v>8268</v>
      </c>
      <c r="Q455" s="11" t="s">
        <v>8308</v>
      </c>
      <c r="R455" t="s">
        <v>8314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3">
        <f t="shared" si="42"/>
        <v>1</v>
      </c>
      <c r="E456" s="6">
        <v>10000</v>
      </c>
      <c r="F456" s="8">
        <v>82</v>
      </c>
      <c r="G456" t="s">
        <v>8220</v>
      </c>
      <c r="H456" s="6">
        <f t="shared" si="43"/>
        <v>16.399999999999999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t="s">
        <v>8268</v>
      </c>
      <c r="Q456" s="11" t="s">
        <v>8308</v>
      </c>
      <c r="R456" t="s">
        <v>8314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3">
        <f t="shared" si="42"/>
        <v>0</v>
      </c>
      <c r="E457" s="6">
        <v>65000</v>
      </c>
      <c r="F457" s="8">
        <v>45</v>
      </c>
      <c r="G457" t="s">
        <v>8220</v>
      </c>
      <c r="H457" s="6">
        <f t="shared" si="43"/>
        <v>22.5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t="s">
        <v>8268</v>
      </c>
      <c r="Q457" s="11" t="s">
        <v>8308</v>
      </c>
      <c r="R457" t="s">
        <v>8314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3">
        <f t="shared" si="42"/>
        <v>1</v>
      </c>
      <c r="E458" s="6">
        <v>8888</v>
      </c>
      <c r="F458" s="8">
        <v>61</v>
      </c>
      <c r="G458" t="s">
        <v>8220</v>
      </c>
      <c r="H458" s="6">
        <f t="shared" si="43"/>
        <v>20.329999999999998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t="s">
        <v>8268</v>
      </c>
      <c r="Q458" s="11" t="s">
        <v>8308</v>
      </c>
      <c r="R458" t="s">
        <v>8314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3">
        <f t="shared" si="42"/>
        <v>0</v>
      </c>
      <c r="E459" s="6">
        <v>20000</v>
      </c>
      <c r="F459" s="8">
        <v>0</v>
      </c>
      <c r="G459" t="s">
        <v>8220</v>
      </c>
      <c r="H459" s="6">
        <f t="shared" si="43"/>
        <v>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t="s">
        <v>8268</v>
      </c>
      <c r="Q459" s="11" t="s">
        <v>8308</v>
      </c>
      <c r="R459" t="s">
        <v>8314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3">
        <f t="shared" si="42"/>
        <v>8</v>
      </c>
      <c r="E460" s="6">
        <v>10000</v>
      </c>
      <c r="F460" s="8">
        <v>821</v>
      </c>
      <c r="G460" t="s">
        <v>8220</v>
      </c>
      <c r="H460" s="6">
        <f t="shared" si="43"/>
        <v>16.760000000000002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t="s">
        <v>8268</v>
      </c>
      <c r="Q460" s="11" t="s">
        <v>8308</v>
      </c>
      <c r="R460" t="s">
        <v>8314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3">
        <f t="shared" si="42"/>
        <v>0</v>
      </c>
      <c r="E461" s="6">
        <v>39000</v>
      </c>
      <c r="F461" s="8">
        <v>25</v>
      </c>
      <c r="G461" t="s">
        <v>8220</v>
      </c>
      <c r="H461" s="6">
        <f t="shared" si="43"/>
        <v>25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t="s">
        <v>8268</v>
      </c>
      <c r="Q461" s="11" t="s">
        <v>8308</v>
      </c>
      <c r="R461" t="s">
        <v>8314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3">
        <f t="shared" si="42"/>
        <v>0</v>
      </c>
      <c r="E462" s="6">
        <v>8500</v>
      </c>
      <c r="F462" s="8">
        <v>25</v>
      </c>
      <c r="G462" t="s">
        <v>8220</v>
      </c>
      <c r="H462" s="6">
        <f t="shared" si="43"/>
        <v>12.5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t="s">
        <v>8268</v>
      </c>
      <c r="Q462" s="11" t="s">
        <v>8308</v>
      </c>
      <c r="R462" t="s">
        <v>8314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3">
        <f t="shared" si="42"/>
        <v>0</v>
      </c>
      <c r="E463" s="6">
        <v>550</v>
      </c>
      <c r="F463" s="8">
        <v>0</v>
      </c>
      <c r="G463" t="s">
        <v>8220</v>
      </c>
      <c r="H463" s="6">
        <f t="shared" si="43"/>
        <v>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t="s">
        <v>8268</v>
      </c>
      <c r="Q463" s="11" t="s">
        <v>8308</v>
      </c>
      <c r="R463" t="s">
        <v>8314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3">
        <f t="shared" si="42"/>
        <v>0</v>
      </c>
      <c r="E464" s="6">
        <v>100000</v>
      </c>
      <c r="F464" s="8">
        <v>0</v>
      </c>
      <c r="G464" t="s">
        <v>8220</v>
      </c>
      <c r="H464" s="6">
        <f t="shared" si="43"/>
        <v>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t="s">
        <v>8268</v>
      </c>
      <c r="Q464" s="11" t="s">
        <v>8308</v>
      </c>
      <c r="R464" t="s">
        <v>8314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3">
        <f t="shared" si="42"/>
        <v>2</v>
      </c>
      <c r="E465" s="6">
        <v>55000</v>
      </c>
      <c r="F465" s="8">
        <v>1250</v>
      </c>
      <c r="G465" t="s">
        <v>8220</v>
      </c>
      <c r="H465" s="6">
        <f t="shared" si="43"/>
        <v>113.64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t="s">
        <v>8268</v>
      </c>
      <c r="Q465" s="11" t="s">
        <v>8308</v>
      </c>
      <c r="R465" t="s">
        <v>8314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3">
        <f t="shared" si="42"/>
        <v>0</v>
      </c>
      <c r="E466" s="6">
        <v>1010</v>
      </c>
      <c r="F466" s="8">
        <v>1</v>
      </c>
      <c r="G466" t="s">
        <v>8220</v>
      </c>
      <c r="H466" s="6">
        <f t="shared" si="43"/>
        <v>1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t="s">
        <v>8268</v>
      </c>
      <c r="Q466" s="11" t="s">
        <v>8308</v>
      </c>
      <c r="R466" t="s">
        <v>8314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3">
        <f t="shared" si="42"/>
        <v>27</v>
      </c>
      <c r="E467" s="6">
        <v>512</v>
      </c>
      <c r="F467" s="8">
        <v>138</v>
      </c>
      <c r="G467" t="s">
        <v>8220</v>
      </c>
      <c r="H467" s="6">
        <f t="shared" si="43"/>
        <v>17.25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t="s">
        <v>8268</v>
      </c>
      <c r="Q467" s="11" t="s">
        <v>8308</v>
      </c>
      <c r="R467" t="s">
        <v>8314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3">
        <f t="shared" si="42"/>
        <v>1</v>
      </c>
      <c r="E468" s="6">
        <v>10000</v>
      </c>
      <c r="F468" s="8">
        <v>76</v>
      </c>
      <c r="G468" t="s">
        <v>8220</v>
      </c>
      <c r="H468" s="6">
        <f t="shared" si="43"/>
        <v>15.2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t="s">
        <v>8268</v>
      </c>
      <c r="Q468" s="11" t="s">
        <v>8308</v>
      </c>
      <c r="R468" t="s">
        <v>8314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3">
        <f t="shared" si="42"/>
        <v>22</v>
      </c>
      <c r="E469" s="6">
        <v>20000</v>
      </c>
      <c r="F469" s="8">
        <v>4315</v>
      </c>
      <c r="G469" t="s">
        <v>8220</v>
      </c>
      <c r="H469" s="6">
        <f t="shared" si="43"/>
        <v>110.64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t="s">
        <v>8268</v>
      </c>
      <c r="Q469" s="11" t="s">
        <v>8308</v>
      </c>
      <c r="R469" t="s">
        <v>8314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3">
        <f t="shared" si="42"/>
        <v>0</v>
      </c>
      <c r="E470" s="6">
        <v>7500</v>
      </c>
      <c r="F470" s="8">
        <v>0</v>
      </c>
      <c r="G470" t="s">
        <v>8220</v>
      </c>
      <c r="H470" s="6">
        <f t="shared" si="43"/>
        <v>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t="s">
        <v>8268</v>
      </c>
      <c r="Q470" s="11" t="s">
        <v>8308</v>
      </c>
      <c r="R470" t="s">
        <v>8314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3">
        <f t="shared" si="42"/>
        <v>0</v>
      </c>
      <c r="E471" s="6">
        <v>6000</v>
      </c>
      <c r="F471" s="8">
        <v>0</v>
      </c>
      <c r="G471" t="s">
        <v>8220</v>
      </c>
      <c r="H471" s="6">
        <f t="shared" si="43"/>
        <v>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t="s">
        <v>8268</v>
      </c>
      <c r="Q471" s="11" t="s">
        <v>8308</v>
      </c>
      <c r="R471" t="s">
        <v>8314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3">
        <f t="shared" si="42"/>
        <v>1</v>
      </c>
      <c r="E472" s="6">
        <v>5000</v>
      </c>
      <c r="F472" s="8">
        <v>51</v>
      </c>
      <c r="G472" t="s">
        <v>8220</v>
      </c>
      <c r="H472" s="6">
        <f t="shared" si="43"/>
        <v>25.5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t="s">
        <v>8268</v>
      </c>
      <c r="Q472" s="11" t="s">
        <v>8308</v>
      </c>
      <c r="R472" t="s">
        <v>8314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>
        <f t="shared" si="47"/>
        <v>2014</v>
      </c>
    </row>
    <row r="473" spans="1:22" ht="43.2" x14ac:dyDescent="0.3">
      <c r="A473">
        <v>471</v>
      </c>
      <c r="B473" s="3" t="s">
        <v>472</v>
      </c>
      <c r="C473" s="3" t="s">
        <v>4581</v>
      </c>
      <c r="D473" s="3">
        <f t="shared" si="42"/>
        <v>12</v>
      </c>
      <c r="E473" s="6">
        <v>55000</v>
      </c>
      <c r="F473" s="8">
        <v>6541</v>
      </c>
      <c r="G473" t="s">
        <v>8220</v>
      </c>
      <c r="H473" s="6">
        <f t="shared" si="43"/>
        <v>38.479999999999997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t="s">
        <v>8268</v>
      </c>
      <c r="Q473" s="11" t="s">
        <v>8308</v>
      </c>
      <c r="R473" t="s">
        <v>8314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3">
        <f t="shared" si="42"/>
        <v>18</v>
      </c>
      <c r="E474" s="6">
        <v>800</v>
      </c>
      <c r="F474" s="8">
        <v>141</v>
      </c>
      <c r="G474" t="s">
        <v>8220</v>
      </c>
      <c r="H474" s="6">
        <f t="shared" si="43"/>
        <v>28.2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t="s">
        <v>8268</v>
      </c>
      <c r="Q474" s="11" t="s">
        <v>8308</v>
      </c>
      <c r="R474" t="s">
        <v>8314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3">
        <f t="shared" si="42"/>
        <v>3</v>
      </c>
      <c r="E475" s="6">
        <v>30000</v>
      </c>
      <c r="F475" s="8">
        <v>861</v>
      </c>
      <c r="G475" t="s">
        <v>8220</v>
      </c>
      <c r="H475" s="6">
        <f t="shared" si="43"/>
        <v>61.5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t="s">
        <v>8268</v>
      </c>
      <c r="Q475" s="11" t="s">
        <v>8308</v>
      </c>
      <c r="R475" t="s">
        <v>8314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3">
        <f t="shared" si="42"/>
        <v>0</v>
      </c>
      <c r="E476" s="6">
        <v>3300</v>
      </c>
      <c r="F476" s="8">
        <v>1</v>
      </c>
      <c r="G476" t="s">
        <v>8220</v>
      </c>
      <c r="H476" s="6">
        <f t="shared" si="43"/>
        <v>1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t="s">
        <v>8268</v>
      </c>
      <c r="Q476" s="11" t="s">
        <v>8308</v>
      </c>
      <c r="R476" t="s">
        <v>8314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>
        <f t="shared" si="47"/>
        <v>2017</v>
      </c>
    </row>
    <row r="477" spans="1:22" ht="43.2" x14ac:dyDescent="0.3">
      <c r="A477">
        <v>475</v>
      </c>
      <c r="B477" s="3" t="s">
        <v>476</v>
      </c>
      <c r="C477" s="3" t="s">
        <v>4585</v>
      </c>
      <c r="D477" s="3">
        <f t="shared" si="42"/>
        <v>0</v>
      </c>
      <c r="E477" s="6">
        <v>2000</v>
      </c>
      <c r="F477" s="8">
        <v>0</v>
      </c>
      <c r="G477" t="s">
        <v>8220</v>
      </c>
      <c r="H477" s="6">
        <f t="shared" si="43"/>
        <v>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t="s">
        <v>8268</v>
      </c>
      <c r="Q477" s="11" t="s">
        <v>8308</v>
      </c>
      <c r="R477" t="s">
        <v>8314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>
        <f t="shared" si="47"/>
        <v>2015</v>
      </c>
    </row>
    <row r="478" spans="1:22" x14ac:dyDescent="0.3">
      <c r="A478">
        <v>476</v>
      </c>
      <c r="B478" s="3" t="s">
        <v>477</v>
      </c>
      <c r="C478" s="3" t="s">
        <v>4586</v>
      </c>
      <c r="D478" s="3">
        <f t="shared" si="42"/>
        <v>2</v>
      </c>
      <c r="E478" s="6">
        <v>220000</v>
      </c>
      <c r="F478" s="8">
        <v>4906.59</v>
      </c>
      <c r="G478" t="s">
        <v>8220</v>
      </c>
      <c r="H478" s="6">
        <f t="shared" si="43"/>
        <v>39.57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t="s">
        <v>8268</v>
      </c>
      <c r="Q478" s="11" t="s">
        <v>8308</v>
      </c>
      <c r="R478" t="s">
        <v>8314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>
        <f t="shared" si="47"/>
        <v>2014</v>
      </c>
    </row>
    <row r="479" spans="1:22" ht="43.2" x14ac:dyDescent="0.3">
      <c r="A479">
        <v>477</v>
      </c>
      <c r="B479" s="3" t="s">
        <v>478</v>
      </c>
      <c r="C479" s="3" t="s">
        <v>4587</v>
      </c>
      <c r="D479" s="3">
        <f t="shared" si="42"/>
        <v>0</v>
      </c>
      <c r="E479" s="6">
        <v>1500</v>
      </c>
      <c r="F479" s="8">
        <v>0</v>
      </c>
      <c r="G479" t="s">
        <v>8220</v>
      </c>
      <c r="H479" s="6">
        <f t="shared" si="43"/>
        <v>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t="s">
        <v>8268</v>
      </c>
      <c r="Q479" s="11" t="s">
        <v>8308</v>
      </c>
      <c r="R479" t="s">
        <v>8314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3">
        <f t="shared" si="42"/>
        <v>0</v>
      </c>
      <c r="E480" s="6">
        <v>10000</v>
      </c>
      <c r="F480" s="8">
        <v>0</v>
      </c>
      <c r="G480" t="s">
        <v>8220</v>
      </c>
      <c r="H480" s="6">
        <f t="shared" si="43"/>
        <v>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t="s">
        <v>8268</v>
      </c>
      <c r="Q480" s="11" t="s">
        <v>8308</v>
      </c>
      <c r="R480" t="s">
        <v>8314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3">
        <f t="shared" si="42"/>
        <v>33</v>
      </c>
      <c r="E481" s="6">
        <v>15000</v>
      </c>
      <c r="F481" s="8">
        <v>4884</v>
      </c>
      <c r="G481" t="s">
        <v>8220</v>
      </c>
      <c r="H481" s="6">
        <f t="shared" si="43"/>
        <v>88.8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t="s">
        <v>8268</v>
      </c>
      <c r="Q481" s="11" t="s">
        <v>8308</v>
      </c>
      <c r="R481" t="s">
        <v>8314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3">
        <f t="shared" si="42"/>
        <v>19</v>
      </c>
      <c r="E482" s="6">
        <v>40000</v>
      </c>
      <c r="F482" s="8">
        <v>7764</v>
      </c>
      <c r="G482" t="s">
        <v>8220</v>
      </c>
      <c r="H482" s="6">
        <f t="shared" si="43"/>
        <v>55.46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t="s">
        <v>8268</v>
      </c>
      <c r="Q482" s="11" t="s">
        <v>8308</v>
      </c>
      <c r="R482" t="s">
        <v>8314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3">
        <f t="shared" si="42"/>
        <v>6</v>
      </c>
      <c r="E483" s="6">
        <v>30000</v>
      </c>
      <c r="F483" s="8">
        <v>1830</v>
      </c>
      <c r="G483" t="s">
        <v>8220</v>
      </c>
      <c r="H483" s="6">
        <f t="shared" si="43"/>
        <v>87.14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t="s">
        <v>8268</v>
      </c>
      <c r="Q483" s="11" t="s">
        <v>8308</v>
      </c>
      <c r="R483" t="s">
        <v>8314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>
        <f t="shared" si="47"/>
        <v>2012</v>
      </c>
    </row>
    <row r="484" spans="1:22" ht="28.8" x14ac:dyDescent="0.3">
      <c r="A484">
        <v>482</v>
      </c>
      <c r="B484" s="3" t="s">
        <v>483</v>
      </c>
      <c r="C484" s="3" t="s">
        <v>4592</v>
      </c>
      <c r="D484" s="3">
        <f t="shared" si="42"/>
        <v>0</v>
      </c>
      <c r="E484" s="6">
        <v>10000</v>
      </c>
      <c r="F484" s="8">
        <v>10</v>
      </c>
      <c r="G484" t="s">
        <v>8220</v>
      </c>
      <c r="H484" s="6">
        <f t="shared" si="43"/>
        <v>10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t="s">
        <v>8268</v>
      </c>
      <c r="Q484" s="11" t="s">
        <v>8308</v>
      </c>
      <c r="R484" t="s">
        <v>8314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>
        <f t="shared" si="47"/>
        <v>2016</v>
      </c>
    </row>
    <row r="485" spans="1:22" ht="43.2" x14ac:dyDescent="0.3">
      <c r="A485">
        <v>483</v>
      </c>
      <c r="B485" s="3" t="s">
        <v>484</v>
      </c>
      <c r="C485" s="3" t="s">
        <v>4593</v>
      </c>
      <c r="D485" s="3">
        <f t="shared" si="42"/>
        <v>50</v>
      </c>
      <c r="E485" s="6">
        <v>15000</v>
      </c>
      <c r="F485" s="8">
        <v>7530</v>
      </c>
      <c r="G485" t="s">
        <v>8220</v>
      </c>
      <c r="H485" s="6">
        <f t="shared" si="43"/>
        <v>51.22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t="s">
        <v>8268</v>
      </c>
      <c r="Q485" s="11" t="s">
        <v>8308</v>
      </c>
      <c r="R485" t="s">
        <v>8314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>
        <f t="shared" si="47"/>
        <v>2013</v>
      </c>
    </row>
    <row r="486" spans="1:22" ht="43.2" x14ac:dyDescent="0.3">
      <c r="A486">
        <v>484</v>
      </c>
      <c r="B486" s="3" t="s">
        <v>485</v>
      </c>
      <c r="C486" s="3" t="s">
        <v>4594</v>
      </c>
      <c r="D486" s="3">
        <f t="shared" si="42"/>
        <v>0</v>
      </c>
      <c r="E486" s="6">
        <v>80000</v>
      </c>
      <c r="F486" s="8">
        <v>149</v>
      </c>
      <c r="G486" t="s">
        <v>8220</v>
      </c>
      <c r="H486" s="6">
        <f t="shared" si="43"/>
        <v>13.55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t="s">
        <v>8268</v>
      </c>
      <c r="Q486" s="11" t="s">
        <v>8308</v>
      </c>
      <c r="R486" t="s">
        <v>8314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>
        <f t="shared" si="47"/>
        <v>2015</v>
      </c>
    </row>
    <row r="487" spans="1:22" ht="28.8" x14ac:dyDescent="0.3">
      <c r="A487">
        <v>485</v>
      </c>
      <c r="B487" s="3" t="s">
        <v>486</v>
      </c>
      <c r="C487" s="3" t="s">
        <v>4595</v>
      </c>
      <c r="D487" s="3">
        <f t="shared" si="42"/>
        <v>22</v>
      </c>
      <c r="E487" s="6">
        <v>37956</v>
      </c>
      <c r="F487" s="8">
        <v>8315.01</v>
      </c>
      <c r="G487" t="s">
        <v>8220</v>
      </c>
      <c r="H487" s="6">
        <f t="shared" si="43"/>
        <v>66.52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t="s">
        <v>8268</v>
      </c>
      <c r="Q487" s="11" t="s">
        <v>8308</v>
      </c>
      <c r="R487" t="s">
        <v>8314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3">
        <f t="shared" si="42"/>
        <v>0</v>
      </c>
      <c r="E488" s="6">
        <v>550000</v>
      </c>
      <c r="F488" s="8">
        <v>50</v>
      </c>
      <c r="G488" t="s">
        <v>8220</v>
      </c>
      <c r="H488" s="6">
        <f t="shared" si="43"/>
        <v>50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t="s">
        <v>8268</v>
      </c>
      <c r="Q488" s="11" t="s">
        <v>8308</v>
      </c>
      <c r="R488" t="s">
        <v>8314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3">
        <f t="shared" si="42"/>
        <v>0</v>
      </c>
      <c r="E489" s="6">
        <v>50000</v>
      </c>
      <c r="F489" s="8">
        <v>0</v>
      </c>
      <c r="G489" t="s">
        <v>8220</v>
      </c>
      <c r="H489" s="6">
        <f t="shared" si="43"/>
        <v>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t="s">
        <v>8268</v>
      </c>
      <c r="Q489" s="11" t="s">
        <v>8308</v>
      </c>
      <c r="R489" t="s">
        <v>8314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>
        <f t="shared" si="47"/>
        <v>2016</v>
      </c>
    </row>
    <row r="490" spans="1:22" ht="28.8" x14ac:dyDescent="0.3">
      <c r="A490">
        <v>488</v>
      </c>
      <c r="B490" s="3" t="s">
        <v>489</v>
      </c>
      <c r="C490" s="3" t="s">
        <v>4598</v>
      </c>
      <c r="D490" s="3">
        <f t="shared" si="42"/>
        <v>0</v>
      </c>
      <c r="E490" s="6">
        <v>12000</v>
      </c>
      <c r="F490" s="8">
        <v>0</v>
      </c>
      <c r="G490" t="s">
        <v>8220</v>
      </c>
      <c r="H490" s="6">
        <f t="shared" si="43"/>
        <v>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t="s">
        <v>8268</v>
      </c>
      <c r="Q490" s="11" t="s">
        <v>8308</v>
      </c>
      <c r="R490" t="s">
        <v>8314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>
        <f t="shared" si="47"/>
        <v>2017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3">
        <f t="shared" si="42"/>
        <v>0</v>
      </c>
      <c r="E491" s="6">
        <v>74997</v>
      </c>
      <c r="F491" s="8">
        <v>215</v>
      </c>
      <c r="G491" t="s">
        <v>8220</v>
      </c>
      <c r="H491" s="6">
        <f t="shared" si="43"/>
        <v>71.67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t="s">
        <v>8268</v>
      </c>
      <c r="Q491" s="11" t="s">
        <v>8308</v>
      </c>
      <c r="R491" t="s">
        <v>8314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>
        <f t="shared" si="47"/>
        <v>2012</v>
      </c>
    </row>
    <row r="492" spans="1:22" x14ac:dyDescent="0.3">
      <c r="A492">
        <v>490</v>
      </c>
      <c r="B492" s="3" t="s">
        <v>491</v>
      </c>
      <c r="C492" s="3" t="s">
        <v>4600</v>
      </c>
      <c r="D492" s="3">
        <f t="shared" si="42"/>
        <v>0</v>
      </c>
      <c r="E492" s="6">
        <v>1000</v>
      </c>
      <c r="F492" s="8">
        <v>0</v>
      </c>
      <c r="G492" t="s">
        <v>8220</v>
      </c>
      <c r="H492" s="6">
        <f t="shared" si="43"/>
        <v>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t="s">
        <v>8268</v>
      </c>
      <c r="Q492" s="11" t="s">
        <v>8308</v>
      </c>
      <c r="R492" t="s">
        <v>8314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3">
        <f t="shared" si="42"/>
        <v>0</v>
      </c>
      <c r="E493" s="6">
        <v>10000</v>
      </c>
      <c r="F493" s="8">
        <v>0</v>
      </c>
      <c r="G493" t="s">
        <v>8220</v>
      </c>
      <c r="H493" s="6">
        <f t="shared" si="43"/>
        <v>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t="s">
        <v>8268</v>
      </c>
      <c r="Q493" s="11" t="s">
        <v>8308</v>
      </c>
      <c r="R493" t="s">
        <v>8314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2015</v>
      </c>
      <c r="V493">
        <f t="shared" si="47"/>
        <v>2016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3">
        <f t="shared" si="42"/>
        <v>0</v>
      </c>
      <c r="E494" s="6">
        <v>10000000</v>
      </c>
      <c r="F494" s="8">
        <v>0</v>
      </c>
      <c r="G494" t="s">
        <v>8220</v>
      </c>
      <c r="H494" s="6">
        <f t="shared" si="43"/>
        <v>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t="s">
        <v>8268</v>
      </c>
      <c r="Q494" s="11" t="s">
        <v>8308</v>
      </c>
      <c r="R494" t="s">
        <v>8314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3">
        <f t="shared" si="42"/>
        <v>0</v>
      </c>
      <c r="E495" s="6">
        <v>30000</v>
      </c>
      <c r="F495" s="8">
        <v>0</v>
      </c>
      <c r="G495" t="s">
        <v>8220</v>
      </c>
      <c r="H495" s="6">
        <f t="shared" si="43"/>
        <v>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t="s">
        <v>8268</v>
      </c>
      <c r="Q495" s="11" t="s">
        <v>8308</v>
      </c>
      <c r="R495" t="s">
        <v>8314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3">
        <f t="shared" si="42"/>
        <v>0</v>
      </c>
      <c r="E496" s="6">
        <v>20000</v>
      </c>
      <c r="F496" s="8">
        <v>31</v>
      </c>
      <c r="G496" t="s">
        <v>8220</v>
      </c>
      <c r="H496" s="6">
        <f t="shared" si="43"/>
        <v>10.33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t="s">
        <v>8268</v>
      </c>
      <c r="Q496" s="11" t="s">
        <v>8308</v>
      </c>
      <c r="R496" t="s">
        <v>8314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3">
        <f t="shared" si="42"/>
        <v>0</v>
      </c>
      <c r="E497" s="6">
        <v>7000</v>
      </c>
      <c r="F497" s="8">
        <v>0</v>
      </c>
      <c r="G497" t="s">
        <v>8220</v>
      </c>
      <c r="H497" s="6">
        <f t="shared" si="43"/>
        <v>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t="s">
        <v>8268</v>
      </c>
      <c r="Q497" s="11" t="s">
        <v>8308</v>
      </c>
      <c r="R497" t="s">
        <v>8314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3">
        <f t="shared" si="42"/>
        <v>0</v>
      </c>
      <c r="E498" s="6">
        <v>60000</v>
      </c>
      <c r="F498" s="8">
        <v>1</v>
      </c>
      <c r="G498" t="s">
        <v>8220</v>
      </c>
      <c r="H498" s="6">
        <f t="shared" si="43"/>
        <v>1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t="s">
        <v>8268</v>
      </c>
      <c r="Q498" s="11" t="s">
        <v>8308</v>
      </c>
      <c r="R498" t="s">
        <v>8314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>
        <f t="shared" si="47"/>
        <v>2014</v>
      </c>
    </row>
    <row r="499" spans="1:22" x14ac:dyDescent="0.3">
      <c r="A499">
        <v>497</v>
      </c>
      <c r="B499" s="3" t="s">
        <v>498</v>
      </c>
      <c r="C499" s="3" t="s">
        <v>4607</v>
      </c>
      <c r="D499" s="3">
        <f t="shared" si="42"/>
        <v>1</v>
      </c>
      <c r="E499" s="6">
        <v>4480</v>
      </c>
      <c r="F499" s="8">
        <v>30</v>
      </c>
      <c r="G499" t="s">
        <v>8220</v>
      </c>
      <c r="H499" s="6">
        <f t="shared" si="43"/>
        <v>10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t="s">
        <v>8268</v>
      </c>
      <c r="Q499" s="11" t="s">
        <v>8308</v>
      </c>
      <c r="R499" t="s">
        <v>8314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3">
        <f t="shared" si="42"/>
        <v>5</v>
      </c>
      <c r="E500" s="6">
        <v>65108</v>
      </c>
      <c r="F500" s="8">
        <v>2994</v>
      </c>
      <c r="G500" t="s">
        <v>8220</v>
      </c>
      <c r="H500" s="6">
        <f t="shared" si="43"/>
        <v>136.09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t="s">
        <v>8268</v>
      </c>
      <c r="Q500" s="11" t="s">
        <v>8308</v>
      </c>
      <c r="R500" t="s">
        <v>8314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3">
        <f t="shared" si="42"/>
        <v>10</v>
      </c>
      <c r="E501" s="6">
        <v>20000</v>
      </c>
      <c r="F501" s="8">
        <v>1910</v>
      </c>
      <c r="G501" t="s">
        <v>8220</v>
      </c>
      <c r="H501" s="6">
        <f t="shared" si="43"/>
        <v>73.459999999999994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t="s">
        <v>8268</v>
      </c>
      <c r="Q501" s="11" t="s">
        <v>8308</v>
      </c>
      <c r="R501" t="s">
        <v>8314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>
        <f t="shared" si="47"/>
        <v>2009</v>
      </c>
    </row>
    <row r="502" spans="1:22" ht="43.2" x14ac:dyDescent="0.3">
      <c r="A502">
        <v>500</v>
      </c>
      <c r="B502" s="3" t="s">
        <v>501</v>
      </c>
      <c r="C502" s="3" t="s">
        <v>4610</v>
      </c>
      <c r="D502" s="3">
        <f t="shared" si="42"/>
        <v>3</v>
      </c>
      <c r="E502" s="6">
        <v>6500</v>
      </c>
      <c r="F502" s="8">
        <v>215</v>
      </c>
      <c r="G502" t="s">
        <v>8220</v>
      </c>
      <c r="H502" s="6">
        <f t="shared" si="43"/>
        <v>53.75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t="s">
        <v>8268</v>
      </c>
      <c r="Q502" s="11" t="s">
        <v>8308</v>
      </c>
      <c r="R502" t="s">
        <v>8314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3">
        <f t="shared" si="42"/>
        <v>0</v>
      </c>
      <c r="E503" s="6">
        <v>10000</v>
      </c>
      <c r="F503" s="8">
        <v>0</v>
      </c>
      <c r="G503" t="s">
        <v>8220</v>
      </c>
      <c r="H503" s="6">
        <f t="shared" si="43"/>
        <v>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t="s">
        <v>8268</v>
      </c>
      <c r="Q503" s="11" t="s">
        <v>8308</v>
      </c>
      <c r="R503" t="s">
        <v>8314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>
        <f t="shared" si="47"/>
        <v>2011</v>
      </c>
    </row>
    <row r="504" spans="1:22" ht="43.2" x14ac:dyDescent="0.3">
      <c r="A504">
        <v>502</v>
      </c>
      <c r="B504" s="3" t="s">
        <v>503</v>
      </c>
      <c r="C504" s="3" t="s">
        <v>4612</v>
      </c>
      <c r="D504" s="3">
        <f t="shared" si="42"/>
        <v>1</v>
      </c>
      <c r="E504" s="6">
        <v>20000</v>
      </c>
      <c r="F504" s="8">
        <v>230</v>
      </c>
      <c r="G504" t="s">
        <v>8220</v>
      </c>
      <c r="H504" s="6">
        <f t="shared" si="43"/>
        <v>57.5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t="s">
        <v>8268</v>
      </c>
      <c r="Q504" s="11" t="s">
        <v>8308</v>
      </c>
      <c r="R504" t="s">
        <v>8314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3">
        <f t="shared" si="42"/>
        <v>2</v>
      </c>
      <c r="E505" s="6">
        <v>6500</v>
      </c>
      <c r="F505" s="8">
        <v>114</v>
      </c>
      <c r="G505" t="s">
        <v>8220</v>
      </c>
      <c r="H505" s="6">
        <f t="shared" si="43"/>
        <v>12.67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t="s">
        <v>8268</v>
      </c>
      <c r="Q505" s="11" t="s">
        <v>8308</v>
      </c>
      <c r="R505" t="s">
        <v>8314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>
        <f t="shared" si="47"/>
        <v>2015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3">
        <f t="shared" si="42"/>
        <v>1</v>
      </c>
      <c r="E506" s="6">
        <v>24500</v>
      </c>
      <c r="F506" s="8">
        <v>335</v>
      </c>
      <c r="G506" t="s">
        <v>8220</v>
      </c>
      <c r="H506" s="6">
        <f t="shared" si="43"/>
        <v>67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t="s">
        <v>8268</v>
      </c>
      <c r="Q506" s="11" t="s">
        <v>8308</v>
      </c>
      <c r="R506" t="s">
        <v>8314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3">
        <f t="shared" si="42"/>
        <v>0</v>
      </c>
      <c r="E507" s="6">
        <v>12000</v>
      </c>
      <c r="F507" s="8">
        <v>52</v>
      </c>
      <c r="G507" t="s">
        <v>8220</v>
      </c>
      <c r="H507" s="6">
        <f t="shared" si="43"/>
        <v>3.71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t="s">
        <v>8268</v>
      </c>
      <c r="Q507" s="11" t="s">
        <v>8308</v>
      </c>
      <c r="R507" t="s">
        <v>8314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3">
        <f t="shared" si="42"/>
        <v>0</v>
      </c>
      <c r="E508" s="6">
        <v>200000</v>
      </c>
      <c r="F508" s="8">
        <v>250</v>
      </c>
      <c r="G508" t="s">
        <v>8220</v>
      </c>
      <c r="H508" s="6">
        <f t="shared" si="43"/>
        <v>250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t="s">
        <v>8268</v>
      </c>
      <c r="Q508" s="11" t="s">
        <v>8308</v>
      </c>
      <c r="R508" t="s">
        <v>8314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3">
        <f t="shared" si="42"/>
        <v>3</v>
      </c>
      <c r="E509" s="6">
        <v>20000</v>
      </c>
      <c r="F509" s="8">
        <v>640</v>
      </c>
      <c r="G509" t="s">
        <v>8220</v>
      </c>
      <c r="H509" s="6">
        <f t="shared" si="43"/>
        <v>64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t="s">
        <v>8268</v>
      </c>
      <c r="Q509" s="11" t="s">
        <v>8308</v>
      </c>
      <c r="R509" t="s">
        <v>8314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>
        <f t="shared" si="47"/>
        <v>2012</v>
      </c>
    </row>
    <row r="510" spans="1:22" ht="43.2" x14ac:dyDescent="0.3">
      <c r="A510">
        <v>508</v>
      </c>
      <c r="B510" s="3" t="s">
        <v>509</v>
      </c>
      <c r="C510" s="3" t="s">
        <v>4618</v>
      </c>
      <c r="D510" s="3">
        <f t="shared" si="42"/>
        <v>1</v>
      </c>
      <c r="E510" s="6">
        <v>50000</v>
      </c>
      <c r="F510" s="8">
        <v>400</v>
      </c>
      <c r="G510" t="s">
        <v>8220</v>
      </c>
      <c r="H510" s="6">
        <f t="shared" si="43"/>
        <v>133.33000000000001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t="s">
        <v>8268</v>
      </c>
      <c r="Q510" s="11" t="s">
        <v>8308</v>
      </c>
      <c r="R510" t="s">
        <v>8314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>
        <f t="shared" si="47"/>
        <v>2012</v>
      </c>
    </row>
    <row r="511" spans="1:22" ht="28.8" x14ac:dyDescent="0.3">
      <c r="A511">
        <v>509</v>
      </c>
      <c r="B511" s="3" t="s">
        <v>510</v>
      </c>
      <c r="C511" s="3" t="s">
        <v>4619</v>
      </c>
      <c r="D511" s="3">
        <f t="shared" si="42"/>
        <v>0</v>
      </c>
      <c r="E511" s="6">
        <v>5000</v>
      </c>
      <c r="F511" s="8">
        <v>10</v>
      </c>
      <c r="G511" t="s">
        <v>8220</v>
      </c>
      <c r="H511" s="6">
        <f t="shared" si="43"/>
        <v>10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t="s">
        <v>8268</v>
      </c>
      <c r="Q511" s="11" t="s">
        <v>8308</v>
      </c>
      <c r="R511" t="s">
        <v>8314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3">
        <f t="shared" si="42"/>
        <v>0</v>
      </c>
      <c r="E512" s="6">
        <v>14000</v>
      </c>
      <c r="F512" s="8">
        <v>0</v>
      </c>
      <c r="G512" t="s">
        <v>8220</v>
      </c>
      <c r="H512" s="6">
        <f t="shared" si="43"/>
        <v>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t="s">
        <v>8268</v>
      </c>
      <c r="Q512" s="11" t="s">
        <v>8308</v>
      </c>
      <c r="R512" t="s">
        <v>8314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3">
        <f t="shared" si="42"/>
        <v>3</v>
      </c>
      <c r="E513" s="6">
        <v>5000</v>
      </c>
      <c r="F513" s="8">
        <v>150</v>
      </c>
      <c r="G513" t="s">
        <v>8220</v>
      </c>
      <c r="H513" s="6">
        <f t="shared" si="43"/>
        <v>30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t="s">
        <v>8268</v>
      </c>
      <c r="Q513" s="11" t="s">
        <v>8308</v>
      </c>
      <c r="R513" t="s">
        <v>8314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3">
        <f t="shared" ref="D514:D577" si="48">ROUND((F514/E514)*100,0)</f>
        <v>0</v>
      </c>
      <c r="E514" s="6">
        <v>8000</v>
      </c>
      <c r="F514" s="8">
        <v>11</v>
      </c>
      <c r="G514" t="s">
        <v>8220</v>
      </c>
      <c r="H514" s="6">
        <f t="shared" si="43"/>
        <v>5.5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t="s">
        <v>8268</v>
      </c>
      <c r="Q514" s="11" t="s">
        <v>8308</v>
      </c>
      <c r="R514" t="s">
        <v>8314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3">
        <f t="shared" si="48"/>
        <v>14</v>
      </c>
      <c r="E515" s="6">
        <v>50000</v>
      </c>
      <c r="F515" s="8">
        <v>6962</v>
      </c>
      <c r="G515" t="s">
        <v>8220</v>
      </c>
      <c r="H515" s="6">
        <f t="shared" ref="H515:H578" si="49">IFERROR(ROUND(F515/N515,2),0)</f>
        <v>102.38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t="s">
        <v>8268</v>
      </c>
      <c r="Q515" s="11" t="s">
        <v>8308</v>
      </c>
      <c r="R515" t="s">
        <v>8314</v>
      </c>
      <c r="S515" s="13">
        <f t="shared" ref="S515:S578" si="50">(((L515/60)/60)/24)+DATE(1970,1,1)</f>
        <v>42552.653993055559</v>
      </c>
      <c r="T515" s="13">
        <f t="shared" ref="T515:T578" si="51">(((K515/60)/60)/24)+DATE(1970,1,1)</f>
        <v>42597.291666666672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3">
        <f t="shared" si="48"/>
        <v>3</v>
      </c>
      <c r="E516" s="6">
        <v>1500</v>
      </c>
      <c r="F516" s="8">
        <v>50</v>
      </c>
      <c r="G516" t="s">
        <v>8220</v>
      </c>
      <c r="H516" s="6">
        <f t="shared" si="49"/>
        <v>16.670000000000002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t="s">
        <v>8268</v>
      </c>
      <c r="Q516" s="11" t="s">
        <v>8308</v>
      </c>
      <c r="R516" t="s">
        <v>8314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>
        <f t="shared" si="53"/>
        <v>2014</v>
      </c>
    </row>
    <row r="517" spans="1:22" ht="28.8" x14ac:dyDescent="0.3">
      <c r="A517">
        <v>515</v>
      </c>
      <c r="B517" s="3" t="s">
        <v>516</v>
      </c>
      <c r="C517" s="3" t="s">
        <v>4625</v>
      </c>
      <c r="D517" s="3">
        <f t="shared" si="48"/>
        <v>25</v>
      </c>
      <c r="E517" s="6">
        <v>97000</v>
      </c>
      <c r="F517" s="8">
        <v>24651</v>
      </c>
      <c r="G517" t="s">
        <v>8220</v>
      </c>
      <c r="H517" s="6">
        <f t="shared" si="49"/>
        <v>725.03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t="s">
        <v>8268</v>
      </c>
      <c r="Q517" s="11" t="s">
        <v>8308</v>
      </c>
      <c r="R517" t="s">
        <v>8314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3">
        <f t="shared" si="48"/>
        <v>0</v>
      </c>
      <c r="E518" s="6">
        <v>5000</v>
      </c>
      <c r="F518" s="8">
        <v>0</v>
      </c>
      <c r="G518" t="s">
        <v>8220</v>
      </c>
      <c r="H518" s="6">
        <f t="shared" si="49"/>
        <v>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t="s">
        <v>8268</v>
      </c>
      <c r="Q518" s="11" t="s">
        <v>8308</v>
      </c>
      <c r="R518" t="s">
        <v>8314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3">
        <f t="shared" si="48"/>
        <v>1</v>
      </c>
      <c r="E519" s="6">
        <v>15000</v>
      </c>
      <c r="F519" s="8">
        <v>205</v>
      </c>
      <c r="G519" t="s">
        <v>8220</v>
      </c>
      <c r="H519" s="6">
        <f t="shared" si="49"/>
        <v>68.33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t="s">
        <v>8268</v>
      </c>
      <c r="Q519" s="11" t="s">
        <v>8308</v>
      </c>
      <c r="R519" t="s">
        <v>8314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3">
        <f t="shared" si="48"/>
        <v>0</v>
      </c>
      <c r="E520" s="6">
        <v>7175</v>
      </c>
      <c r="F520" s="8">
        <v>0</v>
      </c>
      <c r="G520" t="s">
        <v>8220</v>
      </c>
      <c r="H520" s="6">
        <f t="shared" si="49"/>
        <v>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t="s">
        <v>8268</v>
      </c>
      <c r="Q520" s="11" t="s">
        <v>8308</v>
      </c>
      <c r="R520" t="s">
        <v>8314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3">
        <f t="shared" si="48"/>
        <v>23</v>
      </c>
      <c r="E521" s="6">
        <v>12001</v>
      </c>
      <c r="F521" s="8">
        <v>2746</v>
      </c>
      <c r="G521" t="s">
        <v>8220</v>
      </c>
      <c r="H521" s="6">
        <f t="shared" si="49"/>
        <v>39.229999999999997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t="s">
        <v>8268</v>
      </c>
      <c r="Q521" s="11" t="s">
        <v>8308</v>
      </c>
      <c r="R521" t="s">
        <v>8314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3">
        <f t="shared" si="48"/>
        <v>102</v>
      </c>
      <c r="E522" s="6">
        <v>5000</v>
      </c>
      <c r="F522" s="8">
        <v>5105</v>
      </c>
      <c r="G522" t="s">
        <v>8218</v>
      </c>
      <c r="H522" s="6">
        <f t="shared" si="49"/>
        <v>150.15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t="s">
        <v>8269</v>
      </c>
      <c r="Q522" s="11" t="s">
        <v>8315</v>
      </c>
      <c r="R522" t="s">
        <v>8316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3">
        <f t="shared" si="48"/>
        <v>105</v>
      </c>
      <c r="E523" s="6">
        <v>5000</v>
      </c>
      <c r="F523" s="8">
        <v>5232</v>
      </c>
      <c r="G523" t="s">
        <v>8218</v>
      </c>
      <c r="H523" s="6">
        <f t="shared" si="49"/>
        <v>93.43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t="s">
        <v>8269</v>
      </c>
      <c r="Q523" s="11" t="s">
        <v>8315</v>
      </c>
      <c r="R523" t="s">
        <v>8316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>
        <f t="shared" si="53"/>
        <v>2016</v>
      </c>
    </row>
    <row r="524" spans="1:22" ht="28.8" x14ac:dyDescent="0.3">
      <c r="A524">
        <v>522</v>
      </c>
      <c r="B524" s="3" t="s">
        <v>523</v>
      </c>
      <c r="C524" s="3" t="s">
        <v>4632</v>
      </c>
      <c r="D524" s="3">
        <f t="shared" si="48"/>
        <v>115</v>
      </c>
      <c r="E524" s="6">
        <v>3000</v>
      </c>
      <c r="F524" s="8">
        <v>3440</v>
      </c>
      <c r="G524" t="s">
        <v>8218</v>
      </c>
      <c r="H524" s="6">
        <f t="shared" si="49"/>
        <v>110.97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t="s">
        <v>8269</v>
      </c>
      <c r="Q524" s="11" t="s">
        <v>8315</v>
      </c>
      <c r="R524" t="s">
        <v>8316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3">
        <f t="shared" si="48"/>
        <v>121</v>
      </c>
      <c r="E525" s="6">
        <v>5000</v>
      </c>
      <c r="F525" s="8">
        <v>6030</v>
      </c>
      <c r="G525" t="s">
        <v>8218</v>
      </c>
      <c r="H525" s="6">
        <f t="shared" si="49"/>
        <v>71.790000000000006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t="s">
        <v>8269</v>
      </c>
      <c r="Q525" s="11" t="s">
        <v>8315</v>
      </c>
      <c r="R525" t="s">
        <v>8316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3">
        <f t="shared" si="48"/>
        <v>109</v>
      </c>
      <c r="E526" s="6">
        <v>3500</v>
      </c>
      <c r="F526" s="8">
        <v>3803.55</v>
      </c>
      <c r="G526" t="s">
        <v>8218</v>
      </c>
      <c r="H526" s="6">
        <f t="shared" si="49"/>
        <v>29.26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t="s">
        <v>8269</v>
      </c>
      <c r="Q526" s="11" t="s">
        <v>8315</v>
      </c>
      <c r="R526" t="s">
        <v>8316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>
        <f t="shared" si="53"/>
        <v>2016</v>
      </c>
    </row>
    <row r="527" spans="1:22" ht="43.2" x14ac:dyDescent="0.3">
      <c r="A527">
        <v>525</v>
      </c>
      <c r="B527" s="3" t="s">
        <v>526</v>
      </c>
      <c r="C527" s="3" t="s">
        <v>4635</v>
      </c>
      <c r="D527" s="3">
        <f t="shared" si="48"/>
        <v>100</v>
      </c>
      <c r="E527" s="6">
        <v>12000</v>
      </c>
      <c r="F527" s="8">
        <v>12000</v>
      </c>
      <c r="G527" t="s">
        <v>8218</v>
      </c>
      <c r="H527" s="6">
        <f t="shared" si="49"/>
        <v>1000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t="s">
        <v>8269</v>
      </c>
      <c r="Q527" s="11" t="s">
        <v>8315</v>
      </c>
      <c r="R527" t="s">
        <v>8316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3">
        <f t="shared" si="48"/>
        <v>114</v>
      </c>
      <c r="E528" s="6">
        <v>1500</v>
      </c>
      <c r="F528" s="8">
        <v>1710</v>
      </c>
      <c r="G528" t="s">
        <v>8218</v>
      </c>
      <c r="H528" s="6">
        <f t="shared" si="49"/>
        <v>74.349999999999994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t="s">
        <v>8269</v>
      </c>
      <c r="Q528" s="11" t="s">
        <v>8315</v>
      </c>
      <c r="R528" t="s">
        <v>8316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>
        <f t="shared" si="53"/>
        <v>2015</v>
      </c>
    </row>
    <row r="529" spans="1:22" ht="43.2" x14ac:dyDescent="0.3">
      <c r="A529">
        <v>527</v>
      </c>
      <c r="B529" s="3" t="s">
        <v>528</v>
      </c>
      <c r="C529" s="3" t="s">
        <v>4637</v>
      </c>
      <c r="D529" s="3">
        <f t="shared" si="48"/>
        <v>101</v>
      </c>
      <c r="E529" s="6">
        <v>10000</v>
      </c>
      <c r="F529" s="8">
        <v>10085</v>
      </c>
      <c r="G529" t="s">
        <v>8218</v>
      </c>
      <c r="H529" s="6">
        <f t="shared" si="49"/>
        <v>63.83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t="s">
        <v>8269</v>
      </c>
      <c r="Q529" s="11" t="s">
        <v>8315</v>
      </c>
      <c r="R529" t="s">
        <v>8316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>
        <f t="shared" si="53"/>
        <v>2017</v>
      </c>
    </row>
    <row r="530" spans="1:22" x14ac:dyDescent="0.3">
      <c r="A530">
        <v>528</v>
      </c>
      <c r="B530" s="3" t="s">
        <v>529</v>
      </c>
      <c r="C530" s="3" t="s">
        <v>4638</v>
      </c>
      <c r="D530" s="3">
        <f t="shared" si="48"/>
        <v>116</v>
      </c>
      <c r="E530" s="6">
        <v>1150</v>
      </c>
      <c r="F530" s="8">
        <v>1330</v>
      </c>
      <c r="G530" t="s">
        <v>8218</v>
      </c>
      <c r="H530" s="6">
        <f t="shared" si="49"/>
        <v>44.33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t="s">
        <v>8269</v>
      </c>
      <c r="Q530" s="11" t="s">
        <v>8315</v>
      </c>
      <c r="R530" t="s">
        <v>8316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3">
        <f t="shared" si="48"/>
        <v>130</v>
      </c>
      <c r="E531" s="6">
        <v>1200</v>
      </c>
      <c r="F531" s="8">
        <v>1565</v>
      </c>
      <c r="G531" t="s">
        <v>8218</v>
      </c>
      <c r="H531" s="6">
        <f t="shared" si="49"/>
        <v>86.94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t="s">
        <v>8269</v>
      </c>
      <c r="Q531" s="11" t="s">
        <v>8315</v>
      </c>
      <c r="R531" t="s">
        <v>8316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>
        <f t="shared" si="53"/>
        <v>2017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3">
        <f t="shared" si="48"/>
        <v>108</v>
      </c>
      <c r="E532" s="6">
        <v>3405</v>
      </c>
      <c r="F532" s="8">
        <v>3670</v>
      </c>
      <c r="G532" t="s">
        <v>8218</v>
      </c>
      <c r="H532" s="6">
        <f t="shared" si="49"/>
        <v>126.55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t="s">
        <v>8269</v>
      </c>
      <c r="Q532" s="11" t="s">
        <v>8315</v>
      </c>
      <c r="R532" t="s">
        <v>8316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3">
        <f t="shared" si="48"/>
        <v>100</v>
      </c>
      <c r="E533" s="6">
        <v>4000</v>
      </c>
      <c r="F533" s="8">
        <v>4000</v>
      </c>
      <c r="G533" t="s">
        <v>8218</v>
      </c>
      <c r="H533" s="6">
        <f t="shared" si="49"/>
        <v>129.03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t="s">
        <v>8269</v>
      </c>
      <c r="Q533" s="11" t="s">
        <v>8315</v>
      </c>
      <c r="R533" t="s">
        <v>8316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3">
        <f t="shared" si="48"/>
        <v>123</v>
      </c>
      <c r="E534" s="6">
        <v>10000</v>
      </c>
      <c r="F534" s="8">
        <v>12325</v>
      </c>
      <c r="G534" t="s">
        <v>8218</v>
      </c>
      <c r="H534" s="6">
        <f t="shared" si="49"/>
        <v>71.239999999999995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t="s">
        <v>8269</v>
      </c>
      <c r="Q534" s="11" t="s">
        <v>8315</v>
      </c>
      <c r="R534" t="s">
        <v>8316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3">
        <f t="shared" si="48"/>
        <v>100</v>
      </c>
      <c r="E535" s="6">
        <v>2000</v>
      </c>
      <c r="F535" s="8">
        <v>2004</v>
      </c>
      <c r="G535" t="s">
        <v>8218</v>
      </c>
      <c r="H535" s="6">
        <f t="shared" si="49"/>
        <v>117.88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t="s">
        <v>8269</v>
      </c>
      <c r="Q535" s="11" t="s">
        <v>8315</v>
      </c>
      <c r="R535" t="s">
        <v>8316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3">
        <f t="shared" si="48"/>
        <v>105</v>
      </c>
      <c r="E536" s="6">
        <v>15000</v>
      </c>
      <c r="F536" s="8">
        <v>15700</v>
      </c>
      <c r="G536" t="s">
        <v>8218</v>
      </c>
      <c r="H536" s="6">
        <f t="shared" si="49"/>
        <v>327.08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t="s">
        <v>8269</v>
      </c>
      <c r="Q536" s="11" t="s">
        <v>8315</v>
      </c>
      <c r="R536" t="s">
        <v>8316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>
        <f t="shared" si="53"/>
        <v>2015</v>
      </c>
    </row>
    <row r="537" spans="1:22" ht="28.8" x14ac:dyDescent="0.3">
      <c r="A537">
        <v>535</v>
      </c>
      <c r="B537" s="3" t="s">
        <v>536</v>
      </c>
      <c r="C537" s="3" t="s">
        <v>4645</v>
      </c>
      <c r="D537" s="3">
        <f t="shared" si="48"/>
        <v>103</v>
      </c>
      <c r="E537" s="6">
        <v>2000</v>
      </c>
      <c r="F537" s="8">
        <v>2050</v>
      </c>
      <c r="G537" t="s">
        <v>8218</v>
      </c>
      <c r="H537" s="6">
        <f t="shared" si="49"/>
        <v>34.75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t="s">
        <v>8269</v>
      </c>
      <c r="Q537" s="11" t="s">
        <v>8315</v>
      </c>
      <c r="R537" t="s">
        <v>8316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2016</v>
      </c>
      <c r="V537">
        <f t="shared" si="53"/>
        <v>2017</v>
      </c>
    </row>
    <row r="538" spans="1:22" ht="43.2" x14ac:dyDescent="0.3">
      <c r="A538">
        <v>536</v>
      </c>
      <c r="B538" s="3" t="s">
        <v>537</v>
      </c>
      <c r="C538" s="3" t="s">
        <v>4646</v>
      </c>
      <c r="D538" s="3">
        <f t="shared" si="48"/>
        <v>118</v>
      </c>
      <c r="E538" s="6">
        <v>3300</v>
      </c>
      <c r="F538" s="8">
        <v>3902.5</v>
      </c>
      <c r="G538" t="s">
        <v>8218</v>
      </c>
      <c r="H538" s="6">
        <f t="shared" si="49"/>
        <v>100.06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t="s">
        <v>8269</v>
      </c>
      <c r="Q538" s="11" t="s">
        <v>8315</v>
      </c>
      <c r="R538" t="s">
        <v>8316</v>
      </c>
      <c r="S538" s="13">
        <f t="shared" si="50"/>
        <v>42179.344988425932</v>
      </c>
      <c r="T538" s="13">
        <f t="shared" si="51"/>
        <v>42219.75</v>
      </c>
      <c r="U538">
        <f t="shared" si="52"/>
        <v>2015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3">
        <f t="shared" si="48"/>
        <v>121</v>
      </c>
      <c r="E539" s="6">
        <v>2000</v>
      </c>
      <c r="F539" s="8">
        <v>2410</v>
      </c>
      <c r="G539" t="s">
        <v>8218</v>
      </c>
      <c r="H539" s="6">
        <f t="shared" si="49"/>
        <v>40.85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t="s">
        <v>8269</v>
      </c>
      <c r="Q539" s="11" t="s">
        <v>8315</v>
      </c>
      <c r="R539" t="s">
        <v>8316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3">
        <f t="shared" si="48"/>
        <v>302</v>
      </c>
      <c r="E540" s="6">
        <v>5000</v>
      </c>
      <c r="F540" s="8">
        <v>15121</v>
      </c>
      <c r="G540" t="s">
        <v>8218</v>
      </c>
      <c r="H540" s="6">
        <f t="shared" si="49"/>
        <v>252.02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t="s">
        <v>8269</v>
      </c>
      <c r="Q540" s="11" t="s">
        <v>8315</v>
      </c>
      <c r="R540" t="s">
        <v>8316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3">
        <f t="shared" si="48"/>
        <v>101</v>
      </c>
      <c r="E541" s="6">
        <v>500</v>
      </c>
      <c r="F541" s="8">
        <v>503.22</v>
      </c>
      <c r="G541" t="s">
        <v>8218</v>
      </c>
      <c r="H541" s="6">
        <f t="shared" si="49"/>
        <v>25.16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t="s">
        <v>8269</v>
      </c>
      <c r="Q541" s="11" t="s">
        <v>8315</v>
      </c>
      <c r="R541" t="s">
        <v>8316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3">
        <f t="shared" si="48"/>
        <v>0</v>
      </c>
      <c r="E542" s="6">
        <v>15000</v>
      </c>
      <c r="F542" s="8">
        <v>1</v>
      </c>
      <c r="G542" t="s">
        <v>8220</v>
      </c>
      <c r="H542" s="6">
        <f t="shared" si="49"/>
        <v>1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t="s">
        <v>8270</v>
      </c>
      <c r="Q542" s="11" t="s">
        <v>8317</v>
      </c>
      <c r="R542" t="s">
        <v>8318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>
        <f t="shared" si="53"/>
        <v>2015</v>
      </c>
    </row>
    <row r="543" spans="1:22" ht="28.8" x14ac:dyDescent="0.3">
      <c r="A543">
        <v>541</v>
      </c>
      <c r="B543" s="3" t="s">
        <v>542</v>
      </c>
      <c r="C543" s="3" t="s">
        <v>4651</v>
      </c>
      <c r="D543" s="3">
        <f t="shared" si="48"/>
        <v>1</v>
      </c>
      <c r="E543" s="6">
        <v>4500</v>
      </c>
      <c r="F543" s="8">
        <v>25</v>
      </c>
      <c r="G543" t="s">
        <v>8220</v>
      </c>
      <c r="H543" s="6">
        <f t="shared" si="49"/>
        <v>25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t="s">
        <v>8270</v>
      </c>
      <c r="Q543" s="11" t="s">
        <v>8317</v>
      </c>
      <c r="R543" t="s">
        <v>8318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3">
        <f t="shared" si="48"/>
        <v>0</v>
      </c>
      <c r="E544" s="6">
        <v>250000</v>
      </c>
      <c r="F544" s="8">
        <v>1</v>
      </c>
      <c r="G544" t="s">
        <v>8220</v>
      </c>
      <c r="H544" s="6">
        <f t="shared" si="49"/>
        <v>1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t="s">
        <v>8270</v>
      </c>
      <c r="Q544" s="11" t="s">
        <v>8317</v>
      </c>
      <c r="R544" t="s">
        <v>8318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3">
        <f t="shared" si="48"/>
        <v>0</v>
      </c>
      <c r="E545" s="6">
        <v>22000</v>
      </c>
      <c r="F545" s="8">
        <v>70</v>
      </c>
      <c r="G545" t="s">
        <v>8220</v>
      </c>
      <c r="H545" s="6">
        <f t="shared" si="49"/>
        <v>35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t="s">
        <v>8270</v>
      </c>
      <c r="Q545" s="11" t="s">
        <v>8317</v>
      </c>
      <c r="R545" t="s">
        <v>8318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3">
        <f t="shared" si="48"/>
        <v>1</v>
      </c>
      <c r="E546" s="6">
        <v>500</v>
      </c>
      <c r="F546" s="8">
        <v>6</v>
      </c>
      <c r="G546" t="s">
        <v>8220</v>
      </c>
      <c r="H546" s="6">
        <f t="shared" si="49"/>
        <v>3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t="s">
        <v>8270</v>
      </c>
      <c r="Q546" s="11" t="s">
        <v>8317</v>
      </c>
      <c r="R546" t="s">
        <v>8318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3">
        <f t="shared" si="48"/>
        <v>27</v>
      </c>
      <c r="E547" s="6">
        <v>50000</v>
      </c>
      <c r="F547" s="8">
        <v>13692</v>
      </c>
      <c r="G547" t="s">
        <v>8220</v>
      </c>
      <c r="H547" s="6">
        <f t="shared" si="49"/>
        <v>402.71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t="s">
        <v>8270</v>
      </c>
      <c r="Q547" s="11" t="s">
        <v>8317</v>
      </c>
      <c r="R547" t="s">
        <v>8318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3">
        <f t="shared" si="48"/>
        <v>0</v>
      </c>
      <c r="E548" s="6">
        <v>60000</v>
      </c>
      <c r="F548" s="8">
        <v>52</v>
      </c>
      <c r="G548" t="s">
        <v>8220</v>
      </c>
      <c r="H548" s="6">
        <f t="shared" si="49"/>
        <v>26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t="s">
        <v>8270</v>
      </c>
      <c r="Q548" s="11" t="s">
        <v>8317</v>
      </c>
      <c r="R548" t="s">
        <v>8318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>
        <f t="shared" si="53"/>
        <v>2015</v>
      </c>
    </row>
    <row r="549" spans="1:22" ht="43.2" x14ac:dyDescent="0.3">
      <c r="A549">
        <v>547</v>
      </c>
      <c r="B549" s="3" t="s">
        <v>548</v>
      </c>
      <c r="C549" s="3" t="s">
        <v>4657</v>
      </c>
      <c r="D549" s="3">
        <f t="shared" si="48"/>
        <v>0</v>
      </c>
      <c r="E549" s="6">
        <v>7500</v>
      </c>
      <c r="F549" s="8">
        <v>0</v>
      </c>
      <c r="G549" t="s">
        <v>8220</v>
      </c>
      <c r="H549" s="6">
        <f t="shared" si="49"/>
        <v>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t="s">
        <v>8270</v>
      </c>
      <c r="Q549" s="11" t="s">
        <v>8317</v>
      </c>
      <c r="R549" t="s">
        <v>8318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3">
        <f t="shared" si="48"/>
        <v>0</v>
      </c>
      <c r="E550" s="6">
        <v>10000</v>
      </c>
      <c r="F550" s="8">
        <v>9</v>
      </c>
      <c r="G550" t="s">
        <v>8220</v>
      </c>
      <c r="H550" s="6">
        <f t="shared" si="49"/>
        <v>9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t="s">
        <v>8270</v>
      </c>
      <c r="Q550" s="11" t="s">
        <v>8317</v>
      </c>
      <c r="R550" t="s">
        <v>8318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>
        <f t="shared" si="53"/>
        <v>2015</v>
      </c>
    </row>
    <row r="551" spans="1:22" ht="43.2" x14ac:dyDescent="0.3">
      <c r="A551">
        <v>549</v>
      </c>
      <c r="B551" s="3" t="s">
        <v>550</v>
      </c>
      <c r="C551" s="3" t="s">
        <v>4659</v>
      </c>
      <c r="D551" s="3">
        <f t="shared" si="48"/>
        <v>3</v>
      </c>
      <c r="E551" s="6">
        <v>2500</v>
      </c>
      <c r="F551" s="8">
        <v>68</v>
      </c>
      <c r="G551" t="s">
        <v>8220</v>
      </c>
      <c r="H551" s="6">
        <f t="shared" si="49"/>
        <v>8.5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t="s">
        <v>8270</v>
      </c>
      <c r="Q551" s="11" t="s">
        <v>8317</v>
      </c>
      <c r="R551" t="s">
        <v>8318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3">
        <f t="shared" si="48"/>
        <v>1</v>
      </c>
      <c r="E552" s="6">
        <v>5000</v>
      </c>
      <c r="F552" s="8">
        <v>35</v>
      </c>
      <c r="G552" t="s">
        <v>8220</v>
      </c>
      <c r="H552" s="6">
        <f t="shared" si="49"/>
        <v>8.75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t="s">
        <v>8270</v>
      </c>
      <c r="Q552" s="11" t="s">
        <v>8317</v>
      </c>
      <c r="R552" t="s">
        <v>8318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3">
        <f t="shared" si="48"/>
        <v>5</v>
      </c>
      <c r="E553" s="6">
        <v>75000</v>
      </c>
      <c r="F553" s="8">
        <v>3781</v>
      </c>
      <c r="G553" t="s">
        <v>8220</v>
      </c>
      <c r="H553" s="6">
        <f t="shared" si="49"/>
        <v>135.04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t="s">
        <v>8270</v>
      </c>
      <c r="Q553" s="11" t="s">
        <v>8317</v>
      </c>
      <c r="R553" t="s">
        <v>8318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>
        <f t="shared" si="53"/>
        <v>2015</v>
      </c>
    </row>
    <row r="554" spans="1:22" ht="28.8" x14ac:dyDescent="0.3">
      <c r="A554">
        <v>552</v>
      </c>
      <c r="B554" s="3" t="s">
        <v>553</v>
      </c>
      <c r="C554" s="3" t="s">
        <v>4662</v>
      </c>
      <c r="D554" s="3">
        <f t="shared" si="48"/>
        <v>0</v>
      </c>
      <c r="E554" s="6">
        <v>45000</v>
      </c>
      <c r="F554" s="8">
        <v>0</v>
      </c>
      <c r="G554" t="s">
        <v>8220</v>
      </c>
      <c r="H554" s="6">
        <f t="shared" si="49"/>
        <v>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t="s">
        <v>8270</v>
      </c>
      <c r="Q554" s="11" t="s">
        <v>8317</v>
      </c>
      <c r="R554" t="s">
        <v>8318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>
        <f t="shared" si="53"/>
        <v>2016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3">
        <f t="shared" si="48"/>
        <v>0</v>
      </c>
      <c r="E555" s="6">
        <v>25000</v>
      </c>
      <c r="F555" s="8">
        <v>123</v>
      </c>
      <c r="G555" t="s">
        <v>8220</v>
      </c>
      <c r="H555" s="6">
        <f t="shared" si="49"/>
        <v>20.5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t="s">
        <v>8270</v>
      </c>
      <c r="Q555" s="11" t="s">
        <v>8317</v>
      </c>
      <c r="R555" t="s">
        <v>8318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3">
        <f t="shared" si="48"/>
        <v>37</v>
      </c>
      <c r="E556" s="6">
        <v>3870</v>
      </c>
      <c r="F556" s="8">
        <v>1416</v>
      </c>
      <c r="G556" t="s">
        <v>8220</v>
      </c>
      <c r="H556" s="6">
        <f t="shared" si="49"/>
        <v>64.36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t="s">
        <v>8270</v>
      </c>
      <c r="Q556" s="11" t="s">
        <v>8317</v>
      </c>
      <c r="R556" t="s">
        <v>8318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3">
        <f t="shared" si="48"/>
        <v>0</v>
      </c>
      <c r="E557" s="6">
        <v>7500</v>
      </c>
      <c r="F557" s="8">
        <v>0</v>
      </c>
      <c r="G557" t="s">
        <v>8220</v>
      </c>
      <c r="H557" s="6">
        <f t="shared" si="49"/>
        <v>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t="s">
        <v>8270</v>
      </c>
      <c r="Q557" s="11" t="s">
        <v>8317</v>
      </c>
      <c r="R557" t="s">
        <v>8318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3">
        <f t="shared" si="48"/>
        <v>3</v>
      </c>
      <c r="E558" s="6">
        <v>8000</v>
      </c>
      <c r="F558" s="8">
        <v>200</v>
      </c>
      <c r="G558" t="s">
        <v>8220</v>
      </c>
      <c r="H558" s="6">
        <f t="shared" si="49"/>
        <v>200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t="s">
        <v>8270</v>
      </c>
      <c r="Q558" s="11" t="s">
        <v>8317</v>
      </c>
      <c r="R558" t="s">
        <v>8318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>
        <f t="shared" si="53"/>
        <v>2016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3">
        <f t="shared" si="48"/>
        <v>1</v>
      </c>
      <c r="E559" s="6">
        <v>150000</v>
      </c>
      <c r="F559" s="8">
        <v>1366</v>
      </c>
      <c r="G559" t="s">
        <v>8220</v>
      </c>
      <c r="H559" s="6">
        <f t="shared" si="49"/>
        <v>68.3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t="s">
        <v>8270</v>
      </c>
      <c r="Q559" s="11" t="s">
        <v>8317</v>
      </c>
      <c r="R559" t="s">
        <v>8318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3">
        <f t="shared" si="48"/>
        <v>0</v>
      </c>
      <c r="E560" s="6">
        <v>750</v>
      </c>
      <c r="F560" s="8">
        <v>0</v>
      </c>
      <c r="G560" t="s">
        <v>8220</v>
      </c>
      <c r="H560" s="6">
        <f t="shared" si="49"/>
        <v>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t="s">
        <v>8270</v>
      </c>
      <c r="Q560" s="11" t="s">
        <v>8317</v>
      </c>
      <c r="R560" t="s">
        <v>8318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3">
        <f t="shared" si="48"/>
        <v>0</v>
      </c>
      <c r="E561" s="6">
        <v>240000</v>
      </c>
      <c r="F561" s="8">
        <v>50</v>
      </c>
      <c r="G561" t="s">
        <v>8220</v>
      </c>
      <c r="H561" s="6">
        <f t="shared" si="49"/>
        <v>50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t="s">
        <v>8270</v>
      </c>
      <c r="Q561" s="11" t="s">
        <v>8317</v>
      </c>
      <c r="R561" t="s">
        <v>8318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3">
        <f t="shared" si="48"/>
        <v>0</v>
      </c>
      <c r="E562" s="6">
        <v>100000</v>
      </c>
      <c r="F562" s="8">
        <v>12</v>
      </c>
      <c r="G562" t="s">
        <v>8220</v>
      </c>
      <c r="H562" s="6">
        <f t="shared" si="49"/>
        <v>4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t="s">
        <v>8270</v>
      </c>
      <c r="Q562" s="11" t="s">
        <v>8317</v>
      </c>
      <c r="R562" t="s">
        <v>8318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3">
        <f t="shared" si="48"/>
        <v>0</v>
      </c>
      <c r="E563" s="6">
        <v>15000</v>
      </c>
      <c r="F563" s="8">
        <v>55</v>
      </c>
      <c r="G563" t="s">
        <v>8220</v>
      </c>
      <c r="H563" s="6">
        <f t="shared" si="49"/>
        <v>27.5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t="s">
        <v>8270</v>
      </c>
      <c r="Q563" s="11" t="s">
        <v>8317</v>
      </c>
      <c r="R563" t="s">
        <v>8318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3">
        <f t="shared" si="48"/>
        <v>0</v>
      </c>
      <c r="E564" s="6">
        <v>50000</v>
      </c>
      <c r="F564" s="8">
        <v>0</v>
      </c>
      <c r="G564" t="s">
        <v>8220</v>
      </c>
      <c r="H564" s="6">
        <f t="shared" si="49"/>
        <v>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t="s">
        <v>8270</v>
      </c>
      <c r="Q564" s="11" t="s">
        <v>8317</v>
      </c>
      <c r="R564" t="s">
        <v>8318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3">
        <f t="shared" si="48"/>
        <v>0</v>
      </c>
      <c r="E565" s="6">
        <v>75000</v>
      </c>
      <c r="F565" s="8">
        <v>68</v>
      </c>
      <c r="G565" t="s">
        <v>8220</v>
      </c>
      <c r="H565" s="6">
        <f t="shared" si="49"/>
        <v>34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t="s">
        <v>8270</v>
      </c>
      <c r="Q565" s="11" t="s">
        <v>8317</v>
      </c>
      <c r="R565" t="s">
        <v>8318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>
        <f t="shared" si="53"/>
        <v>2015</v>
      </c>
    </row>
    <row r="566" spans="1:22" ht="43.2" x14ac:dyDescent="0.3">
      <c r="A566">
        <v>564</v>
      </c>
      <c r="B566" s="3" t="s">
        <v>565</v>
      </c>
      <c r="C566" s="3" t="s">
        <v>4674</v>
      </c>
      <c r="D566" s="3">
        <f t="shared" si="48"/>
        <v>0</v>
      </c>
      <c r="E566" s="6">
        <v>18000</v>
      </c>
      <c r="F566" s="8">
        <v>1</v>
      </c>
      <c r="G566" t="s">
        <v>8220</v>
      </c>
      <c r="H566" s="6">
        <f t="shared" si="49"/>
        <v>1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t="s">
        <v>8270</v>
      </c>
      <c r="Q566" s="11" t="s">
        <v>8317</v>
      </c>
      <c r="R566" t="s">
        <v>8318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3">
        <f t="shared" si="48"/>
        <v>0</v>
      </c>
      <c r="E567" s="6">
        <v>25000</v>
      </c>
      <c r="F567" s="8">
        <v>0</v>
      </c>
      <c r="G567" t="s">
        <v>8220</v>
      </c>
      <c r="H567" s="6">
        <f t="shared" si="49"/>
        <v>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t="s">
        <v>8270</v>
      </c>
      <c r="Q567" s="11" t="s">
        <v>8317</v>
      </c>
      <c r="R567" t="s">
        <v>8318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3">
        <f t="shared" si="48"/>
        <v>0</v>
      </c>
      <c r="E568" s="6">
        <v>5000</v>
      </c>
      <c r="F568" s="8">
        <v>1</v>
      </c>
      <c r="G568" t="s">
        <v>8220</v>
      </c>
      <c r="H568" s="6">
        <f t="shared" si="49"/>
        <v>1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t="s">
        <v>8270</v>
      </c>
      <c r="Q568" s="11" t="s">
        <v>8317</v>
      </c>
      <c r="R568" t="s">
        <v>8318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3">
        <f t="shared" si="48"/>
        <v>0</v>
      </c>
      <c r="E569" s="6">
        <v>10000</v>
      </c>
      <c r="F569" s="8">
        <v>0</v>
      </c>
      <c r="G569" t="s">
        <v>8220</v>
      </c>
      <c r="H569" s="6">
        <f t="shared" si="49"/>
        <v>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t="s">
        <v>8270</v>
      </c>
      <c r="Q569" s="11" t="s">
        <v>8317</v>
      </c>
      <c r="R569" t="s">
        <v>8318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>
        <f t="shared" si="53"/>
        <v>2015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3">
        <f t="shared" si="48"/>
        <v>1</v>
      </c>
      <c r="E570" s="6">
        <v>24500</v>
      </c>
      <c r="F570" s="8">
        <v>245</v>
      </c>
      <c r="G570" t="s">
        <v>8220</v>
      </c>
      <c r="H570" s="6">
        <f t="shared" si="49"/>
        <v>49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t="s">
        <v>8270</v>
      </c>
      <c r="Q570" s="11" t="s">
        <v>8317</v>
      </c>
      <c r="R570" t="s">
        <v>8318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>
        <f t="shared" si="53"/>
        <v>2016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3">
        <f t="shared" si="48"/>
        <v>1</v>
      </c>
      <c r="E571" s="6">
        <v>2500</v>
      </c>
      <c r="F571" s="8">
        <v>20</v>
      </c>
      <c r="G571" t="s">
        <v>8220</v>
      </c>
      <c r="H571" s="6">
        <f t="shared" si="49"/>
        <v>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t="s">
        <v>8270</v>
      </c>
      <c r="Q571" s="11" t="s">
        <v>8317</v>
      </c>
      <c r="R571" t="s">
        <v>8318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>
        <f t="shared" si="53"/>
        <v>2016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3">
        <f t="shared" si="48"/>
        <v>0</v>
      </c>
      <c r="E572" s="6">
        <v>85000</v>
      </c>
      <c r="F572" s="8">
        <v>142</v>
      </c>
      <c r="G572" t="s">
        <v>8220</v>
      </c>
      <c r="H572" s="6">
        <f t="shared" si="49"/>
        <v>142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t="s">
        <v>8270</v>
      </c>
      <c r="Q572" s="11" t="s">
        <v>8317</v>
      </c>
      <c r="R572" t="s">
        <v>8318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3">
        <f t="shared" si="48"/>
        <v>0</v>
      </c>
      <c r="E573" s="6">
        <v>25000</v>
      </c>
      <c r="F573" s="8">
        <v>106</v>
      </c>
      <c r="G573" t="s">
        <v>8220</v>
      </c>
      <c r="H573" s="6">
        <f t="shared" si="49"/>
        <v>53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t="s">
        <v>8270</v>
      </c>
      <c r="Q573" s="11" t="s">
        <v>8317</v>
      </c>
      <c r="R573" t="s">
        <v>8318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3">
        <f t="shared" si="48"/>
        <v>0</v>
      </c>
      <c r="E574" s="6">
        <v>2500</v>
      </c>
      <c r="F574" s="8">
        <v>0</v>
      </c>
      <c r="G574" t="s">
        <v>8220</v>
      </c>
      <c r="H574" s="6">
        <f t="shared" si="49"/>
        <v>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t="s">
        <v>8270</v>
      </c>
      <c r="Q574" s="11" t="s">
        <v>8317</v>
      </c>
      <c r="R574" t="s">
        <v>8318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>
        <f t="shared" si="53"/>
        <v>2015</v>
      </c>
    </row>
    <row r="575" spans="1:22" ht="43.2" x14ac:dyDescent="0.3">
      <c r="A575">
        <v>573</v>
      </c>
      <c r="B575" s="3" t="s">
        <v>574</v>
      </c>
      <c r="C575" s="3" t="s">
        <v>4683</v>
      </c>
      <c r="D575" s="3">
        <f t="shared" si="48"/>
        <v>0</v>
      </c>
      <c r="E575" s="6">
        <v>88888</v>
      </c>
      <c r="F575" s="8">
        <v>346</v>
      </c>
      <c r="G575" t="s">
        <v>8220</v>
      </c>
      <c r="H575" s="6">
        <f t="shared" si="49"/>
        <v>38.44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t="s">
        <v>8270</v>
      </c>
      <c r="Q575" s="11" t="s">
        <v>8317</v>
      </c>
      <c r="R575" t="s">
        <v>8318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>
        <f t="shared" si="53"/>
        <v>2015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3">
        <f t="shared" si="48"/>
        <v>1</v>
      </c>
      <c r="E576" s="6">
        <v>11180</v>
      </c>
      <c r="F576" s="8">
        <v>80</v>
      </c>
      <c r="G576" t="s">
        <v>8220</v>
      </c>
      <c r="H576" s="6">
        <f t="shared" si="49"/>
        <v>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t="s">
        <v>8270</v>
      </c>
      <c r="Q576" s="11" t="s">
        <v>8317</v>
      </c>
      <c r="R576" t="s">
        <v>8318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>
        <f t="shared" si="53"/>
        <v>2016</v>
      </c>
    </row>
    <row r="577" spans="1:22" ht="43.2" x14ac:dyDescent="0.3">
      <c r="A577">
        <v>575</v>
      </c>
      <c r="B577" s="3" t="s">
        <v>576</v>
      </c>
      <c r="C577" s="3" t="s">
        <v>4685</v>
      </c>
      <c r="D577" s="3">
        <f t="shared" si="48"/>
        <v>0</v>
      </c>
      <c r="E577" s="6">
        <v>60000</v>
      </c>
      <c r="F577" s="8">
        <v>259</v>
      </c>
      <c r="G577" t="s">
        <v>8220</v>
      </c>
      <c r="H577" s="6">
        <f t="shared" si="49"/>
        <v>64.75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t="s">
        <v>8270</v>
      </c>
      <c r="Q577" s="11" t="s">
        <v>8317</v>
      </c>
      <c r="R577" t="s">
        <v>8318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3">
        <f t="shared" ref="D578:D641" si="54">ROUND((F578/E578)*100,0)</f>
        <v>0</v>
      </c>
      <c r="E578" s="6">
        <v>80000</v>
      </c>
      <c r="F578" s="8">
        <v>1</v>
      </c>
      <c r="G578" t="s">
        <v>8220</v>
      </c>
      <c r="H578" s="6">
        <f t="shared" si="49"/>
        <v>1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t="s">
        <v>8270</v>
      </c>
      <c r="Q578" s="11" t="s">
        <v>8317</v>
      </c>
      <c r="R578" t="s">
        <v>8318</v>
      </c>
      <c r="S578" s="13">
        <f t="shared" si="50"/>
        <v>42031.471666666665</v>
      </c>
      <c r="T578" s="13">
        <f t="shared" si="51"/>
        <v>42091.43</v>
      </c>
      <c r="U578">
        <f t="shared" si="52"/>
        <v>2015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3">
        <f t="shared" si="54"/>
        <v>0</v>
      </c>
      <c r="E579" s="6">
        <v>5000</v>
      </c>
      <c r="F579" s="8">
        <v>10</v>
      </c>
      <c r="G579" t="s">
        <v>8220</v>
      </c>
      <c r="H579" s="6">
        <f t="shared" ref="H579:H642" si="55">IFERROR(ROUND(F579/N579,2),0)</f>
        <v>10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t="s">
        <v>8270</v>
      </c>
      <c r="Q579" s="11" t="s">
        <v>8317</v>
      </c>
      <c r="R579" t="s">
        <v>8318</v>
      </c>
      <c r="S579" s="13">
        <f t="shared" ref="S579:S642" si="56">(((L579/60)/60)/24)+DATE(1970,1,1)</f>
        <v>42450.589143518519</v>
      </c>
      <c r="T579" s="13">
        <f t="shared" ref="T579:T642" si="57">(((K579/60)/60)/24)+DATE(1970,1,1)</f>
        <v>42510.589143518519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3">
        <f t="shared" si="54"/>
        <v>0</v>
      </c>
      <c r="E580" s="6">
        <v>125000</v>
      </c>
      <c r="F580" s="8">
        <v>14</v>
      </c>
      <c r="G580" t="s">
        <v>8220</v>
      </c>
      <c r="H580" s="6">
        <f t="shared" si="55"/>
        <v>2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t="s">
        <v>8270</v>
      </c>
      <c r="Q580" s="11" t="s">
        <v>8317</v>
      </c>
      <c r="R580" t="s">
        <v>8318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3">
        <f t="shared" si="54"/>
        <v>1</v>
      </c>
      <c r="E581" s="6">
        <v>12000</v>
      </c>
      <c r="F581" s="8">
        <v>175</v>
      </c>
      <c r="G581" t="s">
        <v>8220</v>
      </c>
      <c r="H581" s="6">
        <f t="shared" si="55"/>
        <v>35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t="s">
        <v>8270</v>
      </c>
      <c r="Q581" s="11" t="s">
        <v>8317</v>
      </c>
      <c r="R581" t="s">
        <v>8318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3">
        <f t="shared" si="54"/>
        <v>0</v>
      </c>
      <c r="E582" s="6">
        <v>3000</v>
      </c>
      <c r="F582" s="8">
        <v>1</v>
      </c>
      <c r="G582" t="s">
        <v>8220</v>
      </c>
      <c r="H582" s="6">
        <f t="shared" si="55"/>
        <v>1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t="s">
        <v>8270</v>
      </c>
      <c r="Q582" s="11" t="s">
        <v>8317</v>
      </c>
      <c r="R582" t="s">
        <v>8318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3">
        <f t="shared" si="54"/>
        <v>0</v>
      </c>
      <c r="E583" s="6">
        <v>400</v>
      </c>
      <c r="F583" s="8">
        <v>0</v>
      </c>
      <c r="G583" t="s">
        <v>8220</v>
      </c>
      <c r="H583" s="6">
        <f t="shared" si="55"/>
        <v>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t="s">
        <v>8270</v>
      </c>
      <c r="Q583" s="11" t="s">
        <v>8317</v>
      </c>
      <c r="R583" t="s">
        <v>8318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3">
        <f t="shared" si="54"/>
        <v>0</v>
      </c>
      <c r="E584" s="6">
        <v>100000</v>
      </c>
      <c r="F584" s="8">
        <v>0</v>
      </c>
      <c r="G584" t="s">
        <v>8220</v>
      </c>
      <c r="H584" s="6">
        <f t="shared" si="55"/>
        <v>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t="s">
        <v>8270</v>
      </c>
      <c r="Q584" s="11" t="s">
        <v>8317</v>
      </c>
      <c r="R584" t="s">
        <v>8318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>
        <f t="shared" si="59"/>
        <v>2015</v>
      </c>
    </row>
    <row r="585" spans="1:22" ht="28.8" x14ac:dyDescent="0.3">
      <c r="A585">
        <v>583</v>
      </c>
      <c r="B585" s="3" t="s">
        <v>584</v>
      </c>
      <c r="C585" s="3" t="s">
        <v>4693</v>
      </c>
      <c r="D585" s="3">
        <f t="shared" si="54"/>
        <v>0</v>
      </c>
      <c r="E585" s="6">
        <v>9000</v>
      </c>
      <c r="F585" s="8">
        <v>1</v>
      </c>
      <c r="G585" t="s">
        <v>8220</v>
      </c>
      <c r="H585" s="6">
        <f t="shared" si="55"/>
        <v>1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t="s">
        <v>8270</v>
      </c>
      <c r="Q585" s="11" t="s">
        <v>8317</v>
      </c>
      <c r="R585" t="s">
        <v>8318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>
        <f t="shared" si="59"/>
        <v>2015</v>
      </c>
    </row>
    <row r="586" spans="1:22" ht="28.8" x14ac:dyDescent="0.3">
      <c r="A586">
        <v>584</v>
      </c>
      <c r="B586" s="3" t="s">
        <v>585</v>
      </c>
      <c r="C586" s="3" t="s">
        <v>4694</v>
      </c>
      <c r="D586" s="3">
        <f t="shared" si="54"/>
        <v>1</v>
      </c>
      <c r="E586" s="6">
        <v>1000</v>
      </c>
      <c r="F586" s="8">
        <v>10</v>
      </c>
      <c r="G586" t="s">
        <v>8220</v>
      </c>
      <c r="H586" s="6">
        <f t="shared" si="55"/>
        <v>5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t="s">
        <v>8270</v>
      </c>
      <c r="Q586" s="11" t="s">
        <v>8317</v>
      </c>
      <c r="R586" t="s">
        <v>8318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3">
        <f t="shared" si="54"/>
        <v>0</v>
      </c>
      <c r="E587" s="6">
        <v>9000</v>
      </c>
      <c r="F587" s="8">
        <v>0</v>
      </c>
      <c r="G587" t="s">
        <v>8220</v>
      </c>
      <c r="H587" s="6">
        <f t="shared" si="55"/>
        <v>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t="s">
        <v>8270</v>
      </c>
      <c r="Q587" s="11" t="s">
        <v>8317</v>
      </c>
      <c r="R587" t="s">
        <v>8318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>
        <f t="shared" si="59"/>
        <v>2015</v>
      </c>
    </row>
    <row r="588" spans="1:22" ht="28.8" x14ac:dyDescent="0.3">
      <c r="A588">
        <v>586</v>
      </c>
      <c r="B588" s="3" t="s">
        <v>587</v>
      </c>
      <c r="C588" s="3" t="s">
        <v>4696</v>
      </c>
      <c r="D588" s="3">
        <f t="shared" si="54"/>
        <v>1</v>
      </c>
      <c r="E588" s="6">
        <v>10000</v>
      </c>
      <c r="F588" s="8">
        <v>56</v>
      </c>
      <c r="G588" t="s">
        <v>8220</v>
      </c>
      <c r="H588" s="6">
        <f t="shared" si="55"/>
        <v>14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t="s">
        <v>8270</v>
      </c>
      <c r="Q588" s="11" t="s">
        <v>8317</v>
      </c>
      <c r="R588" t="s">
        <v>8318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3">
        <f t="shared" si="54"/>
        <v>9</v>
      </c>
      <c r="E589" s="6">
        <v>30000</v>
      </c>
      <c r="F589" s="8">
        <v>2725</v>
      </c>
      <c r="G589" t="s">
        <v>8220</v>
      </c>
      <c r="H589" s="6">
        <f t="shared" si="55"/>
        <v>389.29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t="s">
        <v>8270</v>
      </c>
      <c r="Q589" s="11" t="s">
        <v>8317</v>
      </c>
      <c r="R589" t="s">
        <v>8318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3">
        <f t="shared" si="54"/>
        <v>3</v>
      </c>
      <c r="E590" s="6">
        <v>9000</v>
      </c>
      <c r="F590" s="8">
        <v>301</v>
      </c>
      <c r="G590" t="s">
        <v>8220</v>
      </c>
      <c r="H590" s="6">
        <f t="shared" si="55"/>
        <v>150.5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t="s">
        <v>8270</v>
      </c>
      <c r="Q590" s="11" t="s">
        <v>8317</v>
      </c>
      <c r="R590" t="s">
        <v>8318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3">
        <f t="shared" si="54"/>
        <v>0</v>
      </c>
      <c r="E591" s="6">
        <v>7500</v>
      </c>
      <c r="F591" s="8">
        <v>1</v>
      </c>
      <c r="G591" t="s">
        <v>8220</v>
      </c>
      <c r="H591" s="6">
        <f t="shared" si="55"/>
        <v>1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t="s">
        <v>8270</v>
      </c>
      <c r="Q591" s="11" t="s">
        <v>8317</v>
      </c>
      <c r="R591" t="s">
        <v>8318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>
        <f t="shared" si="59"/>
        <v>2015</v>
      </c>
    </row>
    <row r="592" spans="1:22" ht="43.2" x14ac:dyDescent="0.3">
      <c r="A592">
        <v>590</v>
      </c>
      <c r="B592" s="3" t="s">
        <v>591</v>
      </c>
      <c r="C592" s="3" t="s">
        <v>4700</v>
      </c>
      <c r="D592" s="3">
        <f t="shared" si="54"/>
        <v>4</v>
      </c>
      <c r="E592" s="6">
        <v>5000</v>
      </c>
      <c r="F592" s="8">
        <v>223</v>
      </c>
      <c r="G592" t="s">
        <v>8220</v>
      </c>
      <c r="H592" s="6">
        <f t="shared" si="55"/>
        <v>24.78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t="s">
        <v>8270</v>
      </c>
      <c r="Q592" s="11" t="s">
        <v>8317</v>
      </c>
      <c r="R592" t="s">
        <v>8318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3">
        <f t="shared" si="54"/>
        <v>0</v>
      </c>
      <c r="E593" s="6">
        <v>100000</v>
      </c>
      <c r="F593" s="8">
        <v>61</v>
      </c>
      <c r="G593" t="s">
        <v>8220</v>
      </c>
      <c r="H593" s="6">
        <f t="shared" si="55"/>
        <v>30.5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t="s">
        <v>8270</v>
      </c>
      <c r="Q593" s="11" t="s">
        <v>8317</v>
      </c>
      <c r="R593" t="s">
        <v>8318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3">
        <f t="shared" si="54"/>
        <v>3</v>
      </c>
      <c r="E594" s="6">
        <v>7500</v>
      </c>
      <c r="F594" s="8">
        <v>250</v>
      </c>
      <c r="G594" t="s">
        <v>8220</v>
      </c>
      <c r="H594" s="6">
        <f t="shared" si="55"/>
        <v>250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t="s">
        <v>8270</v>
      </c>
      <c r="Q594" s="11" t="s">
        <v>8317</v>
      </c>
      <c r="R594" t="s">
        <v>8318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>
        <f t="shared" si="59"/>
        <v>2014</v>
      </c>
    </row>
    <row r="595" spans="1:22" ht="43.2" x14ac:dyDescent="0.3">
      <c r="A595">
        <v>593</v>
      </c>
      <c r="B595" s="3" t="s">
        <v>594</v>
      </c>
      <c r="C595" s="3" t="s">
        <v>4703</v>
      </c>
      <c r="D595" s="3">
        <f t="shared" si="54"/>
        <v>23</v>
      </c>
      <c r="E595" s="6">
        <v>500</v>
      </c>
      <c r="F595" s="8">
        <v>115</v>
      </c>
      <c r="G595" t="s">
        <v>8220</v>
      </c>
      <c r="H595" s="6">
        <f t="shared" si="55"/>
        <v>16.43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t="s">
        <v>8270</v>
      </c>
      <c r="Q595" s="11" t="s">
        <v>8317</v>
      </c>
      <c r="R595" t="s">
        <v>8318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3">
        <f t="shared" si="54"/>
        <v>0</v>
      </c>
      <c r="E596" s="6">
        <v>25000</v>
      </c>
      <c r="F596" s="8">
        <v>26</v>
      </c>
      <c r="G596" t="s">
        <v>8220</v>
      </c>
      <c r="H596" s="6">
        <f t="shared" si="55"/>
        <v>13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t="s">
        <v>8270</v>
      </c>
      <c r="Q596" s="11" t="s">
        <v>8317</v>
      </c>
      <c r="R596" t="s">
        <v>8318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3">
        <f t="shared" si="54"/>
        <v>0</v>
      </c>
      <c r="E597" s="6">
        <v>100000</v>
      </c>
      <c r="F597" s="8">
        <v>426</v>
      </c>
      <c r="G597" t="s">
        <v>8220</v>
      </c>
      <c r="H597" s="6">
        <f t="shared" si="55"/>
        <v>53.25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t="s">
        <v>8270</v>
      </c>
      <c r="Q597" s="11" t="s">
        <v>8317</v>
      </c>
      <c r="R597" t="s">
        <v>8318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3">
        <f t="shared" si="54"/>
        <v>0</v>
      </c>
      <c r="E598" s="6">
        <v>20000</v>
      </c>
      <c r="F598" s="8">
        <v>6</v>
      </c>
      <c r="G598" t="s">
        <v>8220</v>
      </c>
      <c r="H598" s="6">
        <f t="shared" si="55"/>
        <v>3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t="s">
        <v>8270</v>
      </c>
      <c r="Q598" s="11" t="s">
        <v>8317</v>
      </c>
      <c r="R598" t="s">
        <v>8318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3">
        <f t="shared" si="54"/>
        <v>0</v>
      </c>
      <c r="E599" s="6">
        <v>7500</v>
      </c>
      <c r="F599" s="8">
        <v>20</v>
      </c>
      <c r="G599" t="s">
        <v>8220</v>
      </c>
      <c r="H599" s="6">
        <f t="shared" si="55"/>
        <v>10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t="s">
        <v>8270</v>
      </c>
      <c r="Q599" s="11" t="s">
        <v>8317</v>
      </c>
      <c r="R599" t="s">
        <v>8318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3">
        <f t="shared" si="54"/>
        <v>34</v>
      </c>
      <c r="E600" s="6">
        <v>2500</v>
      </c>
      <c r="F600" s="8">
        <v>850</v>
      </c>
      <c r="G600" t="s">
        <v>8220</v>
      </c>
      <c r="H600" s="6">
        <f t="shared" si="55"/>
        <v>121.43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t="s">
        <v>8270</v>
      </c>
      <c r="Q600" s="11" t="s">
        <v>8317</v>
      </c>
      <c r="R600" t="s">
        <v>8318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3">
        <f t="shared" si="54"/>
        <v>0</v>
      </c>
      <c r="E601" s="6">
        <v>50000</v>
      </c>
      <c r="F601" s="8">
        <v>31</v>
      </c>
      <c r="G601" t="s">
        <v>8220</v>
      </c>
      <c r="H601" s="6">
        <f t="shared" si="55"/>
        <v>15.5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t="s">
        <v>8270</v>
      </c>
      <c r="Q601" s="11" t="s">
        <v>8317</v>
      </c>
      <c r="R601" t="s">
        <v>8318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3">
        <f t="shared" si="54"/>
        <v>2</v>
      </c>
      <c r="E602" s="6">
        <v>5000</v>
      </c>
      <c r="F602" s="8">
        <v>100</v>
      </c>
      <c r="G602" t="s">
        <v>8219</v>
      </c>
      <c r="H602" s="6">
        <f t="shared" si="55"/>
        <v>100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t="s">
        <v>8270</v>
      </c>
      <c r="Q602" s="11" t="s">
        <v>8317</v>
      </c>
      <c r="R602" t="s">
        <v>8318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3">
        <f t="shared" si="54"/>
        <v>1</v>
      </c>
      <c r="E603" s="6">
        <v>10000</v>
      </c>
      <c r="F603" s="8">
        <v>140</v>
      </c>
      <c r="G603" t="s">
        <v>8219</v>
      </c>
      <c r="H603" s="6">
        <f t="shared" si="55"/>
        <v>23.33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t="s">
        <v>8270</v>
      </c>
      <c r="Q603" s="11" t="s">
        <v>8317</v>
      </c>
      <c r="R603" t="s">
        <v>8318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3">
        <f t="shared" si="54"/>
        <v>0</v>
      </c>
      <c r="E604" s="6">
        <v>70000</v>
      </c>
      <c r="F604" s="8">
        <v>0</v>
      </c>
      <c r="G604" t="s">
        <v>8219</v>
      </c>
      <c r="H604" s="6">
        <f t="shared" si="55"/>
        <v>0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t="s">
        <v>8270</v>
      </c>
      <c r="Q604" s="11" t="s">
        <v>8317</v>
      </c>
      <c r="R604" t="s">
        <v>8318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3">
        <f t="shared" si="54"/>
        <v>4</v>
      </c>
      <c r="E605" s="6">
        <v>15000</v>
      </c>
      <c r="F605" s="8">
        <v>590.02</v>
      </c>
      <c r="G605" t="s">
        <v>8219</v>
      </c>
      <c r="H605" s="6">
        <f t="shared" si="55"/>
        <v>45.39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t="s">
        <v>8270</v>
      </c>
      <c r="Q605" s="11" t="s">
        <v>8317</v>
      </c>
      <c r="R605" t="s">
        <v>8318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3">
        <f t="shared" si="54"/>
        <v>0</v>
      </c>
      <c r="E606" s="6">
        <v>1500</v>
      </c>
      <c r="F606" s="8">
        <v>0</v>
      </c>
      <c r="G606" t="s">
        <v>8219</v>
      </c>
      <c r="H606" s="6">
        <f t="shared" si="55"/>
        <v>0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t="s">
        <v>8270</v>
      </c>
      <c r="Q606" s="11" t="s">
        <v>8317</v>
      </c>
      <c r="R606" t="s">
        <v>8318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>
        <f t="shared" si="59"/>
        <v>2014</v>
      </c>
    </row>
    <row r="607" spans="1:22" x14ac:dyDescent="0.3">
      <c r="A607">
        <v>605</v>
      </c>
      <c r="B607" s="3" t="s">
        <v>606</v>
      </c>
      <c r="C607" s="3" t="s">
        <v>4715</v>
      </c>
      <c r="D607" s="3">
        <f t="shared" si="54"/>
        <v>3</v>
      </c>
      <c r="E607" s="6">
        <v>5000</v>
      </c>
      <c r="F607" s="8">
        <v>131</v>
      </c>
      <c r="G607" t="s">
        <v>8219</v>
      </c>
      <c r="H607" s="6">
        <f t="shared" si="55"/>
        <v>16.38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t="s">
        <v>8270</v>
      </c>
      <c r="Q607" s="11" t="s">
        <v>8317</v>
      </c>
      <c r="R607" t="s">
        <v>8318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>
        <f t="shared" si="59"/>
        <v>2015</v>
      </c>
    </row>
    <row r="608" spans="1:22" ht="43.2" x14ac:dyDescent="0.3">
      <c r="A608">
        <v>606</v>
      </c>
      <c r="B608" s="3" t="s">
        <v>607</v>
      </c>
      <c r="C608" s="3" t="s">
        <v>4716</v>
      </c>
      <c r="D608" s="3">
        <f t="shared" si="54"/>
        <v>0</v>
      </c>
      <c r="E608" s="6">
        <v>5000</v>
      </c>
      <c r="F608" s="8">
        <v>10</v>
      </c>
      <c r="G608" t="s">
        <v>8219</v>
      </c>
      <c r="H608" s="6">
        <f t="shared" si="55"/>
        <v>10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t="s">
        <v>8270</v>
      </c>
      <c r="Q608" s="11" t="s">
        <v>8317</v>
      </c>
      <c r="R608" t="s">
        <v>8318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3">
        <f t="shared" si="54"/>
        <v>0</v>
      </c>
      <c r="E609" s="6">
        <v>250</v>
      </c>
      <c r="F609" s="8">
        <v>0</v>
      </c>
      <c r="G609" t="s">
        <v>8219</v>
      </c>
      <c r="H609" s="6">
        <f t="shared" si="55"/>
        <v>0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t="s">
        <v>8270</v>
      </c>
      <c r="Q609" s="11" t="s">
        <v>8317</v>
      </c>
      <c r="R609" t="s">
        <v>8318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3">
        <f t="shared" si="54"/>
        <v>1</v>
      </c>
      <c r="E610" s="6">
        <v>150000</v>
      </c>
      <c r="F610" s="8">
        <v>1461</v>
      </c>
      <c r="G610" t="s">
        <v>8219</v>
      </c>
      <c r="H610" s="6">
        <f t="shared" si="55"/>
        <v>292.2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t="s">
        <v>8270</v>
      </c>
      <c r="Q610" s="11" t="s">
        <v>8317</v>
      </c>
      <c r="R610" t="s">
        <v>8318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3">
        <f t="shared" si="54"/>
        <v>1</v>
      </c>
      <c r="E611" s="6">
        <v>780</v>
      </c>
      <c r="F611" s="8">
        <v>5</v>
      </c>
      <c r="G611" t="s">
        <v>8219</v>
      </c>
      <c r="H611" s="6">
        <f t="shared" si="55"/>
        <v>5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t="s">
        <v>8270</v>
      </c>
      <c r="Q611" s="11" t="s">
        <v>8317</v>
      </c>
      <c r="R611" t="s">
        <v>8318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>
        <f t="shared" si="59"/>
        <v>2015</v>
      </c>
    </row>
    <row r="612" spans="1:22" ht="28.8" x14ac:dyDescent="0.3">
      <c r="A612">
        <v>610</v>
      </c>
      <c r="B612" s="3" t="s">
        <v>611</v>
      </c>
      <c r="C612" s="3" t="s">
        <v>4720</v>
      </c>
      <c r="D612" s="3">
        <f t="shared" si="54"/>
        <v>0</v>
      </c>
      <c r="E612" s="6">
        <v>13803</v>
      </c>
      <c r="F612" s="8">
        <v>0</v>
      </c>
      <c r="G612" t="s">
        <v>8219</v>
      </c>
      <c r="H612" s="6">
        <f t="shared" si="55"/>
        <v>0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t="s">
        <v>8270</v>
      </c>
      <c r="Q612" s="11" t="s">
        <v>8317</v>
      </c>
      <c r="R612" t="s">
        <v>8318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3">
        <f t="shared" si="54"/>
        <v>0</v>
      </c>
      <c r="E613" s="6">
        <v>80000</v>
      </c>
      <c r="F613" s="8">
        <v>0</v>
      </c>
      <c r="G613" t="s">
        <v>8219</v>
      </c>
      <c r="H613" s="6">
        <f t="shared" si="55"/>
        <v>0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t="s">
        <v>8270</v>
      </c>
      <c r="Q613" s="11" t="s">
        <v>8317</v>
      </c>
      <c r="R613" t="s">
        <v>8318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>
        <f t="shared" si="59"/>
        <v>2016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3">
        <f t="shared" si="54"/>
        <v>0</v>
      </c>
      <c r="E614" s="6">
        <v>10000</v>
      </c>
      <c r="F614" s="8">
        <v>0</v>
      </c>
      <c r="G614" t="s">
        <v>8219</v>
      </c>
      <c r="H614" s="6">
        <f t="shared" si="55"/>
        <v>0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t="s">
        <v>8270</v>
      </c>
      <c r="Q614" s="11" t="s">
        <v>8317</v>
      </c>
      <c r="R614" t="s">
        <v>8318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3">
        <f t="shared" si="54"/>
        <v>21</v>
      </c>
      <c r="E615" s="6">
        <v>60000</v>
      </c>
      <c r="F615" s="8">
        <v>12818</v>
      </c>
      <c r="G615" t="s">
        <v>8219</v>
      </c>
      <c r="H615" s="6">
        <f t="shared" si="55"/>
        <v>105.93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t="s">
        <v>8270</v>
      </c>
      <c r="Q615" s="11" t="s">
        <v>8317</v>
      </c>
      <c r="R615" t="s">
        <v>8318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3">
        <f t="shared" si="54"/>
        <v>0</v>
      </c>
      <c r="E616" s="6">
        <v>10000</v>
      </c>
      <c r="F616" s="8">
        <v>0</v>
      </c>
      <c r="G616" t="s">
        <v>8219</v>
      </c>
      <c r="H616" s="6">
        <f t="shared" si="55"/>
        <v>0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t="s">
        <v>8270</v>
      </c>
      <c r="Q616" s="11" t="s">
        <v>8317</v>
      </c>
      <c r="R616" t="s">
        <v>8318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3">
        <f t="shared" si="54"/>
        <v>0</v>
      </c>
      <c r="E617" s="6">
        <v>515</v>
      </c>
      <c r="F617" s="8">
        <v>0</v>
      </c>
      <c r="G617" t="s">
        <v>8219</v>
      </c>
      <c r="H617" s="6">
        <f t="shared" si="55"/>
        <v>0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t="s">
        <v>8270</v>
      </c>
      <c r="Q617" s="11" t="s">
        <v>8317</v>
      </c>
      <c r="R617" t="s">
        <v>8318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3">
        <f t="shared" si="54"/>
        <v>0</v>
      </c>
      <c r="E618" s="6">
        <v>5000</v>
      </c>
      <c r="F618" s="8">
        <v>0</v>
      </c>
      <c r="G618" t="s">
        <v>8219</v>
      </c>
      <c r="H618" s="6">
        <f t="shared" si="55"/>
        <v>0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t="s">
        <v>8270</v>
      </c>
      <c r="Q618" s="11" t="s">
        <v>8317</v>
      </c>
      <c r="R618" t="s">
        <v>8318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>
        <f t="shared" si="59"/>
        <v>2017</v>
      </c>
    </row>
    <row r="619" spans="1:22" ht="43.2" x14ac:dyDescent="0.3">
      <c r="A619">
        <v>617</v>
      </c>
      <c r="B619" s="3" t="s">
        <v>618</v>
      </c>
      <c r="C619" s="3" t="s">
        <v>4727</v>
      </c>
      <c r="D619" s="3">
        <f t="shared" si="54"/>
        <v>3</v>
      </c>
      <c r="E619" s="6">
        <v>2000</v>
      </c>
      <c r="F619" s="8">
        <v>60</v>
      </c>
      <c r="G619" t="s">
        <v>8219</v>
      </c>
      <c r="H619" s="6">
        <f t="shared" si="55"/>
        <v>20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t="s">
        <v>8270</v>
      </c>
      <c r="Q619" s="11" t="s">
        <v>8317</v>
      </c>
      <c r="R619" t="s">
        <v>8318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3">
        <f t="shared" si="54"/>
        <v>0</v>
      </c>
      <c r="E620" s="6">
        <v>400</v>
      </c>
      <c r="F620" s="8">
        <v>0</v>
      </c>
      <c r="G620" t="s">
        <v>8219</v>
      </c>
      <c r="H620" s="6">
        <f t="shared" si="55"/>
        <v>0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t="s">
        <v>8270</v>
      </c>
      <c r="Q620" s="11" t="s">
        <v>8317</v>
      </c>
      <c r="R620" t="s">
        <v>8318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3">
        <f t="shared" si="54"/>
        <v>0</v>
      </c>
      <c r="E621" s="6">
        <v>2500000</v>
      </c>
      <c r="F621" s="8">
        <v>1</v>
      </c>
      <c r="G621" t="s">
        <v>8219</v>
      </c>
      <c r="H621" s="6">
        <f t="shared" si="55"/>
        <v>1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t="s">
        <v>8270</v>
      </c>
      <c r="Q621" s="11" t="s">
        <v>8317</v>
      </c>
      <c r="R621" t="s">
        <v>8318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>
        <f t="shared" si="59"/>
        <v>2014</v>
      </c>
    </row>
    <row r="622" spans="1:22" ht="28.8" x14ac:dyDescent="0.3">
      <c r="A622">
        <v>620</v>
      </c>
      <c r="B622" s="3" t="s">
        <v>621</v>
      </c>
      <c r="C622" s="3" t="s">
        <v>4730</v>
      </c>
      <c r="D622" s="3">
        <f t="shared" si="54"/>
        <v>1</v>
      </c>
      <c r="E622" s="6">
        <v>30000</v>
      </c>
      <c r="F622" s="8">
        <v>300</v>
      </c>
      <c r="G622" t="s">
        <v>8219</v>
      </c>
      <c r="H622" s="6">
        <f t="shared" si="55"/>
        <v>300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t="s">
        <v>8270</v>
      </c>
      <c r="Q622" s="11" t="s">
        <v>8317</v>
      </c>
      <c r="R622" t="s">
        <v>8318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3">
        <f t="shared" si="54"/>
        <v>1</v>
      </c>
      <c r="E623" s="6">
        <v>25000</v>
      </c>
      <c r="F623" s="8">
        <v>261</v>
      </c>
      <c r="G623" t="s">
        <v>8219</v>
      </c>
      <c r="H623" s="6">
        <f t="shared" si="55"/>
        <v>87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t="s">
        <v>8270</v>
      </c>
      <c r="Q623" s="11" t="s">
        <v>8317</v>
      </c>
      <c r="R623" t="s">
        <v>8318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3">
        <f t="shared" si="54"/>
        <v>6</v>
      </c>
      <c r="E624" s="6">
        <v>6000</v>
      </c>
      <c r="F624" s="8">
        <v>341</v>
      </c>
      <c r="G624" t="s">
        <v>8219</v>
      </c>
      <c r="H624" s="6">
        <f t="shared" si="55"/>
        <v>37.89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t="s">
        <v>8270</v>
      </c>
      <c r="Q624" s="11" t="s">
        <v>8317</v>
      </c>
      <c r="R624" t="s">
        <v>8318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>
        <f t="shared" si="59"/>
        <v>2016</v>
      </c>
    </row>
    <row r="625" spans="1:22" ht="43.2" x14ac:dyDescent="0.3">
      <c r="A625">
        <v>623</v>
      </c>
      <c r="B625" s="3" t="s">
        <v>624</v>
      </c>
      <c r="C625" s="3" t="s">
        <v>4733</v>
      </c>
      <c r="D625" s="3">
        <f t="shared" si="54"/>
        <v>0</v>
      </c>
      <c r="E625" s="6">
        <v>75000</v>
      </c>
      <c r="F625" s="8">
        <v>0</v>
      </c>
      <c r="G625" t="s">
        <v>8219</v>
      </c>
      <c r="H625" s="6">
        <f t="shared" si="55"/>
        <v>0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t="s">
        <v>8270</v>
      </c>
      <c r="Q625" s="11" t="s">
        <v>8317</v>
      </c>
      <c r="R625" t="s">
        <v>8318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>
        <f t="shared" si="59"/>
        <v>2015</v>
      </c>
    </row>
    <row r="626" spans="1:22" ht="28.8" x14ac:dyDescent="0.3">
      <c r="A626">
        <v>624</v>
      </c>
      <c r="B626" s="3" t="s">
        <v>625</v>
      </c>
      <c r="C626" s="3" t="s">
        <v>4734</v>
      </c>
      <c r="D626" s="3">
        <f t="shared" si="54"/>
        <v>0</v>
      </c>
      <c r="E626" s="6">
        <v>5000</v>
      </c>
      <c r="F626" s="8">
        <v>0</v>
      </c>
      <c r="G626" t="s">
        <v>8219</v>
      </c>
      <c r="H626" s="6">
        <f t="shared" si="55"/>
        <v>0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t="s">
        <v>8270</v>
      </c>
      <c r="Q626" s="11" t="s">
        <v>8317</v>
      </c>
      <c r="R626" t="s">
        <v>8318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3">
        <f t="shared" si="54"/>
        <v>0</v>
      </c>
      <c r="E627" s="6">
        <v>25000</v>
      </c>
      <c r="F627" s="8">
        <v>0</v>
      </c>
      <c r="G627" t="s">
        <v>8219</v>
      </c>
      <c r="H627" s="6">
        <f t="shared" si="55"/>
        <v>0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t="s">
        <v>8270</v>
      </c>
      <c r="Q627" s="11" t="s">
        <v>8317</v>
      </c>
      <c r="R627" t="s">
        <v>8318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3">
        <f t="shared" si="54"/>
        <v>17</v>
      </c>
      <c r="E628" s="6">
        <v>25000</v>
      </c>
      <c r="F628" s="8">
        <v>4345</v>
      </c>
      <c r="G628" t="s">
        <v>8219</v>
      </c>
      <c r="H628" s="6">
        <f t="shared" si="55"/>
        <v>111.41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t="s">
        <v>8270</v>
      </c>
      <c r="Q628" s="11" t="s">
        <v>8317</v>
      </c>
      <c r="R628" t="s">
        <v>8318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3">
        <f t="shared" si="54"/>
        <v>0</v>
      </c>
      <c r="E629" s="6">
        <v>450000</v>
      </c>
      <c r="F629" s="8">
        <v>90</v>
      </c>
      <c r="G629" t="s">
        <v>8219</v>
      </c>
      <c r="H629" s="6">
        <f t="shared" si="55"/>
        <v>90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t="s">
        <v>8270</v>
      </c>
      <c r="Q629" s="11" t="s">
        <v>8317</v>
      </c>
      <c r="R629" t="s">
        <v>8318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>
        <f t="shared" si="59"/>
        <v>2016</v>
      </c>
    </row>
    <row r="630" spans="1:22" ht="28.8" x14ac:dyDescent="0.3">
      <c r="A630">
        <v>628</v>
      </c>
      <c r="B630" s="3" t="s">
        <v>629</v>
      </c>
      <c r="C630" s="3" t="s">
        <v>4738</v>
      </c>
      <c r="D630" s="3">
        <f t="shared" si="54"/>
        <v>0</v>
      </c>
      <c r="E630" s="6">
        <v>5000</v>
      </c>
      <c r="F630" s="8">
        <v>0</v>
      </c>
      <c r="G630" t="s">
        <v>8219</v>
      </c>
      <c r="H630" s="6">
        <f t="shared" si="55"/>
        <v>0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t="s">
        <v>8270</v>
      </c>
      <c r="Q630" s="11" t="s">
        <v>8317</v>
      </c>
      <c r="R630" t="s">
        <v>8318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3">
        <f t="shared" si="54"/>
        <v>0</v>
      </c>
      <c r="E631" s="6">
        <v>200000</v>
      </c>
      <c r="F631" s="8">
        <v>350</v>
      </c>
      <c r="G631" t="s">
        <v>8219</v>
      </c>
      <c r="H631" s="6">
        <f t="shared" si="55"/>
        <v>116.67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t="s">
        <v>8270</v>
      </c>
      <c r="Q631" s="11" t="s">
        <v>8317</v>
      </c>
      <c r="R631" t="s">
        <v>8318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>
        <f t="shared" si="59"/>
        <v>2016</v>
      </c>
    </row>
    <row r="632" spans="1:22" ht="43.2" x14ac:dyDescent="0.3">
      <c r="A632">
        <v>630</v>
      </c>
      <c r="B632" s="3" t="s">
        <v>631</v>
      </c>
      <c r="C632" s="3" t="s">
        <v>4740</v>
      </c>
      <c r="D632" s="3">
        <f t="shared" si="54"/>
        <v>0</v>
      </c>
      <c r="E632" s="6">
        <v>11999</v>
      </c>
      <c r="F632" s="8">
        <v>10</v>
      </c>
      <c r="G632" t="s">
        <v>8219</v>
      </c>
      <c r="H632" s="6">
        <f t="shared" si="55"/>
        <v>10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t="s">
        <v>8270</v>
      </c>
      <c r="Q632" s="11" t="s">
        <v>8317</v>
      </c>
      <c r="R632" t="s">
        <v>8318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3">
        <f t="shared" si="54"/>
        <v>1</v>
      </c>
      <c r="E633" s="6">
        <v>50000</v>
      </c>
      <c r="F633" s="8">
        <v>690</v>
      </c>
      <c r="G633" t="s">
        <v>8219</v>
      </c>
      <c r="H633" s="6">
        <f t="shared" si="55"/>
        <v>76.67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t="s">
        <v>8270</v>
      </c>
      <c r="Q633" s="11" t="s">
        <v>8317</v>
      </c>
      <c r="R633" t="s">
        <v>8318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3">
        <f t="shared" si="54"/>
        <v>0</v>
      </c>
      <c r="E634" s="6">
        <v>20000</v>
      </c>
      <c r="F634" s="8">
        <v>0</v>
      </c>
      <c r="G634" t="s">
        <v>8219</v>
      </c>
      <c r="H634" s="6">
        <f t="shared" si="55"/>
        <v>0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t="s">
        <v>8270</v>
      </c>
      <c r="Q634" s="11" t="s">
        <v>8317</v>
      </c>
      <c r="R634" t="s">
        <v>8318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3">
        <f t="shared" si="54"/>
        <v>12</v>
      </c>
      <c r="E635" s="6">
        <v>10000</v>
      </c>
      <c r="F635" s="8">
        <v>1245</v>
      </c>
      <c r="G635" t="s">
        <v>8219</v>
      </c>
      <c r="H635" s="6">
        <f t="shared" si="55"/>
        <v>49.8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t="s">
        <v>8270</v>
      </c>
      <c r="Q635" s="11" t="s">
        <v>8317</v>
      </c>
      <c r="R635" t="s">
        <v>8318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3">
        <f t="shared" si="54"/>
        <v>0</v>
      </c>
      <c r="E636" s="6">
        <v>5000</v>
      </c>
      <c r="F636" s="8">
        <v>1</v>
      </c>
      <c r="G636" t="s">
        <v>8219</v>
      </c>
      <c r="H636" s="6">
        <f t="shared" si="55"/>
        <v>1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t="s">
        <v>8270</v>
      </c>
      <c r="Q636" s="11" t="s">
        <v>8317</v>
      </c>
      <c r="R636" t="s">
        <v>8318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3">
        <f t="shared" si="54"/>
        <v>0</v>
      </c>
      <c r="E637" s="6">
        <v>25000</v>
      </c>
      <c r="F637" s="8">
        <v>2</v>
      </c>
      <c r="G637" t="s">
        <v>8219</v>
      </c>
      <c r="H637" s="6">
        <f t="shared" si="55"/>
        <v>2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t="s">
        <v>8270</v>
      </c>
      <c r="Q637" s="11" t="s">
        <v>8317</v>
      </c>
      <c r="R637" t="s">
        <v>8318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>
        <f t="shared" si="59"/>
        <v>2015</v>
      </c>
    </row>
    <row r="638" spans="1:22" ht="28.8" x14ac:dyDescent="0.3">
      <c r="A638">
        <v>636</v>
      </c>
      <c r="B638" s="3" t="s">
        <v>637</v>
      </c>
      <c r="C638" s="3" t="s">
        <v>4746</v>
      </c>
      <c r="D638" s="3">
        <f t="shared" si="54"/>
        <v>0</v>
      </c>
      <c r="E638" s="6">
        <v>2000</v>
      </c>
      <c r="F638" s="8">
        <v>4</v>
      </c>
      <c r="G638" t="s">
        <v>8219</v>
      </c>
      <c r="H638" s="6">
        <f t="shared" si="55"/>
        <v>4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t="s">
        <v>8270</v>
      </c>
      <c r="Q638" s="11" t="s">
        <v>8317</v>
      </c>
      <c r="R638" t="s">
        <v>8318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3">
        <f t="shared" si="54"/>
        <v>0</v>
      </c>
      <c r="E639" s="6">
        <v>100000</v>
      </c>
      <c r="F639" s="8">
        <v>0</v>
      </c>
      <c r="G639" t="s">
        <v>8219</v>
      </c>
      <c r="H639" s="6">
        <f t="shared" si="55"/>
        <v>0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t="s">
        <v>8270</v>
      </c>
      <c r="Q639" s="11" t="s">
        <v>8317</v>
      </c>
      <c r="R639" t="s">
        <v>8318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3">
        <f t="shared" si="54"/>
        <v>0</v>
      </c>
      <c r="E640" s="6">
        <v>200000</v>
      </c>
      <c r="F640" s="8">
        <v>18</v>
      </c>
      <c r="G640" t="s">
        <v>8219</v>
      </c>
      <c r="H640" s="6">
        <f t="shared" si="55"/>
        <v>3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t="s">
        <v>8270</v>
      </c>
      <c r="Q640" s="11" t="s">
        <v>8317</v>
      </c>
      <c r="R640" t="s">
        <v>8318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3">
        <f t="shared" si="54"/>
        <v>0</v>
      </c>
      <c r="E641" s="6">
        <v>1000000</v>
      </c>
      <c r="F641" s="8">
        <v>1</v>
      </c>
      <c r="G641" t="s">
        <v>8219</v>
      </c>
      <c r="H641" s="6">
        <f t="shared" si="55"/>
        <v>1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t="s">
        <v>8270</v>
      </c>
      <c r="Q641" s="11" t="s">
        <v>8317</v>
      </c>
      <c r="R641" t="s">
        <v>8318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3">
        <f t="shared" ref="D642:D705" si="60">ROUND((F642/E642)*100,0)</f>
        <v>144</v>
      </c>
      <c r="E642" s="6">
        <v>70</v>
      </c>
      <c r="F642" s="8">
        <v>101</v>
      </c>
      <c r="G642" t="s">
        <v>8218</v>
      </c>
      <c r="H642" s="6">
        <f t="shared" si="55"/>
        <v>50.5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t="s">
        <v>8271</v>
      </c>
      <c r="Q642" s="11" t="s">
        <v>8317</v>
      </c>
      <c r="R642" t="s">
        <v>8319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3">
        <f t="shared" si="60"/>
        <v>119</v>
      </c>
      <c r="E643" s="6">
        <v>40000</v>
      </c>
      <c r="F643" s="8">
        <v>47665</v>
      </c>
      <c r="G643" t="s">
        <v>8218</v>
      </c>
      <c r="H643" s="6">
        <f t="shared" ref="H643:H706" si="61">IFERROR(ROUND(F643/N643,2),0)</f>
        <v>151.32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t="s">
        <v>8271</v>
      </c>
      <c r="Q643" s="11" t="s">
        <v>8317</v>
      </c>
      <c r="R643" t="s">
        <v>8319</v>
      </c>
      <c r="S643" s="13">
        <f t="shared" ref="S643:S706" si="62">(((L643/60)/60)/24)+DATE(1970,1,1)</f>
        <v>42199.57</v>
      </c>
      <c r="T643" s="13">
        <f t="shared" ref="T643:T706" si="63">(((K643/60)/60)/24)+DATE(1970,1,1)</f>
        <v>42229.57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3">
        <f t="shared" si="60"/>
        <v>1460</v>
      </c>
      <c r="E644" s="6">
        <v>20000</v>
      </c>
      <c r="F644" s="8">
        <v>292097</v>
      </c>
      <c r="G644" t="s">
        <v>8218</v>
      </c>
      <c r="H644" s="6">
        <f t="shared" si="61"/>
        <v>134.36000000000001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t="s">
        <v>8271</v>
      </c>
      <c r="Q644" s="11" t="s">
        <v>8317</v>
      </c>
      <c r="R644" t="s">
        <v>8319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>
        <f t="shared" si="65"/>
        <v>2015</v>
      </c>
    </row>
    <row r="645" spans="1:22" ht="28.8" x14ac:dyDescent="0.3">
      <c r="A645">
        <v>643</v>
      </c>
      <c r="B645" s="3" t="s">
        <v>644</v>
      </c>
      <c r="C645" s="3" t="s">
        <v>4753</v>
      </c>
      <c r="D645" s="3">
        <f t="shared" si="60"/>
        <v>106</v>
      </c>
      <c r="E645" s="6">
        <v>25000</v>
      </c>
      <c r="F645" s="8">
        <v>26452</v>
      </c>
      <c r="G645" t="s">
        <v>8218</v>
      </c>
      <c r="H645" s="6">
        <f t="shared" si="61"/>
        <v>174.03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t="s">
        <v>8271</v>
      </c>
      <c r="Q645" s="11" t="s">
        <v>8317</v>
      </c>
      <c r="R645" t="s">
        <v>8319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3">
        <f t="shared" si="60"/>
        <v>300</v>
      </c>
      <c r="E646" s="6">
        <v>25000</v>
      </c>
      <c r="F646" s="8">
        <v>75029.48</v>
      </c>
      <c r="G646" t="s">
        <v>8218</v>
      </c>
      <c r="H646" s="6">
        <f t="shared" si="61"/>
        <v>73.489999999999995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t="s">
        <v>8271</v>
      </c>
      <c r="Q646" s="11" t="s">
        <v>8317</v>
      </c>
      <c r="R646" t="s">
        <v>8319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3">
        <f t="shared" si="60"/>
        <v>279</v>
      </c>
      <c r="E647" s="6">
        <v>2000</v>
      </c>
      <c r="F647" s="8">
        <v>5574</v>
      </c>
      <c r="G647" t="s">
        <v>8218</v>
      </c>
      <c r="H647" s="6">
        <f t="shared" si="61"/>
        <v>23.52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t="s">
        <v>8271</v>
      </c>
      <c r="Q647" s="11" t="s">
        <v>8317</v>
      </c>
      <c r="R647" t="s">
        <v>8319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3">
        <f t="shared" si="60"/>
        <v>132</v>
      </c>
      <c r="E648" s="6">
        <v>800</v>
      </c>
      <c r="F648" s="8">
        <v>1055.01</v>
      </c>
      <c r="G648" t="s">
        <v>8218</v>
      </c>
      <c r="H648" s="6">
        <f t="shared" si="61"/>
        <v>39.07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t="s">
        <v>8271</v>
      </c>
      <c r="Q648" s="11" t="s">
        <v>8317</v>
      </c>
      <c r="R648" t="s">
        <v>8319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3">
        <f t="shared" si="60"/>
        <v>107</v>
      </c>
      <c r="E649" s="6">
        <v>2000</v>
      </c>
      <c r="F649" s="8">
        <v>2141</v>
      </c>
      <c r="G649" t="s">
        <v>8218</v>
      </c>
      <c r="H649" s="6">
        <f t="shared" si="61"/>
        <v>125.94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t="s">
        <v>8271</v>
      </c>
      <c r="Q649" s="11" t="s">
        <v>8317</v>
      </c>
      <c r="R649" t="s">
        <v>8319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3">
        <f t="shared" si="60"/>
        <v>127</v>
      </c>
      <c r="E650" s="6">
        <v>35000</v>
      </c>
      <c r="F650" s="8">
        <v>44388</v>
      </c>
      <c r="G650" t="s">
        <v>8218</v>
      </c>
      <c r="H650" s="6">
        <f t="shared" si="61"/>
        <v>1644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t="s">
        <v>8271</v>
      </c>
      <c r="Q650" s="11" t="s">
        <v>8317</v>
      </c>
      <c r="R650" t="s">
        <v>8319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3">
        <f t="shared" si="60"/>
        <v>140</v>
      </c>
      <c r="E651" s="6">
        <v>2500</v>
      </c>
      <c r="F651" s="8">
        <v>3499</v>
      </c>
      <c r="G651" t="s">
        <v>8218</v>
      </c>
      <c r="H651" s="6">
        <f t="shared" si="61"/>
        <v>42.67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t="s">
        <v>8271</v>
      </c>
      <c r="Q651" s="11" t="s">
        <v>8317</v>
      </c>
      <c r="R651" t="s">
        <v>8319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3">
        <f t="shared" si="60"/>
        <v>112</v>
      </c>
      <c r="E652" s="6">
        <v>1500</v>
      </c>
      <c r="F652" s="8">
        <v>1686</v>
      </c>
      <c r="G652" t="s">
        <v>8218</v>
      </c>
      <c r="H652" s="6">
        <f t="shared" si="61"/>
        <v>35.130000000000003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t="s">
        <v>8271</v>
      </c>
      <c r="Q652" s="11" t="s">
        <v>8317</v>
      </c>
      <c r="R652" t="s">
        <v>8319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3">
        <f t="shared" si="60"/>
        <v>101</v>
      </c>
      <c r="E653" s="6">
        <v>25000</v>
      </c>
      <c r="F653" s="8">
        <v>25132</v>
      </c>
      <c r="G653" t="s">
        <v>8218</v>
      </c>
      <c r="H653" s="6">
        <f t="shared" si="61"/>
        <v>239.35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t="s">
        <v>8271</v>
      </c>
      <c r="Q653" s="11" t="s">
        <v>8317</v>
      </c>
      <c r="R653" t="s">
        <v>8319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>
        <f t="shared" si="65"/>
        <v>2014</v>
      </c>
    </row>
    <row r="654" spans="1:22" ht="43.2" x14ac:dyDescent="0.3">
      <c r="A654">
        <v>652</v>
      </c>
      <c r="B654" s="3" t="s">
        <v>653</v>
      </c>
      <c r="C654" s="3" t="s">
        <v>4762</v>
      </c>
      <c r="D654" s="3">
        <f t="shared" si="60"/>
        <v>100</v>
      </c>
      <c r="E654" s="6">
        <v>3000</v>
      </c>
      <c r="F654" s="8">
        <v>3014</v>
      </c>
      <c r="G654" t="s">
        <v>8218</v>
      </c>
      <c r="H654" s="6">
        <f t="shared" si="61"/>
        <v>107.64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t="s">
        <v>8271</v>
      </c>
      <c r="Q654" s="11" t="s">
        <v>8317</v>
      </c>
      <c r="R654" t="s">
        <v>8319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>
        <f t="shared" si="65"/>
        <v>2016</v>
      </c>
    </row>
    <row r="655" spans="1:22" ht="43.2" x14ac:dyDescent="0.3">
      <c r="A655">
        <v>653</v>
      </c>
      <c r="B655" s="3" t="s">
        <v>654</v>
      </c>
      <c r="C655" s="3" t="s">
        <v>4763</v>
      </c>
      <c r="D655" s="3">
        <f t="shared" si="60"/>
        <v>141</v>
      </c>
      <c r="E655" s="6">
        <v>75000</v>
      </c>
      <c r="F655" s="8">
        <v>106084.5</v>
      </c>
      <c r="G655" t="s">
        <v>8218</v>
      </c>
      <c r="H655" s="6">
        <f t="shared" si="61"/>
        <v>95.83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t="s">
        <v>8271</v>
      </c>
      <c r="Q655" s="11" t="s">
        <v>8317</v>
      </c>
      <c r="R655" t="s">
        <v>8319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3">
        <f t="shared" si="60"/>
        <v>267</v>
      </c>
      <c r="E656" s="6">
        <v>12000</v>
      </c>
      <c r="F656" s="8">
        <v>32075</v>
      </c>
      <c r="G656" t="s">
        <v>8218</v>
      </c>
      <c r="H656" s="6">
        <f t="shared" si="61"/>
        <v>31.66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t="s">
        <v>8271</v>
      </c>
      <c r="Q656" s="11" t="s">
        <v>8317</v>
      </c>
      <c r="R656" t="s">
        <v>8319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>
        <f t="shared" si="65"/>
        <v>2015</v>
      </c>
    </row>
    <row r="657" spans="1:22" ht="28.8" x14ac:dyDescent="0.3">
      <c r="A657">
        <v>655</v>
      </c>
      <c r="B657" s="3" t="s">
        <v>656</v>
      </c>
      <c r="C657" s="3" t="s">
        <v>4765</v>
      </c>
      <c r="D657" s="3">
        <f t="shared" si="60"/>
        <v>147</v>
      </c>
      <c r="E657" s="6">
        <v>8000</v>
      </c>
      <c r="F657" s="8">
        <v>11751</v>
      </c>
      <c r="G657" t="s">
        <v>8218</v>
      </c>
      <c r="H657" s="6">
        <f t="shared" si="61"/>
        <v>42.89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t="s">
        <v>8271</v>
      </c>
      <c r="Q657" s="11" t="s">
        <v>8317</v>
      </c>
      <c r="R657" t="s">
        <v>8319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3">
        <f t="shared" si="60"/>
        <v>214</v>
      </c>
      <c r="E658" s="6">
        <v>5000</v>
      </c>
      <c r="F658" s="8">
        <v>10678</v>
      </c>
      <c r="G658" t="s">
        <v>8218</v>
      </c>
      <c r="H658" s="6">
        <f t="shared" si="61"/>
        <v>122.74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t="s">
        <v>8271</v>
      </c>
      <c r="Q658" s="11" t="s">
        <v>8317</v>
      </c>
      <c r="R658" t="s">
        <v>8319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3">
        <f t="shared" si="60"/>
        <v>126</v>
      </c>
      <c r="E659" s="6">
        <v>15000</v>
      </c>
      <c r="F659" s="8">
        <v>18855</v>
      </c>
      <c r="G659" t="s">
        <v>8218</v>
      </c>
      <c r="H659" s="6">
        <f t="shared" si="61"/>
        <v>190.45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t="s">
        <v>8271</v>
      </c>
      <c r="Q659" s="11" t="s">
        <v>8317</v>
      </c>
      <c r="R659" t="s">
        <v>8319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3">
        <f t="shared" si="60"/>
        <v>104</v>
      </c>
      <c r="E660" s="6">
        <v>28888</v>
      </c>
      <c r="F660" s="8">
        <v>30177</v>
      </c>
      <c r="G660" t="s">
        <v>8218</v>
      </c>
      <c r="H660" s="6">
        <f t="shared" si="61"/>
        <v>109.34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t="s">
        <v>8271</v>
      </c>
      <c r="Q660" s="11" t="s">
        <v>8317</v>
      </c>
      <c r="R660" t="s">
        <v>8319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3">
        <f t="shared" si="60"/>
        <v>101</v>
      </c>
      <c r="E661" s="6">
        <v>3000</v>
      </c>
      <c r="F661" s="8">
        <v>3017</v>
      </c>
      <c r="G661" t="s">
        <v>8218</v>
      </c>
      <c r="H661" s="6">
        <f t="shared" si="61"/>
        <v>143.66999999999999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t="s">
        <v>8271</v>
      </c>
      <c r="Q661" s="11" t="s">
        <v>8317</v>
      </c>
      <c r="R661" t="s">
        <v>8319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3">
        <f t="shared" si="60"/>
        <v>3</v>
      </c>
      <c r="E662" s="6">
        <v>50000</v>
      </c>
      <c r="F662" s="8">
        <v>1529</v>
      </c>
      <c r="G662" t="s">
        <v>8220</v>
      </c>
      <c r="H662" s="6">
        <f t="shared" si="61"/>
        <v>84.94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t="s">
        <v>8271</v>
      </c>
      <c r="Q662" s="11" t="s">
        <v>8317</v>
      </c>
      <c r="R662" t="s">
        <v>8319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3">
        <f t="shared" si="60"/>
        <v>1</v>
      </c>
      <c r="E663" s="6">
        <v>10000</v>
      </c>
      <c r="F663" s="8">
        <v>95</v>
      </c>
      <c r="G663" t="s">
        <v>8220</v>
      </c>
      <c r="H663" s="6">
        <f t="shared" si="61"/>
        <v>10.56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t="s">
        <v>8271</v>
      </c>
      <c r="Q663" s="11" t="s">
        <v>8317</v>
      </c>
      <c r="R663" t="s">
        <v>8319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>
        <f t="shared" si="65"/>
        <v>2016</v>
      </c>
    </row>
    <row r="664" spans="1:22" ht="28.8" x14ac:dyDescent="0.3">
      <c r="A664">
        <v>662</v>
      </c>
      <c r="B664" s="3" t="s">
        <v>663</v>
      </c>
      <c r="C664" s="3" t="s">
        <v>4772</v>
      </c>
      <c r="D664" s="3">
        <f t="shared" si="60"/>
        <v>0</v>
      </c>
      <c r="E664" s="6">
        <v>39000</v>
      </c>
      <c r="F664" s="8">
        <v>156</v>
      </c>
      <c r="G664" t="s">
        <v>8220</v>
      </c>
      <c r="H664" s="6">
        <f t="shared" si="61"/>
        <v>39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t="s">
        <v>8271</v>
      </c>
      <c r="Q664" s="11" t="s">
        <v>8317</v>
      </c>
      <c r="R664" t="s">
        <v>8319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>
        <f t="shared" si="65"/>
        <v>2015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3">
        <f t="shared" si="60"/>
        <v>0</v>
      </c>
      <c r="E665" s="6">
        <v>200000</v>
      </c>
      <c r="F665" s="8">
        <v>700</v>
      </c>
      <c r="G665" t="s">
        <v>8220</v>
      </c>
      <c r="H665" s="6">
        <f t="shared" si="61"/>
        <v>100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t="s">
        <v>8271</v>
      </c>
      <c r="Q665" s="11" t="s">
        <v>8317</v>
      </c>
      <c r="R665" t="s">
        <v>8319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3">
        <f t="shared" si="60"/>
        <v>8</v>
      </c>
      <c r="E666" s="6">
        <v>12000</v>
      </c>
      <c r="F666" s="8">
        <v>904</v>
      </c>
      <c r="G666" t="s">
        <v>8220</v>
      </c>
      <c r="H666" s="6">
        <f t="shared" si="61"/>
        <v>31.17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t="s">
        <v>8271</v>
      </c>
      <c r="Q666" s="11" t="s">
        <v>8317</v>
      </c>
      <c r="R666" t="s">
        <v>8319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3">
        <f t="shared" si="60"/>
        <v>19</v>
      </c>
      <c r="E667" s="6">
        <v>10000</v>
      </c>
      <c r="F667" s="8">
        <v>1864</v>
      </c>
      <c r="G667" t="s">
        <v>8220</v>
      </c>
      <c r="H667" s="6">
        <f t="shared" si="61"/>
        <v>155.33000000000001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t="s">
        <v>8271</v>
      </c>
      <c r="Q667" s="11" t="s">
        <v>8317</v>
      </c>
      <c r="R667" t="s">
        <v>8319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>
        <f t="shared" si="65"/>
        <v>2017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3">
        <f t="shared" si="60"/>
        <v>0</v>
      </c>
      <c r="E668" s="6">
        <v>200000</v>
      </c>
      <c r="F668" s="8">
        <v>8</v>
      </c>
      <c r="G668" t="s">
        <v>8220</v>
      </c>
      <c r="H668" s="6">
        <f t="shared" si="61"/>
        <v>2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t="s">
        <v>8271</v>
      </c>
      <c r="Q668" s="11" t="s">
        <v>8317</v>
      </c>
      <c r="R668" t="s">
        <v>8319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3">
        <f t="shared" si="60"/>
        <v>10</v>
      </c>
      <c r="E669" s="6">
        <v>50000</v>
      </c>
      <c r="F669" s="8">
        <v>5010</v>
      </c>
      <c r="G669" t="s">
        <v>8220</v>
      </c>
      <c r="H669" s="6">
        <f t="shared" si="61"/>
        <v>178.93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t="s">
        <v>8271</v>
      </c>
      <c r="Q669" s="11" t="s">
        <v>8317</v>
      </c>
      <c r="R669" t="s">
        <v>8319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3">
        <f t="shared" si="60"/>
        <v>5</v>
      </c>
      <c r="E670" s="6">
        <v>15000</v>
      </c>
      <c r="F670" s="8">
        <v>684</v>
      </c>
      <c r="G670" t="s">
        <v>8220</v>
      </c>
      <c r="H670" s="6">
        <f t="shared" si="61"/>
        <v>27.36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t="s">
        <v>8271</v>
      </c>
      <c r="Q670" s="11" t="s">
        <v>8317</v>
      </c>
      <c r="R670" t="s">
        <v>8319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>
        <f t="shared" si="65"/>
        <v>2015</v>
      </c>
    </row>
    <row r="671" spans="1:22" ht="43.2" x14ac:dyDescent="0.3">
      <c r="A671">
        <v>669</v>
      </c>
      <c r="B671" s="3" t="s">
        <v>670</v>
      </c>
      <c r="C671" s="3" t="s">
        <v>4779</v>
      </c>
      <c r="D671" s="3">
        <f t="shared" si="60"/>
        <v>22</v>
      </c>
      <c r="E671" s="6">
        <v>200000</v>
      </c>
      <c r="F671" s="8">
        <v>43015</v>
      </c>
      <c r="G671" t="s">
        <v>8220</v>
      </c>
      <c r="H671" s="6">
        <f t="shared" si="61"/>
        <v>1536.25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t="s">
        <v>8271</v>
      </c>
      <c r="Q671" s="11" t="s">
        <v>8317</v>
      </c>
      <c r="R671" t="s">
        <v>8319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>
        <f t="shared" si="65"/>
        <v>2016</v>
      </c>
    </row>
    <row r="672" spans="1:22" ht="43.2" x14ac:dyDescent="0.3">
      <c r="A672">
        <v>670</v>
      </c>
      <c r="B672" s="3" t="s">
        <v>671</v>
      </c>
      <c r="C672" s="3" t="s">
        <v>4780</v>
      </c>
      <c r="D672" s="3">
        <f t="shared" si="60"/>
        <v>29</v>
      </c>
      <c r="E672" s="6">
        <v>90000</v>
      </c>
      <c r="F672" s="8">
        <v>26349</v>
      </c>
      <c r="G672" t="s">
        <v>8220</v>
      </c>
      <c r="H672" s="6">
        <f t="shared" si="61"/>
        <v>85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t="s">
        <v>8271</v>
      </c>
      <c r="Q672" s="11" t="s">
        <v>8317</v>
      </c>
      <c r="R672" t="s">
        <v>8319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>
        <f t="shared" si="65"/>
        <v>2016</v>
      </c>
    </row>
    <row r="673" spans="1:22" ht="43.2" x14ac:dyDescent="0.3">
      <c r="A673">
        <v>671</v>
      </c>
      <c r="B673" s="3" t="s">
        <v>672</v>
      </c>
      <c r="C673" s="3" t="s">
        <v>4781</v>
      </c>
      <c r="D673" s="3">
        <f t="shared" si="60"/>
        <v>39</v>
      </c>
      <c r="E673" s="6">
        <v>30000</v>
      </c>
      <c r="F673" s="8">
        <v>11828</v>
      </c>
      <c r="G673" t="s">
        <v>8220</v>
      </c>
      <c r="H673" s="6">
        <f t="shared" si="61"/>
        <v>788.53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t="s">
        <v>8271</v>
      </c>
      <c r="Q673" s="11" t="s">
        <v>8317</v>
      </c>
      <c r="R673" t="s">
        <v>8319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>
        <f t="shared" si="65"/>
        <v>2015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3">
        <f t="shared" si="60"/>
        <v>22</v>
      </c>
      <c r="E674" s="6">
        <v>50000</v>
      </c>
      <c r="F674" s="8">
        <v>10814</v>
      </c>
      <c r="G674" t="s">
        <v>8220</v>
      </c>
      <c r="H674" s="6">
        <f t="shared" si="61"/>
        <v>50.3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t="s">
        <v>8271</v>
      </c>
      <c r="Q674" s="11" t="s">
        <v>8317</v>
      </c>
      <c r="R674" t="s">
        <v>8319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>
        <f t="shared" si="65"/>
        <v>2015</v>
      </c>
    </row>
    <row r="675" spans="1:22" ht="43.2" x14ac:dyDescent="0.3">
      <c r="A675">
        <v>673</v>
      </c>
      <c r="B675" s="3" t="s">
        <v>674</v>
      </c>
      <c r="C675" s="3" t="s">
        <v>4783</v>
      </c>
      <c r="D675" s="3">
        <f t="shared" si="60"/>
        <v>0</v>
      </c>
      <c r="E675" s="6">
        <v>100000</v>
      </c>
      <c r="F675" s="8">
        <v>205</v>
      </c>
      <c r="G675" t="s">
        <v>8220</v>
      </c>
      <c r="H675" s="6">
        <f t="shared" si="61"/>
        <v>68.33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t="s">
        <v>8271</v>
      </c>
      <c r="Q675" s="11" t="s">
        <v>8317</v>
      </c>
      <c r="R675" t="s">
        <v>8319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3">
        <f t="shared" si="60"/>
        <v>0</v>
      </c>
      <c r="E676" s="6">
        <v>50000</v>
      </c>
      <c r="F676" s="8">
        <v>15</v>
      </c>
      <c r="G676" t="s">
        <v>8220</v>
      </c>
      <c r="H676" s="6">
        <f t="shared" si="61"/>
        <v>7.5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t="s">
        <v>8271</v>
      </c>
      <c r="Q676" s="11" t="s">
        <v>8317</v>
      </c>
      <c r="R676" t="s">
        <v>8319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3">
        <f t="shared" si="60"/>
        <v>15</v>
      </c>
      <c r="E677" s="6">
        <v>6000</v>
      </c>
      <c r="F677" s="8">
        <v>891</v>
      </c>
      <c r="G677" t="s">
        <v>8220</v>
      </c>
      <c r="H677" s="6">
        <f t="shared" si="61"/>
        <v>34.270000000000003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t="s">
        <v>8271</v>
      </c>
      <c r="Q677" s="11" t="s">
        <v>8317</v>
      </c>
      <c r="R677" t="s">
        <v>8319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>
        <f t="shared" si="65"/>
        <v>2015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3">
        <f t="shared" si="60"/>
        <v>1</v>
      </c>
      <c r="E678" s="6">
        <v>100000</v>
      </c>
      <c r="F678" s="8">
        <v>1471</v>
      </c>
      <c r="G678" t="s">
        <v>8220</v>
      </c>
      <c r="H678" s="6">
        <f t="shared" si="61"/>
        <v>61.29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t="s">
        <v>8271</v>
      </c>
      <c r="Q678" s="11" t="s">
        <v>8317</v>
      </c>
      <c r="R678" t="s">
        <v>8319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>
        <f t="shared" si="65"/>
        <v>2015</v>
      </c>
    </row>
    <row r="679" spans="1:22" ht="43.2" x14ac:dyDescent="0.3">
      <c r="A679">
        <v>677</v>
      </c>
      <c r="B679" s="3" t="s">
        <v>678</v>
      </c>
      <c r="C679" s="3" t="s">
        <v>4787</v>
      </c>
      <c r="D679" s="3">
        <f t="shared" si="60"/>
        <v>26</v>
      </c>
      <c r="E679" s="6">
        <v>50000</v>
      </c>
      <c r="F679" s="8">
        <v>12792</v>
      </c>
      <c r="G679" t="s">
        <v>8220</v>
      </c>
      <c r="H679" s="6">
        <f t="shared" si="61"/>
        <v>133.25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t="s">
        <v>8271</v>
      </c>
      <c r="Q679" s="11" t="s">
        <v>8317</v>
      </c>
      <c r="R679" t="s">
        <v>8319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3">
        <f t="shared" si="60"/>
        <v>4</v>
      </c>
      <c r="E680" s="6">
        <v>29000</v>
      </c>
      <c r="F680" s="8">
        <v>1108</v>
      </c>
      <c r="G680" t="s">
        <v>8220</v>
      </c>
      <c r="H680" s="6">
        <f t="shared" si="61"/>
        <v>65.180000000000007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t="s">
        <v>8271</v>
      </c>
      <c r="Q680" s="11" t="s">
        <v>8317</v>
      </c>
      <c r="R680" t="s">
        <v>8319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3">
        <f t="shared" si="60"/>
        <v>15</v>
      </c>
      <c r="E681" s="6">
        <v>57000</v>
      </c>
      <c r="F681" s="8">
        <v>8827</v>
      </c>
      <c r="G681" t="s">
        <v>8220</v>
      </c>
      <c r="H681" s="6">
        <f t="shared" si="61"/>
        <v>93.9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t="s">
        <v>8271</v>
      </c>
      <c r="Q681" s="11" t="s">
        <v>8317</v>
      </c>
      <c r="R681" t="s">
        <v>8319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3">
        <f t="shared" si="60"/>
        <v>26</v>
      </c>
      <c r="E682" s="6">
        <v>75000</v>
      </c>
      <c r="F682" s="8">
        <v>19434</v>
      </c>
      <c r="G682" t="s">
        <v>8220</v>
      </c>
      <c r="H682" s="6">
        <f t="shared" si="61"/>
        <v>150.65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t="s">
        <v>8271</v>
      </c>
      <c r="Q682" s="11" t="s">
        <v>8317</v>
      </c>
      <c r="R682" t="s">
        <v>8319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3">
        <f t="shared" si="60"/>
        <v>0</v>
      </c>
      <c r="E683" s="6">
        <v>2500</v>
      </c>
      <c r="F683" s="8">
        <v>1</v>
      </c>
      <c r="G683" t="s">
        <v>8220</v>
      </c>
      <c r="H683" s="6">
        <f t="shared" si="61"/>
        <v>1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t="s">
        <v>8271</v>
      </c>
      <c r="Q683" s="11" t="s">
        <v>8317</v>
      </c>
      <c r="R683" t="s">
        <v>8319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3">
        <f t="shared" si="60"/>
        <v>0</v>
      </c>
      <c r="E684" s="6">
        <v>50000</v>
      </c>
      <c r="F684" s="8">
        <v>53</v>
      </c>
      <c r="G684" t="s">
        <v>8220</v>
      </c>
      <c r="H684" s="6">
        <f t="shared" si="61"/>
        <v>13.25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t="s">
        <v>8271</v>
      </c>
      <c r="Q684" s="11" t="s">
        <v>8317</v>
      </c>
      <c r="R684" t="s">
        <v>8319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3">
        <f t="shared" si="60"/>
        <v>1</v>
      </c>
      <c r="E685" s="6">
        <v>35000</v>
      </c>
      <c r="F685" s="8">
        <v>298</v>
      </c>
      <c r="G685" t="s">
        <v>8220</v>
      </c>
      <c r="H685" s="6">
        <f t="shared" si="61"/>
        <v>99.33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t="s">
        <v>8271</v>
      </c>
      <c r="Q685" s="11" t="s">
        <v>8317</v>
      </c>
      <c r="R685" t="s">
        <v>8319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3">
        <f t="shared" si="60"/>
        <v>7</v>
      </c>
      <c r="E686" s="6">
        <v>320000</v>
      </c>
      <c r="F686" s="8">
        <v>23948</v>
      </c>
      <c r="G686" t="s">
        <v>8220</v>
      </c>
      <c r="H686" s="6">
        <f t="shared" si="61"/>
        <v>177.39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t="s">
        <v>8271</v>
      </c>
      <c r="Q686" s="11" t="s">
        <v>8317</v>
      </c>
      <c r="R686" t="s">
        <v>8319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3">
        <f t="shared" si="60"/>
        <v>28</v>
      </c>
      <c r="E687" s="6">
        <v>2000</v>
      </c>
      <c r="F687" s="8">
        <v>553</v>
      </c>
      <c r="G687" t="s">
        <v>8220</v>
      </c>
      <c r="H687" s="6">
        <f t="shared" si="61"/>
        <v>55.3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t="s">
        <v>8271</v>
      </c>
      <c r="Q687" s="11" t="s">
        <v>8317</v>
      </c>
      <c r="R687" t="s">
        <v>8319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>
        <f t="shared" si="65"/>
        <v>2015</v>
      </c>
    </row>
    <row r="688" spans="1:22" ht="43.2" x14ac:dyDescent="0.3">
      <c r="A688">
        <v>686</v>
      </c>
      <c r="B688" s="3" t="s">
        <v>687</v>
      </c>
      <c r="C688" s="3" t="s">
        <v>4796</v>
      </c>
      <c r="D688" s="3">
        <f t="shared" si="60"/>
        <v>0</v>
      </c>
      <c r="E688" s="6">
        <v>500000</v>
      </c>
      <c r="F688" s="8">
        <v>0</v>
      </c>
      <c r="G688" t="s">
        <v>8220</v>
      </c>
      <c r="H688" s="6">
        <f t="shared" si="61"/>
        <v>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t="s">
        <v>8271</v>
      </c>
      <c r="Q688" s="11" t="s">
        <v>8317</v>
      </c>
      <c r="R688" t="s">
        <v>8319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3">
        <f t="shared" si="60"/>
        <v>4</v>
      </c>
      <c r="E689" s="6">
        <v>100000</v>
      </c>
      <c r="F689" s="8">
        <v>3550</v>
      </c>
      <c r="G689" t="s">
        <v>8220</v>
      </c>
      <c r="H689" s="6">
        <f t="shared" si="61"/>
        <v>591.66999999999996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t="s">
        <v>8271</v>
      </c>
      <c r="Q689" s="11" t="s">
        <v>8317</v>
      </c>
      <c r="R689" t="s">
        <v>8319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>
        <f t="shared" si="65"/>
        <v>2017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3">
        <f t="shared" si="60"/>
        <v>73</v>
      </c>
      <c r="E690" s="6">
        <v>20000</v>
      </c>
      <c r="F690" s="8">
        <v>14598</v>
      </c>
      <c r="G690" t="s">
        <v>8220</v>
      </c>
      <c r="H690" s="6">
        <f t="shared" si="61"/>
        <v>405.5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t="s">
        <v>8271</v>
      </c>
      <c r="Q690" s="11" t="s">
        <v>8317</v>
      </c>
      <c r="R690" t="s">
        <v>8319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3">
        <f t="shared" si="60"/>
        <v>58</v>
      </c>
      <c r="E691" s="6">
        <v>200000</v>
      </c>
      <c r="F691" s="8">
        <v>115297.5</v>
      </c>
      <c r="G691" t="s">
        <v>8220</v>
      </c>
      <c r="H691" s="6">
        <f t="shared" si="61"/>
        <v>343.15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t="s">
        <v>8271</v>
      </c>
      <c r="Q691" s="11" t="s">
        <v>8317</v>
      </c>
      <c r="R691" t="s">
        <v>8319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3">
        <f t="shared" si="60"/>
        <v>12</v>
      </c>
      <c r="E692" s="6">
        <v>20000</v>
      </c>
      <c r="F692" s="8">
        <v>2468</v>
      </c>
      <c r="G692" t="s">
        <v>8220</v>
      </c>
      <c r="H692" s="6">
        <f t="shared" si="61"/>
        <v>72.59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t="s">
        <v>8271</v>
      </c>
      <c r="Q692" s="11" t="s">
        <v>8317</v>
      </c>
      <c r="R692" t="s">
        <v>8319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3">
        <f t="shared" si="60"/>
        <v>1</v>
      </c>
      <c r="E693" s="6">
        <v>50000</v>
      </c>
      <c r="F693" s="8">
        <v>260</v>
      </c>
      <c r="G693" t="s">
        <v>8220</v>
      </c>
      <c r="H693" s="6">
        <f t="shared" si="61"/>
        <v>26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t="s">
        <v>8271</v>
      </c>
      <c r="Q693" s="11" t="s">
        <v>8317</v>
      </c>
      <c r="R693" t="s">
        <v>8319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3">
        <f t="shared" si="60"/>
        <v>7</v>
      </c>
      <c r="E694" s="6">
        <v>20000</v>
      </c>
      <c r="F694" s="8">
        <v>1306</v>
      </c>
      <c r="G694" t="s">
        <v>8220</v>
      </c>
      <c r="H694" s="6">
        <f t="shared" si="61"/>
        <v>6.5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t="s">
        <v>8271</v>
      </c>
      <c r="Q694" s="11" t="s">
        <v>8317</v>
      </c>
      <c r="R694" t="s">
        <v>8319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>
        <f t="shared" si="65"/>
        <v>2016</v>
      </c>
    </row>
    <row r="695" spans="1:22" ht="28.8" x14ac:dyDescent="0.3">
      <c r="A695">
        <v>693</v>
      </c>
      <c r="B695" s="3" t="s">
        <v>694</v>
      </c>
      <c r="C695" s="3" t="s">
        <v>4803</v>
      </c>
      <c r="D695" s="3">
        <f t="shared" si="60"/>
        <v>35</v>
      </c>
      <c r="E695" s="6">
        <v>100000</v>
      </c>
      <c r="F695" s="8">
        <v>35338</v>
      </c>
      <c r="G695" t="s">
        <v>8220</v>
      </c>
      <c r="H695" s="6">
        <f t="shared" si="61"/>
        <v>119.39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t="s">
        <v>8271</v>
      </c>
      <c r="Q695" s="11" t="s">
        <v>8317</v>
      </c>
      <c r="R695" t="s">
        <v>8319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3">
        <f t="shared" si="60"/>
        <v>0</v>
      </c>
      <c r="E696" s="6">
        <v>150000</v>
      </c>
      <c r="F696" s="8">
        <v>590</v>
      </c>
      <c r="G696" t="s">
        <v>8220</v>
      </c>
      <c r="H696" s="6">
        <f t="shared" si="61"/>
        <v>84.29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t="s">
        <v>8271</v>
      </c>
      <c r="Q696" s="11" t="s">
        <v>8317</v>
      </c>
      <c r="R696" t="s">
        <v>8319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>
        <f t="shared" si="65"/>
        <v>2017</v>
      </c>
    </row>
    <row r="697" spans="1:22" ht="43.2" x14ac:dyDescent="0.3">
      <c r="A697">
        <v>695</v>
      </c>
      <c r="B697" s="3" t="s">
        <v>696</v>
      </c>
      <c r="C697" s="3" t="s">
        <v>4805</v>
      </c>
      <c r="D697" s="3">
        <f t="shared" si="60"/>
        <v>1</v>
      </c>
      <c r="E697" s="6">
        <v>60000</v>
      </c>
      <c r="F697" s="8">
        <v>636</v>
      </c>
      <c r="G697" t="s">
        <v>8220</v>
      </c>
      <c r="H697" s="6">
        <f t="shared" si="61"/>
        <v>90.86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t="s">
        <v>8271</v>
      </c>
      <c r="Q697" s="11" t="s">
        <v>8317</v>
      </c>
      <c r="R697" t="s">
        <v>8319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3">
        <f t="shared" si="60"/>
        <v>0</v>
      </c>
      <c r="E698" s="6">
        <v>175000</v>
      </c>
      <c r="F698" s="8">
        <v>1</v>
      </c>
      <c r="G698" t="s">
        <v>8220</v>
      </c>
      <c r="H698" s="6">
        <f t="shared" si="61"/>
        <v>1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t="s">
        <v>8271</v>
      </c>
      <c r="Q698" s="11" t="s">
        <v>8317</v>
      </c>
      <c r="R698" t="s">
        <v>8319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3">
        <f t="shared" si="60"/>
        <v>46</v>
      </c>
      <c r="E699" s="6">
        <v>5000</v>
      </c>
      <c r="F699" s="8">
        <v>2319</v>
      </c>
      <c r="G699" t="s">
        <v>8220</v>
      </c>
      <c r="H699" s="6">
        <f t="shared" si="61"/>
        <v>20.34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t="s">
        <v>8271</v>
      </c>
      <c r="Q699" s="11" t="s">
        <v>8317</v>
      </c>
      <c r="R699" t="s">
        <v>8319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3">
        <f t="shared" si="60"/>
        <v>15</v>
      </c>
      <c r="E700" s="6">
        <v>100000</v>
      </c>
      <c r="F700" s="8">
        <v>15390</v>
      </c>
      <c r="G700" t="s">
        <v>8220</v>
      </c>
      <c r="H700" s="6">
        <f t="shared" si="61"/>
        <v>530.69000000000005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t="s">
        <v>8271</v>
      </c>
      <c r="Q700" s="11" t="s">
        <v>8317</v>
      </c>
      <c r="R700" t="s">
        <v>8319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3">
        <f t="shared" si="60"/>
        <v>82</v>
      </c>
      <c r="E701" s="6">
        <v>130000</v>
      </c>
      <c r="F701" s="8">
        <v>107148.74</v>
      </c>
      <c r="G701" t="s">
        <v>8220</v>
      </c>
      <c r="H701" s="6">
        <f t="shared" si="61"/>
        <v>120.39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t="s">
        <v>8271</v>
      </c>
      <c r="Q701" s="11" t="s">
        <v>8317</v>
      </c>
      <c r="R701" t="s">
        <v>8319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3">
        <f t="shared" si="60"/>
        <v>3</v>
      </c>
      <c r="E702" s="6">
        <v>15000</v>
      </c>
      <c r="F702" s="8">
        <v>403</v>
      </c>
      <c r="G702" t="s">
        <v>8220</v>
      </c>
      <c r="H702" s="6">
        <f t="shared" si="61"/>
        <v>13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t="s">
        <v>8271</v>
      </c>
      <c r="Q702" s="11" t="s">
        <v>8317</v>
      </c>
      <c r="R702" t="s">
        <v>8319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>
        <f t="shared" si="65"/>
        <v>2017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3">
        <f t="shared" si="60"/>
        <v>27</v>
      </c>
      <c r="E703" s="6">
        <v>23000</v>
      </c>
      <c r="F703" s="8">
        <v>6118</v>
      </c>
      <c r="G703" t="s">
        <v>8220</v>
      </c>
      <c r="H703" s="6">
        <f t="shared" si="61"/>
        <v>291.33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t="s">
        <v>8271</v>
      </c>
      <c r="Q703" s="11" t="s">
        <v>8317</v>
      </c>
      <c r="R703" t="s">
        <v>8319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3">
        <f t="shared" si="60"/>
        <v>31</v>
      </c>
      <c r="E704" s="6">
        <v>15000</v>
      </c>
      <c r="F704" s="8">
        <v>4622.01</v>
      </c>
      <c r="G704" t="s">
        <v>8220</v>
      </c>
      <c r="H704" s="6">
        <f t="shared" si="61"/>
        <v>124.92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t="s">
        <v>8271</v>
      </c>
      <c r="Q704" s="11" t="s">
        <v>8317</v>
      </c>
      <c r="R704" t="s">
        <v>8319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3">
        <f t="shared" si="60"/>
        <v>6</v>
      </c>
      <c r="E705" s="6">
        <v>15000</v>
      </c>
      <c r="F705" s="8">
        <v>837</v>
      </c>
      <c r="G705" t="s">
        <v>8220</v>
      </c>
      <c r="H705" s="6">
        <f t="shared" si="61"/>
        <v>119.57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t="s">
        <v>8271</v>
      </c>
      <c r="Q705" s="11" t="s">
        <v>8317</v>
      </c>
      <c r="R705" t="s">
        <v>8319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>
        <f t="shared" si="65"/>
        <v>2017</v>
      </c>
    </row>
    <row r="706" spans="1:22" ht="28.8" x14ac:dyDescent="0.3">
      <c r="A706">
        <v>704</v>
      </c>
      <c r="B706" s="3" t="s">
        <v>705</v>
      </c>
      <c r="C706" s="3" t="s">
        <v>4814</v>
      </c>
      <c r="D706" s="3">
        <f t="shared" ref="D706:D769" si="66">ROUND((F706/E706)*100,0)</f>
        <v>1</v>
      </c>
      <c r="E706" s="6">
        <v>55000</v>
      </c>
      <c r="F706" s="8">
        <v>481</v>
      </c>
      <c r="G706" t="s">
        <v>8220</v>
      </c>
      <c r="H706" s="6">
        <f t="shared" si="61"/>
        <v>120.25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t="s">
        <v>8271</v>
      </c>
      <c r="Q706" s="11" t="s">
        <v>8317</v>
      </c>
      <c r="R706" t="s">
        <v>8319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2016</v>
      </c>
      <c r="V706">
        <f t="shared" si="65"/>
        <v>2017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3">
        <f t="shared" si="66"/>
        <v>1</v>
      </c>
      <c r="E707" s="6">
        <v>100000</v>
      </c>
      <c r="F707" s="8">
        <v>977</v>
      </c>
      <c r="G707" t="s">
        <v>8220</v>
      </c>
      <c r="H707" s="6">
        <f t="shared" ref="H707:H770" si="67">IFERROR(ROUND(F707/N707,2),0)</f>
        <v>195.4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t="s">
        <v>8271</v>
      </c>
      <c r="Q707" s="11" t="s">
        <v>8317</v>
      </c>
      <c r="R707" t="s">
        <v>8319</v>
      </c>
      <c r="S707" s="13">
        <f t="shared" ref="S707:S770" si="68">(((L707/60)/60)/24)+DATE(1970,1,1)</f>
        <v>42726.491643518515</v>
      </c>
      <c r="T707" s="13">
        <f t="shared" ref="T707:T770" si="69">(((K707/60)/60)/24)+DATE(1970,1,1)</f>
        <v>42756.491643518515</v>
      </c>
      <c r="U707">
        <f t="shared" ref="U707:U770" si="70">YEAR(S707)</f>
        <v>2016</v>
      </c>
      <c r="V707">
        <f t="shared" ref="V707:V770" si="71">YEAR(T707)</f>
        <v>2017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3">
        <f t="shared" si="66"/>
        <v>0</v>
      </c>
      <c r="E708" s="6">
        <v>100000</v>
      </c>
      <c r="F708" s="8">
        <v>0</v>
      </c>
      <c r="G708" t="s">
        <v>8220</v>
      </c>
      <c r="H708" s="6">
        <f t="shared" si="67"/>
        <v>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t="s">
        <v>8271</v>
      </c>
      <c r="Q708" s="11" t="s">
        <v>8317</v>
      </c>
      <c r="R708" t="s">
        <v>8319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3">
        <f t="shared" si="66"/>
        <v>79</v>
      </c>
      <c r="E709" s="6">
        <v>68000</v>
      </c>
      <c r="F709" s="8">
        <v>53670.6</v>
      </c>
      <c r="G709" t="s">
        <v>8220</v>
      </c>
      <c r="H709" s="6">
        <f t="shared" si="67"/>
        <v>117.7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t="s">
        <v>8271</v>
      </c>
      <c r="Q709" s="11" t="s">
        <v>8317</v>
      </c>
      <c r="R709" t="s">
        <v>8319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>
        <f t="shared" si="71"/>
        <v>2017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3">
        <f t="shared" si="66"/>
        <v>22</v>
      </c>
      <c r="E710" s="6">
        <v>40000</v>
      </c>
      <c r="F710" s="8">
        <v>8837</v>
      </c>
      <c r="G710" t="s">
        <v>8220</v>
      </c>
      <c r="H710" s="6">
        <f t="shared" si="67"/>
        <v>23.95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t="s">
        <v>8271</v>
      </c>
      <c r="Q710" s="11" t="s">
        <v>8317</v>
      </c>
      <c r="R710" t="s">
        <v>8319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3">
        <f t="shared" si="66"/>
        <v>0</v>
      </c>
      <c r="E711" s="6">
        <v>15000</v>
      </c>
      <c r="F711" s="8">
        <v>61</v>
      </c>
      <c r="G711" t="s">
        <v>8220</v>
      </c>
      <c r="H711" s="6">
        <f t="shared" si="67"/>
        <v>30.5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t="s">
        <v>8271</v>
      </c>
      <c r="Q711" s="11" t="s">
        <v>8317</v>
      </c>
      <c r="R711" t="s">
        <v>8319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3">
        <f t="shared" si="66"/>
        <v>0</v>
      </c>
      <c r="E712" s="6">
        <v>1200</v>
      </c>
      <c r="F712" s="8">
        <v>0</v>
      </c>
      <c r="G712" t="s">
        <v>8220</v>
      </c>
      <c r="H712" s="6">
        <f t="shared" si="67"/>
        <v>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t="s">
        <v>8271</v>
      </c>
      <c r="Q712" s="11" t="s">
        <v>8317</v>
      </c>
      <c r="R712" t="s">
        <v>8319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>
        <f t="shared" si="71"/>
        <v>2014</v>
      </c>
    </row>
    <row r="713" spans="1:22" ht="43.2" x14ac:dyDescent="0.3">
      <c r="A713">
        <v>711</v>
      </c>
      <c r="B713" s="3" t="s">
        <v>712</v>
      </c>
      <c r="C713" s="3" t="s">
        <v>4821</v>
      </c>
      <c r="D713" s="3">
        <f t="shared" si="66"/>
        <v>34</v>
      </c>
      <c r="E713" s="6">
        <v>100000</v>
      </c>
      <c r="F713" s="8">
        <v>33791</v>
      </c>
      <c r="G713" t="s">
        <v>8220</v>
      </c>
      <c r="H713" s="6">
        <f t="shared" si="67"/>
        <v>99.97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t="s">
        <v>8271</v>
      </c>
      <c r="Q713" s="11" t="s">
        <v>8317</v>
      </c>
      <c r="R713" t="s">
        <v>8319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>
        <f t="shared" si="71"/>
        <v>2016</v>
      </c>
    </row>
    <row r="714" spans="1:22" ht="43.2" x14ac:dyDescent="0.3">
      <c r="A714">
        <v>712</v>
      </c>
      <c r="B714" s="3" t="s">
        <v>713</v>
      </c>
      <c r="C714" s="3" t="s">
        <v>4822</v>
      </c>
      <c r="D714" s="3">
        <f t="shared" si="66"/>
        <v>0</v>
      </c>
      <c r="E714" s="6">
        <v>48500</v>
      </c>
      <c r="F714" s="8">
        <v>105</v>
      </c>
      <c r="G714" t="s">
        <v>8220</v>
      </c>
      <c r="H714" s="6">
        <f t="shared" si="67"/>
        <v>26.25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t="s">
        <v>8271</v>
      </c>
      <c r="Q714" s="11" t="s">
        <v>8317</v>
      </c>
      <c r="R714" t="s">
        <v>8319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3">
        <f t="shared" si="66"/>
        <v>1</v>
      </c>
      <c r="E715" s="6">
        <v>25000</v>
      </c>
      <c r="F715" s="8">
        <v>199</v>
      </c>
      <c r="G715" t="s">
        <v>8220</v>
      </c>
      <c r="H715" s="6">
        <f t="shared" si="67"/>
        <v>199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t="s">
        <v>8271</v>
      </c>
      <c r="Q715" s="11" t="s">
        <v>8317</v>
      </c>
      <c r="R715" t="s">
        <v>8319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>
        <f t="shared" si="71"/>
        <v>2016</v>
      </c>
    </row>
    <row r="716" spans="1:22" ht="28.8" x14ac:dyDescent="0.3">
      <c r="A716">
        <v>714</v>
      </c>
      <c r="B716" s="3" t="s">
        <v>715</v>
      </c>
      <c r="C716" s="3" t="s">
        <v>4824</v>
      </c>
      <c r="D716" s="3">
        <f t="shared" si="66"/>
        <v>15</v>
      </c>
      <c r="E716" s="6">
        <v>15000</v>
      </c>
      <c r="F716" s="8">
        <v>2249</v>
      </c>
      <c r="G716" t="s">
        <v>8220</v>
      </c>
      <c r="H716" s="6">
        <f t="shared" si="67"/>
        <v>80.319999999999993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t="s">
        <v>8271</v>
      </c>
      <c r="Q716" s="11" t="s">
        <v>8317</v>
      </c>
      <c r="R716" t="s">
        <v>8319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>
        <f t="shared" si="71"/>
        <v>2017</v>
      </c>
    </row>
    <row r="717" spans="1:22" ht="43.2" x14ac:dyDescent="0.3">
      <c r="A717">
        <v>715</v>
      </c>
      <c r="B717" s="3" t="s">
        <v>716</v>
      </c>
      <c r="C717" s="3" t="s">
        <v>4825</v>
      </c>
      <c r="D717" s="3">
        <f t="shared" si="66"/>
        <v>5</v>
      </c>
      <c r="E717" s="6">
        <v>27500</v>
      </c>
      <c r="F717" s="8">
        <v>1389</v>
      </c>
      <c r="G717" t="s">
        <v>8220</v>
      </c>
      <c r="H717" s="6">
        <f t="shared" si="67"/>
        <v>115.75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t="s">
        <v>8271</v>
      </c>
      <c r="Q717" s="11" t="s">
        <v>8317</v>
      </c>
      <c r="R717" t="s">
        <v>8319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3">
        <f t="shared" si="66"/>
        <v>10</v>
      </c>
      <c r="E718" s="6">
        <v>7000</v>
      </c>
      <c r="F718" s="8">
        <v>715</v>
      </c>
      <c r="G718" t="s">
        <v>8220</v>
      </c>
      <c r="H718" s="6">
        <f t="shared" si="67"/>
        <v>44.69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t="s">
        <v>8271</v>
      </c>
      <c r="Q718" s="11" t="s">
        <v>8317</v>
      </c>
      <c r="R718" t="s">
        <v>8319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3">
        <f t="shared" si="66"/>
        <v>0</v>
      </c>
      <c r="E719" s="6">
        <v>100000</v>
      </c>
      <c r="F719" s="8">
        <v>305</v>
      </c>
      <c r="G719" t="s">
        <v>8220</v>
      </c>
      <c r="H719" s="6">
        <f t="shared" si="67"/>
        <v>76.25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t="s">
        <v>8271</v>
      </c>
      <c r="Q719" s="11" t="s">
        <v>8317</v>
      </c>
      <c r="R719" t="s">
        <v>8319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3">
        <f t="shared" si="66"/>
        <v>1</v>
      </c>
      <c r="E720" s="6">
        <v>12000</v>
      </c>
      <c r="F720" s="8">
        <v>90</v>
      </c>
      <c r="G720" t="s">
        <v>8220</v>
      </c>
      <c r="H720" s="6">
        <f t="shared" si="67"/>
        <v>22.5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t="s">
        <v>8271</v>
      </c>
      <c r="Q720" s="11" t="s">
        <v>8317</v>
      </c>
      <c r="R720" t="s">
        <v>8319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3">
        <f t="shared" si="66"/>
        <v>1</v>
      </c>
      <c r="E721" s="6">
        <v>15000</v>
      </c>
      <c r="F721" s="8">
        <v>194</v>
      </c>
      <c r="G721" t="s">
        <v>8220</v>
      </c>
      <c r="H721" s="6">
        <f t="shared" si="67"/>
        <v>19.399999999999999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t="s">
        <v>8271</v>
      </c>
      <c r="Q721" s="11" t="s">
        <v>8317</v>
      </c>
      <c r="R721" t="s">
        <v>8319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>
        <f t="shared" si="71"/>
        <v>2016</v>
      </c>
    </row>
    <row r="722" spans="1:22" ht="28.8" x14ac:dyDescent="0.3">
      <c r="A722">
        <v>720</v>
      </c>
      <c r="B722" s="3" t="s">
        <v>721</v>
      </c>
      <c r="C722" s="3" t="s">
        <v>4830</v>
      </c>
      <c r="D722" s="3">
        <f t="shared" si="66"/>
        <v>144</v>
      </c>
      <c r="E722" s="6">
        <v>1900</v>
      </c>
      <c r="F722" s="8">
        <v>2735</v>
      </c>
      <c r="G722" t="s">
        <v>8218</v>
      </c>
      <c r="H722" s="6">
        <f t="shared" si="67"/>
        <v>66.709999999999994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t="s">
        <v>8272</v>
      </c>
      <c r="Q722" s="11" t="s">
        <v>8320</v>
      </c>
      <c r="R722" t="s">
        <v>8321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>
        <f t="shared" si="71"/>
        <v>2012</v>
      </c>
    </row>
    <row r="723" spans="1:22" ht="43.2" x14ac:dyDescent="0.3">
      <c r="A723">
        <v>721</v>
      </c>
      <c r="B723" s="3" t="s">
        <v>722</v>
      </c>
      <c r="C723" s="3" t="s">
        <v>4831</v>
      </c>
      <c r="D723" s="3">
        <f t="shared" si="66"/>
        <v>122</v>
      </c>
      <c r="E723" s="6">
        <v>8200</v>
      </c>
      <c r="F723" s="8">
        <v>10013</v>
      </c>
      <c r="G723" t="s">
        <v>8218</v>
      </c>
      <c r="H723" s="6">
        <f t="shared" si="67"/>
        <v>84.14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t="s">
        <v>8272</v>
      </c>
      <c r="Q723" s="11" t="s">
        <v>8320</v>
      </c>
      <c r="R723" t="s">
        <v>8321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3">
        <f t="shared" si="66"/>
        <v>132</v>
      </c>
      <c r="E724" s="6">
        <v>25000</v>
      </c>
      <c r="F724" s="8">
        <v>33006</v>
      </c>
      <c r="G724" t="s">
        <v>8218</v>
      </c>
      <c r="H724" s="6">
        <f t="shared" si="67"/>
        <v>215.73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t="s">
        <v>8272</v>
      </c>
      <c r="Q724" s="11" t="s">
        <v>8320</v>
      </c>
      <c r="R724" t="s">
        <v>8321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3">
        <f t="shared" si="66"/>
        <v>109</v>
      </c>
      <c r="E725" s="6">
        <v>5000</v>
      </c>
      <c r="F725" s="8">
        <v>5469</v>
      </c>
      <c r="G725" t="s">
        <v>8218</v>
      </c>
      <c r="H725" s="6">
        <f t="shared" si="67"/>
        <v>54.69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t="s">
        <v>8272</v>
      </c>
      <c r="Q725" s="11" t="s">
        <v>8320</v>
      </c>
      <c r="R725" t="s">
        <v>8321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3">
        <f t="shared" si="66"/>
        <v>105</v>
      </c>
      <c r="E726" s="6">
        <v>7000</v>
      </c>
      <c r="F726" s="8">
        <v>7383.01</v>
      </c>
      <c r="G726" t="s">
        <v>8218</v>
      </c>
      <c r="H726" s="6">
        <f t="shared" si="67"/>
        <v>51.63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t="s">
        <v>8272</v>
      </c>
      <c r="Q726" s="11" t="s">
        <v>8320</v>
      </c>
      <c r="R726" t="s">
        <v>8321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3">
        <f t="shared" si="66"/>
        <v>100</v>
      </c>
      <c r="E727" s="6">
        <v>20000</v>
      </c>
      <c r="F727" s="8">
        <v>20070</v>
      </c>
      <c r="G727" t="s">
        <v>8218</v>
      </c>
      <c r="H727" s="6">
        <f t="shared" si="67"/>
        <v>143.36000000000001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t="s">
        <v>8272</v>
      </c>
      <c r="Q727" s="11" t="s">
        <v>8320</v>
      </c>
      <c r="R727" t="s">
        <v>8321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3">
        <f t="shared" si="66"/>
        <v>101</v>
      </c>
      <c r="E728" s="6">
        <v>2500</v>
      </c>
      <c r="F728" s="8">
        <v>2535</v>
      </c>
      <c r="G728" t="s">
        <v>8218</v>
      </c>
      <c r="H728" s="6">
        <f t="shared" si="67"/>
        <v>72.430000000000007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t="s">
        <v>8272</v>
      </c>
      <c r="Q728" s="11" t="s">
        <v>8320</v>
      </c>
      <c r="R728" t="s">
        <v>8321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>
        <f t="shared" si="71"/>
        <v>2013</v>
      </c>
    </row>
    <row r="729" spans="1:22" ht="43.2" x14ac:dyDescent="0.3">
      <c r="A729">
        <v>727</v>
      </c>
      <c r="B729" s="3" t="s">
        <v>728</v>
      </c>
      <c r="C729" s="3" t="s">
        <v>4837</v>
      </c>
      <c r="D729" s="3">
        <f t="shared" si="66"/>
        <v>156</v>
      </c>
      <c r="E729" s="6">
        <v>3500</v>
      </c>
      <c r="F729" s="8">
        <v>5443</v>
      </c>
      <c r="G729" t="s">
        <v>8218</v>
      </c>
      <c r="H729" s="6">
        <f t="shared" si="67"/>
        <v>36.53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t="s">
        <v>8272</v>
      </c>
      <c r="Q729" s="11" t="s">
        <v>8320</v>
      </c>
      <c r="R729" t="s">
        <v>8321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2012</v>
      </c>
      <c r="V729">
        <f t="shared" si="71"/>
        <v>2013</v>
      </c>
    </row>
    <row r="730" spans="1:22" ht="28.8" x14ac:dyDescent="0.3">
      <c r="A730">
        <v>728</v>
      </c>
      <c r="B730" s="3" t="s">
        <v>729</v>
      </c>
      <c r="C730" s="3" t="s">
        <v>4838</v>
      </c>
      <c r="D730" s="3">
        <f t="shared" si="66"/>
        <v>106</v>
      </c>
      <c r="E730" s="6">
        <v>7500</v>
      </c>
      <c r="F730" s="8">
        <v>7917.45</v>
      </c>
      <c r="G730" t="s">
        <v>8218</v>
      </c>
      <c r="H730" s="6">
        <f t="shared" si="67"/>
        <v>60.9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t="s">
        <v>8272</v>
      </c>
      <c r="Q730" s="11" t="s">
        <v>8320</v>
      </c>
      <c r="R730" t="s">
        <v>8321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3">
        <f t="shared" si="66"/>
        <v>131</v>
      </c>
      <c r="E731" s="6">
        <v>4000</v>
      </c>
      <c r="F731" s="8">
        <v>5226</v>
      </c>
      <c r="G731" t="s">
        <v>8218</v>
      </c>
      <c r="H731" s="6">
        <f t="shared" si="67"/>
        <v>43.55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t="s">
        <v>8272</v>
      </c>
      <c r="Q731" s="11" t="s">
        <v>8320</v>
      </c>
      <c r="R731" t="s">
        <v>8321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>
        <f t="shared" si="71"/>
        <v>2012</v>
      </c>
    </row>
    <row r="732" spans="1:22" x14ac:dyDescent="0.3">
      <c r="A732">
        <v>730</v>
      </c>
      <c r="B732" s="3" t="s">
        <v>731</v>
      </c>
      <c r="C732" s="3" t="s">
        <v>4840</v>
      </c>
      <c r="D732" s="3">
        <f t="shared" si="66"/>
        <v>132</v>
      </c>
      <c r="E732" s="6">
        <v>20000</v>
      </c>
      <c r="F732" s="8">
        <v>26438</v>
      </c>
      <c r="G732" t="s">
        <v>8218</v>
      </c>
      <c r="H732" s="6">
        <f t="shared" si="67"/>
        <v>99.77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t="s">
        <v>8272</v>
      </c>
      <c r="Q732" s="11" t="s">
        <v>8320</v>
      </c>
      <c r="R732" t="s">
        <v>8321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>
        <f t="shared" si="71"/>
        <v>2011</v>
      </c>
    </row>
    <row r="733" spans="1:22" ht="28.8" x14ac:dyDescent="0.3">
      <c r="A733">
        <v>731</v>
      </c>
      <c r="B733" s="3" t="s">
        <v>732</v>
      </c>
      <c r="C733" s="3" t="s">
        <v>4841</v>
      </c>
      <c r="D733" s="3">
        <f t="shared" si="66"/>
        <v>126</v>
      </c>
      <c r="E733" s="6">
        <v>5000</v>
      </c>
      <c r="F733" s="8">
        <v>6300</v>
      </c>
      <c r="G733" t="s">
        <v>8218</v>
      </c>
      <c r="H733" s="6">
        <f t="shared" si="67"/>
        <v>88.73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t="s">
        <v>8272</v>
      </c>
      <c r="Q733" s="11" t="s">
        <v>8320</v>
      </c>
      <c r="R733" t="s">
        <v>8321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>
        <f t="shared" si="71"/>
        <v>2012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3">
        <f t="shared" si="66"/>
        <v>160</v>
      </c>
      <c r="E734" s="6">
        <v>40</v>
      </c>
      <c r="F734" s="8">
        <v>64</v>
      </c>
      <c r="G734" t="s">
        <v>8218</v>
      </c>
      <c r="H734" s="6">
        <f t="shared" si="67"/>
        <v>4.92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t="s">
        <v>8272</v>
      </c>
      <c r="Q734" s="11" t="s">
        <v>8320</v>
      </c>
      <c r="R734" t="s">
        <v>8321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>
        <f t="shared" si="71"/>
        <v>2013</v>
      </c>
    </row>
    <row r="735" spans="1:22" ht="43.2" x14ac:dyDescent="0.3">
      <c r="A735">
        <v>733</v>
      </c>
      <c r="B735" s="3" t="s">
        <v>734</v>
      </c>
      <c r="C735" s="3" t="s">
        <v>4843</v>
      </c>
      <c r="D735" s="3">
        <f t="shared" si="66"/>
        <v>120</v>
      </c>
      <c r="E735" s="6">
        <v>2500</v>
      </c>
      <c r="F735" s="8">
        <v>3012</v>
      </c>
      <c r="G735" t="s">
        <v>8218</v>
      </c>
      <c r="H735" s="6">
        <f t="shared" si="67"/>
        <v>17.82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t="s">
        <v>8272</v>
      </c>
      <c r="Q735" s="11" t="s">
        <v>8320</v>
      </c>
      <c r="R735" t="s">
        <v>8321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>
        <f t="shared" si="71"/>
        <v>2013</v>
      </c>
    </row>
    <row r="736" spans="1:22" ht="28.8" x14ac:dyDescent="0.3">
      <c r="A736">
        <v>734</v>
      </c>
      <c r="B736" s="3" t="s">
        <v>735</v>
      </c>
      <c r="C736" s="3" t="s">
        <v>4844</v>
      </c>
      <c r="D736" s="3">
        <f t="shared" si="66"/>
        <v>126</v>
      </c>
      <c r="E736" s="6">
        <v>8500</v>
      </c>
      <c r="F736" s="8">
        <v>10670</v>
      </c>
      <c r="G736" t="s">
        <v>8218</v>
      </c>
      <c r="H736" s="6">
        <f t="shared" si="67"/>
        <v>187.19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t="s">
        <v>8272</v>
      </c>
      <c r="Q736" s="11" t="s">
        <v>8320</v>
      </c>
      <c r="R736" t="s">
        <v>8321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3">
        <f t="shared" si="66"/>
        <v>114</v>
      </c>
      <c r="E737" s="6">
        <v>47000</v>
      </c>
      <c r="F737" s="8">
        <v>53771</v>
      </c>
      <c r="G737" t="s">
        <v>8218</v>
      </c>
      <c r="H737" s="6">
        <f t="shared" si="67"/>
        <v>234.81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t="s">
        <v>8272</v>
      </c>
      <c r="Q737" s="11" t="s">
        <v>8320</v>
      </c>
      <c r="R737" t="s">
        <v>8321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3">
        <f t="shared" si="66"/>
        <v>315</v>
      </c>
      <c r="E738" s="6">
        <v>3600</v>
      </c>
      <c r="F738" s="8">
        <v>11345</v>
      </c>
      <c r="G738" t="s">
        <v>8218</v>
      </c>
      <c r="H738" s="6">
        <f t="shared" si="67"/>
        <v>105.05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t="s">
        <v>8272</v>
      </c>
      <c r="Q738" s="11" t="s">
        <v>8320</v>
      </c>
      <c r="R738" t="s">
        <v>8321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3">
        <f t="shared" si="66"/>
        <v>122</v>
      </c>
      <c r="E739" s="6">
        <v>5000</v>
      </c>
      <c r="F739" s="8">
        <v>6120</v>
      </c>
      <c r="G739" t="s">
        <v>8218</v>
      </c>
      <c r="H739" s="6">
        <f t="shared" si="67"/>
        <v>56.67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t="s">
        <v>8272</v>
      </c>
      <c r="Q739" s="11" t="s">
        <v>8320</v>
      </c>
      <c r="R739" t="s">
        <v>8321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3">
        <f t="shared" si="66"/>
        <v>107</v>
      </c>
      <c r="E740" s="6">
        <v>1500</v>
      </c>
      <c r="F740" s="8">
        <v>1601</v>
      </c>
      <c r="G740" t="s">
        <v>8218</v>
      </c>
      <c r="H740" s="6">
        <f t="shared" si="67"/>
        <v>39.049999999999997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t="s">
        <v>8272</v>
      </c>
      <c r="Q740" s="11" t="s">
        <v>8320</v>
      </c>
      <c r="R740" t="s">
        <v>8321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3">
        <f t="shared" si="66"/>
        <v>158</v>
      </c>
      <c r="E741" s="6">
        <v>6000</v>
      </c>
      <c r="F741" s="8">
        <v>9500</v>
      </c>
      <c r="G741" t="s">
        <v>8218</v>
      </c>
      <c r="H741" s="6">
        <f t="shared" si="67"/>
        <v>68.349999999999994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t="s">
        <v>8272</v>
      </c>
      <c r="Q741" s="11" t="s">
        <v>8320</v>
      </c>
      <c r="R741" t="s">
        <v>8321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>
        <f t="shared" si="71"/>
        <v>2014</v>
      </c>
    </row>
    <row r="742" spans="1:22" ht="43.2" x14ac:dyDescent="0.3">
      <c r="A742">
        <v>740</v>
      </c>
      <c r="B742" s="3" t="s">
        <v>741</v>
      </c>
      <c r="C742" s="3" t="s">
        <v>4850</v>
      </c>
      <c r="D742" s="3">
        <f t="shared" si="66"/>
        <v>107</v>
      </c>
      <c r="E742" s="6">
        <v>3000</v>
      </c>
      <c r="F742" s="8">
        <v>3222</v>
      </c>
      <c r="G742" t="s">
        <v>8218</v>
      </c>
      <c r="H742" s="6">
        <f t="shared" si="67"/>
        <v>169.58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t="s">
        <v>8272</v>
      </c>
      <c r="Q742" s="11" t="s">
        <v>8320</v>
      </c>
      <c r="R742" t="s">
        <v>8321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3">
        <f t="shared" si="66"/>
        <v>102</v>
      </c>
      <c r="E743" s="6">
        <v>13000</v>
      </c>
      <c r="F743" s="8">
        <v>13293.8</v>
      </c>
      <c r="G743" t="s">
        <v>8218</v>
      </c>
      <c r="H743" s="6">
        <f t="shared" si="67"/>
        <v>141.41999999999999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t="s">
        <v>8272</v>
      </c>
      <c r="Q743" s="11" t="s">
        <v>8320</v>
      </c>
      <c r="R743" t="s">
        <v>8321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>
        <f t="shared" si="71"/>
        <v>2013</v>
      </c>
    </row>
    <row r="744" spans="1:22" ht="43.2" x14ac:dyDescent="0.3">
      <c r="A744">
        <v>742</v>
      </c>
      <c r="B744" s="3" t="s">
        <v>743</v>
      </c>
      <c r="C744" s="3" t="s">
        <v>4852</v>
      </c>
      <c r="D744" s="3">
        <f t="shared" si="66"/>
        <v>111</v>
      </c>
      <c r="E744" s="6">
        <v>1400</v>
      </c>
      <c r="F744" s="8">
        <v>1550</v>
      </c>
      <c r="G744" t="s">
        <v>8218</v>
      </c>
      <c r="H744" s="6">
        <f t="shared" si="67"/>
        <v>67.39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t="s">
        <v>8272</v>
      </c>
      <c r="Q744" s="11" t="s">
        <v>8320</v>
      </c>
      <c r="R744" t="s">
        <v>8321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3">
        <f t="shared" si="66"/>
        <v>148</v>
      </c>
      <c r="E745" s="6">
        <v>550</v>
      </c>
      <c r="F745" s="8">
        <v>814</v>
      </c>
      <c r="G745" t="s">
        <v>8218</v>
      </c>
      <c r="H745" s="6">
        <f t="shared" si="67"/>
        <v>54.27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t="s">
        <v>8272</v>
      </c>
      <c r="Q745" s="11" t="s">
        <v>8320</v>
      </c>
      <c r="R745" t="s">
        <v>8321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>
        <f t="shared" si="71"/>
        <v>2012</v>
      </c>
    </row>
    <row r="746" spans="1:22" ht="28.8" x14ac:dyDescent="0.3">
      <c r="A746">
        <v>744</v>
      </c>
      <c r="B746" s="3" t="s">
        <v>745</v>
      </c>
      <c r="C746" s="3" t="s">
        <v>4854</v>
      </c>
      <c r="D746" s="3">
        <f t="shared" si="66"/>
        <v>102</v>
      </c>
      <c r="E746" s="6">
        <v>5000</v>
      </c>
      <c r="F746" s="8">
        <v>5116</v>
      </c>
      <c r="G746" t="s">
        <v>8218</v>
      </c>
      <c r="H746" s="6">
        <f t="shared" si="67"/>
        <v>82.52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t="s">
        <v>8272</v>
      </c>
      <c r="Q746" s="11" t="s">
        <v>8320</v>
      </c>
      <c r="R746" t="s">
        <v>8321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3">
        <f t="shared" si="66"/>
        <v>179</v>
      </c>
      <c r="E747" s="6">
        <v>2220</v>
      </c>
      <c r="F747" s="8">
        <v>3976</v>
      </c>
      <c r="G747" t="s">
        <v>8218</v>
      </c>
      <c r="H747" s="6">
        <f t="shared" si="67"/>
        <v>53.73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t="s">
        <v>8272</v>
      </c>
      <c r="Q747" s="11" t="s">
        <v>8320</v>
      </c>
      <c r="R747" t="s">
        <v>8321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>
        <f t="shared" si="71"/>
        <v>2013</v>
      </c>
    </row>
    <row r="748" spans="1:22" x14ac:dyDescent="0.3">
      <c r="A748">
        <v>746</v>
      </c>
      <c r="B748" s="3" t="s">
        <v>747</v>
      </c>
      <c r="C748" s="3" t="s">
        <v>4856</v>
      </c>
      <c r="D748" s="3">
        <f t="shared" si="66"/>
        <v>111</v>
      </c>
      <c r="E748" s="6">
        <v>2987</v>
      </c>
      <c r="F748" s="8">
        <v>3318</v>
      </c>
      <c r="G748" t="s">
        <v>8218</v>
      </c>
      <c r="H748" s="6">
        <f t="shared" si="67"/>
        <v>34.21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t="s">
        <v>8272</v>
      </c>
      <c r="Q748" s="11" t="s">
        <v>8320</v>
      </c>
      <c r="R748" t="s">
        <v>8321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3">
        <f t="shared" si="66"/>
        <v>100</v>
      </c>
      <c r="E749" s="6">
        <v>7000</v>
      </c>
      <c r="F749" s="8">
        <v>7003</v>
      </c>
      <c r="G749" t="s">
        <v>8218</v>
      </c>
      <c r="H749" s="6">
        <f t="shared" si="67"/>
        <v>127.33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t="s">
        <v>8272</v>
      </c>
      <c r="Q749" s="11" t="s">
        <v>8320</v>
      </c>
      <c r="R749" t="s">
        <v>8321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>
        <f t="shared" si="71"/>
        <v>2015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3">
        <f t="shared" si="66"/>
        <v>100</v>
      </c>
      <c r="E750" s="6">
        <v>2000</v>
      </c>
      <c r="F750" s="8">
        <v>2005</v>
      </c>
      <c r="G750" t="s">
        <v>8218</v>
      </c>
      <c r="H750" s="6">
        <f t="shared" si="67"/>
        <v>45.57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t="s">
        <v>8272</v>
      </c>
      <c r="Q750" s="11" t="s">
        <v>8320</v>
      </c>
      <c r="R750" t="s">
        <v>8321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3">
        <f t="shared" si="66"/>
        <v>106</v>
      </c>
      <c r="E751" s="6">
        <v>10000</v>
      </c>
      <c r="F751" s="8">
        <v>10556</v>
      </c>
      <c r="G751" t="s">
        <v>8218</v>
      </c>
      <c r="H751" s="6">
        <f t="shared" si="67"/>
        <v>95.96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t="s">
        <v>8272</v>
      </c>
      <c r="Q751" s="11" t="s">
        <v>8320</v>
      </c>
      <c r="R751" t="s">
        <v>8321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>
        <f t="shared" si="71"/>
        <v>2017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3">
        <f t="shared" si="66"/>
        <v>103</v>
      </c>
      <c r="E752" s="6">
        <v>4444</v>
      </c>
      <c r="F752" s="8">
        <v>4559</v>
      </c>
      <c r="G752" t="s">
        <v>8218</v>
      </c>
      <c r="H752" s="6">
        <f t="shared" si="67"/>
        <v>77.27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t="s">
        <v>8272</v>
      </c>
      <c r="Q752" s="11" t="s">
        <v>8320</v>
      </c>
      <c r="R752" t="s">
        <v>8321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3">
        <f t="shared" si="66"/>
        <v>119</v>
      </c>
      <c r="E753" s="6">
        <v>3000</v>
      </c>
      <c r="F753" s="8">
        <v>3555</v>
      </c>
      <c r="G753" t="s">
        <v>8218</v>
      </c>
      <c r="H753" s="6">
        <f t="shared" si="67"/>
        <v>57.34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t="s">
        <v>8272</v>
      </c>
      <c r="Q753" s="11" t="s">
        <v>8320</v>
      </c>
      <c r="R753" t="s">
        <v>8321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>
        <f t="shared" si="71"/>
        <v>2011</v>
      </c>
    </row>
    <row r="754" spans="1:22" ht="43.2" x14ac:dyDescent="0.3">
      <c r="A754">
        <v>752</v>
      </c>
      <c r="B754" s="3" t="s">
        <v>753</v>
      </c>
      <c r="C754" s="3" t="s">
        <v>4862</v>
      </c>
      <c r="D754" s="3">
        <f t="shared" si="66"/>
        <v>112</v>
      </c>
      <c r="E754" s="6">
        <v>5000</v>
      </c>
      <c r="F754" s="8">
        <v>5585</v>
      </c>
      <c r="G754" t="s">
        <v>8218</v>
      </c>
      <c r="H754" s="6">
        <f t="shared" si="67"/>
        <v>53.19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t="s">
        <v>8272</v>
      </c>
      <c r="Q754" s="11" t="s">
        <v>8320</v>
      </c>
      <c r="R754" t="s">
        <v>8321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3">
        <f t="shared" si="66"/>
        <v>128</v>
      </c>
      <c r="E755" s="6">
        <v>10000</v>
      </c>
      <c r="F755" s="8">
        <v>12800</v>
      </c>
      <c r="G755" t="s">
        <v>8218</v>
      </c>
      <c r="H755" s="6">
        <f t="shared" si="67"/>
        <v>492.31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t="s">
        <v>8272</v>
      </c>
      <c r="Q755" s="11" t="s">
        <v>8320</v>
      </c>
      <c r="R755" t="s">
        <v>8321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3">
        <f t="shared" si="66"/>
        <v>104</v>
      </c>
      <c r="E756" s="6">
        <v>2000</v>
      </c>
      <c r="F756" s="8">
        <v>2075</v>
      </c>
      <c r="G756" t="s">
        <v>8218</v>
      </c>
      <c r="H756" s="6">
        <f t="shared" si="67"/>
        <v>42.35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t="s">
        <v>8272</v>
      </c>
      <c r="Q756" s="11" t="s">
        <v>8320</v>
      </c>
      <c r="R756" t="s">
        <v>8321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>
        <f t="shared" si="71"/>
        <v>2013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3">
        <f t="shared" si="66"/>
        <v>102</v>
      </c>
      <c r="E757" s="6">
        <v>2500</v>
      </c>
      <c r="F757" s="8">
        <v>2547.69</v>
      </c>
      <c r="G757" t="s">
        <v>8218</v>
      </c>
      <c r="H757" s="6">
        <f t="shared" si="67"/>
        <v>37.47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t="s">
        <v>8272</v>
      </c>
      <c r="Q757" s="11" t="s">
        <v>8320</v>
      </c>
      <c r="R757" t="s">
        <v>8321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3">
        <f t="shared" si="66"/>
        <v>118</v>
      </c>
      <c r="E758" s="6">
        <v>700</v>
      </c>
      <c r="F758" s="8">
        <v>824</v>
      </c>
      <c r="G758" t="s">
        <v>8218</v>
      </c>
      <c r="H758" s="6">
        <f t="shared" si="67"/>
        <v>37.450000000000003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t="s">
        <v>8272</v>
      </c>
      <c r="Q758" s="11" t="s">
        <v>8320</v>
      </c>
      <c r="R758" t="s">
        <v>8321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3">
        <f t="shared" si="66"/>
        <v>238</v>
      </c>
      <c r="E759" s="6">
        <v>250</v>
      </c>
      <c r="F759" s="8">
        <v>595</v>
      </c>
      <c r="G759" t="s">
        <v>8218</v>
      </c>
      <c r="H759" s="6">
        <f t="shared" si="67"/>
        <v>33.06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t="s">
        <v>8272</v>
      </c>
      <c r="Q759" s="11" t="s">
        <v>8320</v>
      </c>
      <c r="R759" t="s">
        <v>8321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3">
        <f t="shared" si="66"/>
        <v>102</v>
      </c>
      <c r="E760" s="6">
        <v>2500</v>
      </c>
      <c r="F760" s="8">
        <v>2550</v>
      </c>
      <c r="G760" t="s">
        <v>8218</v>
      </c>
      <c r="H760" s="6">
        <f t="shared" si="67"/>
        <v>134.21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t="s">
        <v>8272</v>
      </c>
      <c r="Q760" s="11" t="s">
        <v>8320</v>
      </c>
      <c r="R760" t="s">
        <v>8321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3">
        <f t="shared" si="66"/>
        <v>102</v>
      </c>
      <c r="E761" s="6">
        <v>5000</v>
      </c>
      <c r="F761" s="8">
        <v>5096</v>
      </c>
      <c r="G761" t="s">
        <v>8218</v>
      </c>
      <c r="H761" s="6">
        <f t="shared" si="67"/>
        <v>51.47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t="s">
        <v>8272</v>
      </c>
      <c r="Q761" s="11" t="s">
        <v>8320</v>
      </c>
      <c r="R761" t="s">
        <v>8321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3">
        <f t="shared" si="66"/>
        <v>0</v>
      </c>
      <c r="E762" s="6">
        <v>2200</v>
      </c>
      <c r="F762" s="8">
        <v>0</v>
      </c>
      <c r="G762" t="s">
        <v>8220</v>
      </c>
      <c r="H762" s="6">
        <f t="shared" si="67"/>
        <v>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t="s">
        <v>8273</v>
      </c>
      <c r="Q762" s="11" t="s">
        <v>8320</v>
      </c>
      <c r="R762" t="s">
        <v>8322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3">
        <f t="shared" si="66"/>
        <v>5</v>
      </c>
      <c r="E763" s="6">
        <v>5000</v>
      </c>
      <c r="F763" s="8">
        <v>235</v>
      </c>
      <c r="G763" t="s">
        <v>8220</v>
      </c>
      <c r="H763" s="6">
        <f t="shared" si="67"/>
        <v>39.17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t="s">
        <v>8273</v>
      </c>
      <c r="Q763" s="11" t="s">
        <v>8320</v>
      </c>
      <c r="R763" t="s">
        <v>8322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3">
        <f t="shared" si="66"/>
        <v>0</v>
      </c>
      <c r="E764" s="6">
        <v>3500</v>
      </c>
      <c r="F764" s="8">
        <v>0</v>
      </c>
      <c r="G764" t="s">
        <v>8220</v>
      </c>
      <c r="H764" s="6">
        <f t="shared" si="67"/>
        <v>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t="s">
        <v>8273</v>
      </c>
      <c r="Q764" s="11" t="s">
        <v>8320</v>
      </c>
      <c r="R764" t="s">
        <v>8322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3">
        <f t="shared" si="66"/>
        <v>0</v>
      </c>
      <c r="E765" s="6">
        <v>4290</v>
      </c>
      <c r="F765" s="8">
        <v>5</v>
      </c>
      <c r="G765" t="s">
        <v>8220</v>
      </c>
      <c r="H765" s="6">
        <f t="shared" si="67"/>
        <v>5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t="s">
        <v>8273</v>
      </c>
      <c r="Q765" s="11" t="s">
        <v>8320</v>
      </c>
      <c r="R765" t="s">
        <v>8322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3">
        <f t="shared" si="66"/>
        <v>0</v>
      </c>
      <c r="E766" s="6">
        <v>5000</v>
      </c>
      <c r="F766" s="8">
        <v>0</v>
      </c>
      <c r="G766" t="s">
        <v>8220</v>
      </c>
      <c r="H766" s="6">
        <f t="shared" si="67"/>
        <v>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t="s">
        <v>8273</v>
      </c>
      <c r="Q766" s="11" t="s">
        <v>8320</v>
      </c>
      <c r="R766" t="s">
        <v>8322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3">
        <f t="shared" si="66"/>
        <v>36</v>
      </c>
      <c r="E767" s="6">
        <v>7000</v>
      </c>
      <c r="F767" s="8">
        <v>2521</v>
      </c>
      <c r="G767" t="s">
        <v>8220</v>
      </c>
      <c r="H767" s="6">
        <f t="shared" si="67"/>
        <v>57.3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t="s">
        <v>8273</v>
      </c>
      <c r="Q767" s="11" t="s">
        <v>8320</v>
      </c>
      <c r="R767" t="s">
        <v>8322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3">
        <f t="shared" si="66"/>
        <v>0</v>
      </c>
      <c r="E768" s="6">
        <v>4000</v>
      </c>
      <c r="F768" s="8">
        <v>0</v>
      </c>
      <c r="G768" t="s">
        <v>8220</v>
      </c>
      <c r="H768" s="6">
        <f t="shared" si="67"/>
        <v>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t="s">
        <v>8273</v>
      </c>
      <c r="Q768" s="11" t="s">
        <v>8320</v>
      </c>
      <c r="R768" t="s">
        <v>8322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3">
        <f t="shared" si="66"/>
        <v>4</v>
      </c>
      <c r="E769" s="6">
        <v>5000</v>
      </c>
      <c r="F769" s="8">
        <v>177</v>
      </c>
      <c r="G769" t="s">
        <v>8220</v>
      </c>
      <c r="H769" s="6">
        <f t="shared" si="67"/>
        <v>59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t="s">
        <v>8273</v>
      </c>
      <c r="Q769" s="11" t="s">
        <v>8320</v>
      </c>
      <c r="R769" t="s">
        <v>8322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3">
        <f t="shared" ref="D770:D833" si="72">ROUND((F770/E770)*100,0)</f>
        <v>0</v>
      </c>
      <c r="E770" s="6">
        <v>2500</v>
      </c>
      <c r="F770" s="8">
        <v>0</v>
      </c>
      <c r="G770" t="s">
        <v>8220</v>
      </c>
      <c r="H770" s="6">
        <f t="shared" si="67"/>
        <v>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t="s">
        <v>8273</v>
      </c>
      <c r="Q770" s="11" t="s">
        <v>8320</v>
      </c>
      <c r="R770" t="s">
        <v>8322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>
        <f t="shared" si="71"/>
        <v>2013</v>
      </c>
    </row>
    <row r="771" spans="1:22" ht="43.2" x14ac:dyDescent="0.3">
      <c r="A771">
        <v>769</v>
      </c>
      <c r="B771" s="3" t="s">
        <v>770</v>
      </c>
      <c r="C771" s="3" t="s">
        <v>4879</v>
      </c>
      <c r="D771" s="3">
        <f t="shared" si="72"/>
        <v>41</v>
      </c>
      <c r="E771" s="6">
        <v>4000</v>
      </c>
      <c r="F771" s="8">
        <v>1656</v>
      </c>
      <c r="G771" t="s">
        <v>8220</v>
      </c>
      <c r="H771" s="6">
        <f t="shared" ref="H771:H834" si="73">IFERROR(ROUND(F771/N771,2),0)</f>
        <v>31.85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t="s">
        <v>8273</v>
      </c>
      <c r="Q771" s="11" t="s">
        <v>8320</v>
      </c>
      <c r="R771" t="s">
        <v>8322</v>
      </c>
      <c r="S771" s="13">
        <f t="shared" ref="S771:S834" si="74">(((L771/60)/60)/24)+DATE(1970,1,1)</f>
        <v>41604.996458333335</v>
      </c>
      <c r="T771" s="13">
        <f t="shared" ref="T771:T834" si="75">(((K771/60)/60)/24)+DATE(1970,1,1)</f>
        <v>41634.996458333335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3">
        <f t="shared" si="72"/>
        <v>0</v>
      </c>
      <c r="E772" s="6">
        <v>17500</v>
      </c>
      <c r="F772" s="8">
        <v>0</v>
      </c>
      <c r="G772" t="s">
        <v>8220</v>
      </c>
      <c r="H772" s="6">
        <f t="shared" si="73"/>
        <v>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t="s">
        <v>8273</v>
      </c>
      <c r="Q772" s="11" t="s">
        <v>8320</v>
      </c>
      <c r="R772" t="s">
        <v>8322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3">
        <f t="shared" si="72"/>
        <v>0</v>
      </c>
      <c r="E773" s="6">
        <v>38000</v>
      </c>
      <c r="F773" s="8">
        <v>10</v>
      </c>
      <c r="G773" t="s">
        <v>8220</v>
      </c>
      <c r="H773" s="6">
        <f t="shared" si="73"/>
        <v>10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t="s">
        <v>8273</v>
      </c>
      <c r="Q773" s="11" t="s">
        <v>8320</v>
      </c>
      <c r="R773" t="s">
        <v>8322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>
        <f t="shared" si="77"/>
        <v>2016</v>
      </c>
    </row>
    <row r="774" spans="1:22" ht="43.2" x14ac:dyDescent="0.3">
      <c r="A774">
        <v>772</v>
      </c>
      <c r="B774" s="3" t="s">
        <v>773</v>
      </c>
      <c r="C774" s="3" t="s">
        <v>4882</v>
      </c>
      <c r="D774" s="3">
        <f t="shared" si="72"/>
        <v>3</v>
      </c>
      <c r="E774" s="6">
        <v>1500</v>
      </c>
      <c r="F774" s="8">
        <v>50</v>
      </c>
      <c r="G774" t="s">
        <v>8220</v>
      </c>
      <c r="H774" s="6">
        <f t="shared" si="73"/>
        <v>50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t="s">
        <v>8273</v>
      </c>
      <c r="Q774" s="11" t="s">
        <v>8320</v>
      </c>
      <c r="R774" t="s">
        <v>8322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3">
        <f t="shared" si="72"/>
        <v>1</v>
      </c>
      <c r="E775" s="6">
        <v>3759</v>
      </c>
      <c r="F775" s="8">
        <v>32</v>
      </c>
      <c r="G775" t="s">
        <v>8220</v>
      </c>
      <c r="H775" s="6">
        <f t="shared" si="73"/>
        <v>16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t="s">
        <v>8273</v>
      </c>
      <c r="Q775" s="11" t="s">
        <v>8320</v>
      </c>
      <c r="R775" t="s">
        <v>8322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3">
        <f t="shared" si="72"/>
        <v>70</v>
      </c>
      <c r="E776" s="6">
        <v>500</v>
      </c>
      <c r="F776" s="8">
        <v>351</v>
      </c>
      <c r="G776" t="s">
        <v>8220</v>
      </c>
      <c r="H776" s="6">
        <f t="shared" si="73"/>
        <v>39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t="s">
        <v>8273</v>
      </c>
      <c r="Q776" s="11" t="s">
        <v>8320</v>
      </c>
      <c r="R776" t="s">
        <v>8322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>
        <f t="shared" si="77"/>
        <v>2014</v>
      </c>
    </row>
    <row r="777" spans="1:22" ht="28.8" x14ac:dyDescent="0.3">
      <c r="A777">
        <v>775</v>
      </c>
      <c r="B777" s="3" t="s">
        <v>776</v>
      </c>
      <c r="C777" s="3" t="s">
        <v>4885</v>
      </c>
      <c r="D777" s="3">
        <f t="shared" si="72"/>
        <v>2</v>
      </c>
      <c r="E777" s="6">
        <v>10000</v>
      </c>
      <c r="F777" s="8">
        <v>170</v>
      </c>
      <c r="G777" t="s">
        <v>8220</v>
      </c>
      <c r="H777" s="6">
        <f t="shared" si="73"/>
        <v>34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t="s">
        <v>8273</v>
      </c>
      <c r="Q777" s="11" t="s">
        <v>8320</v>
      </c>
      <c r="R777" t="s">
        <v>8322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3">
        <f t="shared" si="72"/>
        <v>51</v>
      </c>
      <c r="E778" s="6">
        <v>7000</v>
      </c>
      <c r="F778" s="8">
        <v>3598</v>
      </c>
      <c r="G778" t="s">
        <v>8220</v>
      </c>
      <c r="H778" s="6">
        <f t="shared" si="73"/>
        <v>63.12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t="s">
        <v>8273</v>
      </c>
      <c r="Q778" s="11" t="s">
        <v>8320</v>
      </c>
      <c r="R778" t="s">
        <v>8322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3">
        <f t="shared" si="72"/>
        <v>1</v>
      </c>
      <c r="E779" s="6">
        <v>3000</v>
      </c>
      <c r="F779" s="8">
        <v>21</v>
      </c>
      <c r="G779" t="s">
        <v>8220</v>
      </c>
      <c r="H779" s="6">
        <f t="shared" si="73"/>
        <v>7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t="s">
        <v>8273</v>
      </c>
      <c r="Q779" s="11" t="s">
        <v>8320</v>
      </c>
      <c r="R779" t="s">
        <v>8322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>
        <f t="shared" si="77"/>
        <v>2013</v>
      </c>
    </row>
    <row r="780" spans="1:22" ht="28.8" x14ac:dyDescent="0.3">
      <c r="A780">
        <v>778</v>
      </c>
      <c r="B780" s="3" t="s">
        <v>779</v>
      </c>
      <c r="C780" s="3" t="s">
        <v>4888</v>
      </c>
      <c r="D780" s="3">
        <f t="shared" si="72"/>
        <v>0</v>
      </c>
      <c r="E780" s="6">
        <v>500</v>
      </c>
      <c r="F780" s="8">
        <v>2</v>
      </c>
      <c r="G780" t="s">
        <v>8220</v>
      </c>
      <c r="H780" s="6">
        <f t="shared" si="73"/>
        <v>2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t="s">
        <v>8273</v>
      </c>
      <c r="Q780" s="11" t="s">
        <v>8320</v>
      </c>
      <c r="R780" t="s">
        <v>8322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>
        <f t="shared" si="77"/>
        <v>2014</v>
      </c>
    </row>
    <row r="781" spans="1:22" ht="43.2" x14ac:dyDescent="0.3">
      <c r="A781">
        <v>779</v>
      </c>
      <c r="B781" s="3" t="s">
        <v>780</v>
      </c>
      <c r="C781" s="3" t="s">
        <v>4889</v>
      </c>
      <c r="D781" s="3">
        <f t="shared" si="72"/>
        <v>3</v>
      </c>
      <c r="E781" s="6">
        <v>15000</v>
      </c>
      <c r="F781" s="8">
        <v>400</v>
      </c>
      <c r="G781" t="s">
        <v>8220</v>
      </c>
      <c r="H781" s="6">
        <f t="shared" si="73"/>
        <v>66.67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t="s">
        <v>8273</v>
      </c>
      <c r="Q781" s="11" t="s">
        <v>8320</v>
      </c>
      <c r="R781" t="s">
        <v>8322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>
        <f t="shared" si="77"/>
        <v>2010</v>
      </c>
    </row>
    <row r="782" spans="1:22" ht="28.8" x14ac:dyDescent="0.3">
      <c r="A782">
        <v>780</v>
      </c>
      <c r="B782" s="3" t="s">
        <v>781</v>
      </c>
      <c r="C782" s="3" t="s">
        <v>4890</v>
      </c>
      <c r="D782" s="3">
        <f t="shared" si="72"/>
        <v>104</v>
      </c>
      <c r="E782" s="6">
        <v>1000</v>
      </c>
      <c r="F782" s="8">
        <v>1040</v>
      </c>
      <c r="G782" t="s">
        <v>8218</v>
      </c>
      <c r="H782" s="6">
        <f t="shared" si="73"/>
        <v>38.520000000000003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t="s">
        <v>8274</v>
      </c>
      <c r="Q782" s="11" t="s">
        <v>8323</v>
      </c>
      <c r="R782" t="s">
        <v>8324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3">
        <f t="shared" si="72"/>
        <v>133</v>
      </c>
      <c r="E783" s="6">
        <v>800</v>
      </c>
      <c r="F783" s="8">
        <v>1065.23</v>
      </c>
      <c r="G783" t="s">
        <v>8218</v>
      </c>
      <c r="H783" s="6">
        <f t="shared" si="73"/>
        <v>42.61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t="s">
        <v>8274</v>
      </c>
      <c r="Q783" s="11" t="s">
        <v>8323</v>
      </c>
      <c r="R783" t="s">
        <v>8324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3">
        <f t="shared" si="72"/>
        <v>100</v>
      </c>
      <c r="E784" s="6">
        <v>700</v>
      </c>
      <c r="F784" s="8">
        <v>700</v>
      </c>
      <c r="G784" t="s">
        <v>8218</v>
      </c>
      <c r="H784" s="6">
        <f t="shared" si="73"/>
        <v>50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t="s">
        <v>8274</v>
      </c>
      <c r="Q784" s="11" t="s">
        <v>8323</v>
      </c>
      <c r="R784" t="s">
        <v>8324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3">
        <f t="shared" si="72"/>
        <v>148</v>
      </c>
      <c r="E785" s="6">
        <v>1500</v>
      </c>
      <c r="F785" s="8">
        <v>2222</v>
      </c>
      <c r="G785" t="s">
        <v>8218</v>
      </c>
      <c r="H785" s="6">
        <f t="shared" si="73"/>
        <v>63.49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t="s">
        <v>8274</v>
      </c>
      <c r="Q785" s="11" t="s">
        <v>8323</v>
      </c>
      <c r="R785" t="s">
        <v>8324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3">
        <f t="shared" si="72"/>
        <v>103</v>
      </c>
      <c r="E786" s="6">
        <v>1000</v>
      </c>
      <c r="F786" s="8">
        <v>1025</v>
      </c>
      <c r="G786" t="s">
        <v>8218</v>
      </c>
      <c r="H786" s="6">
        <f t="shared" si="73"/>
        <v>102.5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t="s">
        <v>8274</v>
      </c>
      <c r="Q786" s="11" t="s">
        <v>8323</v>
      </c>
      <c r="R786" t="s">
        <v>8324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3">
        <f t="shared" si="72"/>
        <v>181</v>
      </c>
      <c r="E787" s="6">
        <v>500</v>
      </c>
      <c r="F787" s="8">
        <v>903.14</v>
      </c>
      <c r="G787" t="s">
        <v>8218</v>
      </c>
      <c r="H787" s="6">
        <f t="shared" si="73"/>
        <v>31.14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t="s">
        <v>8274</v>
      </c>
      <c r="Q787" s="11" t="s">
        <v>8323</v>
      </c>
      <c r="R787" t="s">
        <v>8324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>
        <f t="shared" si="77"/>
        <v>2013</v>
      </c>
    </row>
    <row r="788" spans="1:22" ht="28.8" x14ac:dyDescent="0.3">
      <c r="A788">
        <v>786</v>
      </c>
      <c r="B788" s="3" t="s">
        <v>787</v>
      </c>
      <c r="C788" s="3" t="s">
        <v>4896</v>
      </c>
      <c r="D788" s="3">
        <f t="shared" si="72"/>
        <v>143</v>
      </c>
      <c r="E788" s="6">
        <v>5000</v>
      </c>
      <c r="F788" s="8">
        <v>7140</v>
      </c>
      <c r="G788" t="s">
        <v>8218</v>
      </c>
      <c r="H788" s="6">
        <f t="shared" si="73"/>
        <v>162.27000000000001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t="s">
        <v>8274</v>
      </c>
      <c r="Q788" s="11" t="s">
        <v>8323</v>
      </c>
      <c r="R788" t="s">
        <v>8324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3">
        <f t="shared" si="72"/>
        <v>114</v>
      </c>
      <c r="E789" s="6">
        <v>1200</v>
      </c>
      <c r="F789" s="8">
        <v>1370</v>
      </c>
      <c r="G789" t="s">
        <v>8218</v>
      </c>
      <c r="H789" s="6">
        <f t="shared" si="73"/>
        <v>80.59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t="s">
        <v>8274</v>
      </c>
      <c r="Q789" s="11" t="s">
        <v>8323</v>
      </c>
      <c r="R789" t="s">
        <v>8324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3">
        <f t="shared" si="72"/>
        <v>204</v>
      </c>
      <c r="E790" s="6">
        <v>1000</v>
      </c>
      <c r="F790" s="8">
        <v>2035.05</v>
      </c>
      <c r="G790" t="s">
        <v>8218</v>
      </c>
      <c r="H790" s="6">
        <f t="shared" si="73"/>
        <v>59.85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t="s">
        <v>8274</v>
      </c>
      <c r="Q790" s="11" t="s">
        <v>8323</v>
      </c>
      <c r="R790" t="s">
        <v>8324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3">
        <f t="shared" si="72"/>
        <v>109</v>
      </c>
      <c r="E791" s="6">
        <v>1700</v>
      </c>
      <c r="F791" s="8">
        <v>1860</v>
      </c>
      <c r="G791" t="s">
        <v>8218</v>
      </c>
      <c r="H791" s="6">
        <f t="shared" si="73"/>
        <v>132.86000000000001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t="s">
        <v>8274</v>
      </c>
      <c r="Q791" s="11" t="s">
        <v>8323</v>
      </c>
      <c r="R791" t="s">
        <v>8324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3">
        <f t="shared" si="72"/>
        <v>144</v>
      </c>
      <c r="E792" s="6">
        <v>10000</v>
      </c>
      <c r="F792" s="8">
        <v>14437.46</v>
      </c>
      <c r="G792" t="s">
        <v>8218</v>
      </c>
      <c r="H792" s="6">
        <f t="shared" si="73"/>
        <v>92.55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t="s">
        <v>8274</v>
      </c>
      <c r="Q792" s="11" t="s">
        <v>8323</v>
      </c>
      <c r="R792" t="s">
        <v>8324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3">
        <f t="shared" si="72"/>
        <v>104</v>
      </c>
      <c r="E793" s="6">
        <v>7500</v>
      </c>
      <c r="F793" s="8">
        <v>7790</v>
      </c>
      <c r="G793" t="s">
        <v>8218</v>
      </c>
      <c r="H793" s="6">
        <f t="shared" si="73"/>
        <v>60.86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t="s">
        <v>8274</v>
      </c>
      <c r="Q793" s="11" t="s">
        <v>8323</v>
      </c>
      <c r="R793" t="s">
        <v>8324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3">
        <f t="shared" si="72"/>
        <v>100</v>
      </c>
      <c r="E794" s="6">
        <v>2500</v>
      </c>
      <c r="F794" s="8">
        <v>2511.11</v>
      </c>
      <c r="G794" t="s">
        <v>8218</v>
      </c>
      <c r="H794" s="6">
        <f t="shared" si="73"/>
        <v>41.85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t="s">
        <v>8274</v>
      </c>
      <c r="Q794" s="11" t="s">
        <v>8323</v>
      </c>
      <c r="R794" t="s">
        <v>8324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3">
        <f t="shared" si="72"/>
        <v>103</v>
      </c>
      <c r="E795" s="6">
        <v>2750</v>
      </c>
      <c r="F795" s="8">
        <v>2826.43</v>
      </c>
      <c r="G795" t="s">
        <v>8218</v>
      </c>
      <c r="H795" s="6">
        <f t="shared" si="73"/>
        <v>88.33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t="s">
        <v>8274</v>
      </c>
      <c r="Q795" s="11" t="s">
        <v>8323</v>
      </c>
      <c r="R795" t="s">
        <v>8324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3">
        <f t="shared" si="72"/>
        <v>105</v>
      </c>
      <c r="E796" s="6">
        <v>8000</v>
      </c>
      <c r="F796" s="8">
        <v>8425</v>
      </c>
      <c r="G796" t="s">
        <v>8218</v>
      </c>
      <c r="H796" s="6">
        <f t="shared" si="73"/>
        <v>158.96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t="s">
        <v>8274</v>
      </c>
      <c r="Q796" s="11" t="s">
        <v>8323</v>
      </c>
      <c r="R796" t="s">
        <v>8324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3">
        <f t="shared" si="72"/>
        <v>112</v>
      </c>
      <c r="E797" s="6">
        <v>14000</v>
      </c>
      <c r="F797" s="8">
        <v>15650</v>
      </c>
      <c r="G797" t="s">
        <v>8218</v>
      </c>
      <c r="H797" s="6">
        <f t="shared" si="73"/>
        <v>85.05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t="s">
        <v>8274</v>
      </c>
      <c r="Q797" s="11" t="s">
        <v>8323</v>
      </c>
      <c r="R797" t="s">
        <v>8324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3">
        <f t="shared" si="72"/>
        <v>101</v>
      </c>
      <c r="E798" s="6">
        <v>10000</v>
      </c>
      <c r="F798" s="8">
        <v>10135</v>
      </c>
      <c r="G798" t="s">
        <v>8218</v>
      </c>
      <c r="H798" s="6">
        <f t="shared" si="73"/>
        <v>112.61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t="s">
        <v>8274</v>
      </c>
      <c r="Q798" s="11" t="s">
        <v>8323</v>
      </c>
      <c r="R798" t="s">
        <v>8324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3">
        <f t="shared" si="72"/>
        <v>108</v>
      </c>
      <c r="E799" s="6">
        <v>3000</v>
      </c>
      <c r="F799" s="8">
        <v>3226</v>
      </c>
      <c r="G799" t="s">
        <v>8218</v>
      </c>
      <c r="H799" s="6">
        <f t="shared" si="73"/>
        <v>45.44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t="s">
        <v>8274</v>
      </c>
      <c r="Q799" s="11" t="s">
        <v>8323</v>
      </c>
      <c r="R799" t="s">
        <v>8324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3">
        <f t="shared" si="72"/>
        <v>115</v>
      </c>
      <c r="E800" s="6">
        <v>3500</v>
      </c>
      <c r="F800" s="8">
        <v>4021</v>
      </c>
      <c r="G800" t="s">
        <v>8218</v>
      </c>
      <c r="H800" s="6">
        <f t="shared" si="73"/>
        <v>46.22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t="s">
        <v>8274</v>
      </c>
      <c r="Q800" s="11" t="s">
        <v>8323</v>
      </c>
      <c r="R800" t="s">
        <v>8324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3">
        <f t="shared" si="72"/>
        <v>100</v>
      </c>
      <c r="E801" s="6">
        <v>5000</v>
      </c>
      <c r="F801" s="8">
        <v>5001</v>
      </c>
      <c r="G801" t="s">
        <v>8218</v>
      </c>
      <c r="H801" s="6">
        <f t="shared" si="73"/>
        <v>178.61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t="s">
        <v>8274</v>
      </c>
      <c r="Q801" s="11" t="s">
        <v>8323</v>
      </c>
      <c r="R801" t="s">
        <v>8324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>
        <f t="shared" si="77"/>
        <v>2012</v>
      </c>
    </row>
    <row r="802" spans="1:22" ht="28.8" x14ac:dyDescent="0.3">
      <c r="A802">
        <v>800</v>
      </c>
      <c r="B802" s="3" t="s">
        <v>801</v>
      </c>
      <c r="C802" s="3" t="s">
        <v>4910</v>
      </c>
      <c r="D802" s="3">
        <f t="shared" si="72"/>
        <v>152</v>
      </c>
      <c r="E802" s="6">
        <v>1500</v>
      </c>
      <c r="F802" s="8">
        <v>2282</v>
      </c>
      <c r="G802" t="s">
        <v>8218</v>
      </c>
      <c r="H802" s="6">
        <f t="shared" si="73"/>
        <v>40.75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t="s">
        <v>8274</v>
      </c>
      <c r="Q802" s="11" t="s">
        <v>8323</v>
      </c>
      <c r="R802" t="s">
        <v>8324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3">
        <f t="shared" si="72"/>
        <v>112</v>
      </c>
      <c r="E803" s="6">
        <v>2000</v>
      </c>
      <c r="F803" s="8">
        <v>2230.4299999999998</v>
      </c>
      <c r="G803" t="s">
        <v>8218</v>
      </c>
      <c r="H803" s="6">
        <f t="shared" si="73"/>
        <v>43.73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t="s">
        <v>8274</v>
      </c>
      <c r="Q803" s="11" t="s">
        <v>8323</v>
      </c>
      <c r="R803" t="s">
        <v>8324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>
        <f t="shared" si="77"/>
        <v>2011</v>
      </c>
    </row>
    <row r="804" spans="1:22" ht="43.2" x14ac:dyDescent="0.3">
      <c r="A804">
        <v>802</v>
      </c>
      <c r="B804" s="3" t="s">
        <v>803</v>
      </c>
      <c r="C804" s="3" t="s">
        <v>4912</v>
      </c>
      <c r="D804" s="3">
        <f t="shared" si="72"/>
        <v>101</v>
      </c>
      <c r="E804" s="6">
        <v>6000</v>
      </c>
      <c r="F804" s="8">
        <v>6080</v>
      </c>
      <c r="G804" t="s">
        <v>8218</v>
      </c>
      <c r="H804" s="6">
        <f t="shared" si="73"/>
        <v>81.069999999999993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t="s">
        <v>8274</v>
      </c>
      <c r="Q804" s="11" t="s">
        <v>8323</v>
      </c>
      <c r="R804" t="s">
        <v>8324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3">
        <f t="shared" si="72"/>
        <v>123</v>
      </c>
      <c r="E805" s="6">
        <v>2300</v>
      </c>
      <c r="F805" s="8">
        <v>2835</v>
      </c>
      <c r="G805" t="s">
        <v>8218</v>
      </c>
      <c r="H805" s="6">
        <f t="shared" si="73"/>
        <v>74.61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t="s">
        <v>8274</v>
      </c>
      <c r="Q805" s="11" t="s">
        <v>8323</v>
      </c>
      <c r="R805" t="s">
        <v>8324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3">
        <f t="shared" si="72"/>
        <v>100</v>
      </c>
      <c r="E806" s="6">
        <v>5500</v>
      </c>
      <c r="F806" s="8">
        <v>5500</v>
      </c>
      <c r="G806" t="s">
        <v>8218</v>
      </c>
      <c r="H806" s="6">
        <f t="shared" si="73"/>
        <v>305.56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t="s">
        <v>8274</v>
      </c>
      <c r="Q806" s="11" t="s">
        <v>8323</v>
      </c>
      <c r="R806" t="s">
        <v>8324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3">
        <f t="shared" si="72"/>
        <v>105</v>
      </c>
      <c r="E807" s="6">
        <v>3000</v>
      </c>
      <c r="F807" s="8">
        <v>3150</v>
      </c>
      <c r="G807" t="s">
        <v>8218</v>
      </c>
      <c r="H807" s="6">
        <f t="shared" si="73"/>
        <v>58.33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t="s">
        <v>8274</v>
      </c>
      <c r="Q807" s="11" t="s">
        <v>8323</v>
      </c>
      <c r="R807" t="s">
        <v>8324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3">
        <f t="shared" si="72"/>
        <v>104</v>
      </c>
      <c r="E808" s="6">
        <v>8000</v>
      </c>
      <c r="F808" s="8">
        <v>8355</v>
      </c>
      <c r="G808" t="s">
        <v>8218</v>
      </c>
      <c r="H808" s="6">
        <f t="shared" si="73"/>
        <v>117.68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t="s">
        <v>8274</v>
      </c>
      <c r="Q808" s="11" t="s">
        <v>8323</v>
      </c>
      <c r="R808" t="s">
        <v>8324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3">
        <f t="shared" si="72"/>
        <v>105</v>
      </c>
      <c r="E809" s="6">
        <v>4000</v>
      </c>
      <c r="F809" s="8">
        <v>4205</v>
      </c>
      <c r="G809" t="s">
        <v>8218</v>
      </c>
      <c r="H809" s="6">
        <f t="shared" si="73"/>
        <v>73.77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t="s">
        <v>8274</v>
      </c>
      <c r="Q809" s="11" t="s">
        <v>8323</v>
      </c>
      <c r="R809" t="s">
        <v>8324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3">
        <f t="shared" si="72"/>
        <v>100</v>
      </c>
      <c r="E810" s="6">
        <v>4500</v>
      </c>
      <c r="F810" s="8">
        <v>4500</v>
      </c>
      <c r="G810" t="s">
        <v>8218</v>
      </c>
      <c r="H810" s="6">
        <f t="shared" si="73"/>
        <v>104.65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t="s">
        <v>8274</v>
      </c>
      <c r="Q810" s="11" t="s">
        <v>8323</v>
      </c>
      <c r="R810" t="s">
        <v>8324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>
        <f t="shared" si="77"/>
        <v>2014</v>
      </c>
    </row>
    <row r="811" spans="1:22" ht="28.8" x14ac:dyDescent="0.3">
      <c r="A811">
        <v>809</v>
      </c>
      <c r="B811" s="3" t="s">
        <v>810</v>
      </c>
      <c r="C811" s="3" t="s">
        <v>4919</v>
      </c>
      <c r="D811" s="3">
        <f t="shared" si="72"/>
        <v>104</v>
      </c>
      <c r="E811" s="6">
        <v>4000</v>
      </c>
      <c r="F811" s="8">
        <v>4151</v>
      </c>
      <c r="G811" t="s">
        <v>8218</v>
      </c>
      <c r="H811" s="6">
        <f t="shared" si="73"/>
        <v>79.83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t="s">
        <v>8274</v>
      </c>
      <c r="Q811" s="11" t="s">
        <v>8323</v>
      </c>
      <c r="R811" t="s">
        <v>8324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>
        <f t="shared" si="77"/>
        <v>2014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3">
        <f t="shared" si="72"/>
        <v>105</v>
      </c>
      <c r="E812" s="6">
        <v>1500</v>
      </c>
      <c r="F812" s="8">
        <v>1575</v>
      </c>
      <c r="G812" t="s">
        <v>8218</v>
      </c>
      <c r="H812" s="6">
        <f t="shared" si="73"/>
        <v>58.33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t="s">
        <v>8274</v>
      </c>
      <c r="Q812" s="11" t="s">
        <v>8323</v>
      </c>
      <c r="R812" t="s">
        <v>8324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3">
        <f t="shared" si="72"/>
        <v>104</v>
      </c>
      <c r="E813" s="6">
        <v>1000</v>
      </c>
      <c r="F813" s="8">
        <v>1040</v>
      </c>
      <c r="G813" t="s">
        <v>8218</v>
      </c>
      <c r="H813" s="6">
        <f t="shared" si="73"/>
        <v>86.67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t="s">
        <v>8274</v>
      </c>
      <c r="Q813" s="11" t="s">
        <v>8323</v>
      </c>
      <c r="R813" t="s">
        <v>8324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3">
        <f t="shared" si="72"/>
        <v>152</v>
      </c>
      <c r="E814" s="6">
        <v>600</v>
      </c>
      <c r="F814" s="8">
        <v>911</v>
      </c>
      <c r="G814" t="s">
        <v>8218</v>
      </c>
      <c r="H814" s="6">
        <f t="shared" si="73"/>
        <v>27.61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t="s">
        <v>8274</v>
      </c>
      <c r="Q814" s="11" t="s">
        <v>8323</v>
      </c>
      <c r="R814" t="s">
        <v>8324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3">
        <f t="shared" si="72"/>
        <v>160</v>
      </c>
      <c r="E815" s="6">
        <v>1500</v>
      </c>
      <c r="F815" s="8">
        <v>2399.94</v>
      </c>
      <c r="G815" t="s">
        <v>8218</v>
      </c>
      <c r="H815" s="6">
        <f t="shared" si="73"/>
        <v>25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t="s">
        <v>8274</v>
      </c>
      <c r="Q815" s="11" t="s">
        <v>8323</v>
      </c>
      <c r="R815" t="s">
        <v>8324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3">
        <f t="shared" si="72"/>
        <v>127</v>
      </c>
      <c r="E816" s="6">
        <v>1000</v>
      </c>
      <c r="F816" s="8">
        <v>1273</v>
      </c>
      <c r="G816" t="s">
        <v>8218</v>
      </c>
      <c r="H816" s="6">
        <f t="shared" si="73"/>
        <v>45.46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t="s">
        <v>8274</v>
      </c>
      <c r="Q816" s="11" t="s">
        <v>8323</v>
      </c>
      <c r="R816" t="s">
        <v>8324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3">
        <f t="shared" si="72"/>
        <v>107</v>
      </c>
      <c r="E817" s="6">
        <v>4000</v>
      </c>
      <c r="F817" s="8">
        <v>4280</v>
      </c>
      <c r="G817" t="s">
        <v>8218</v>
      </c>
      <c r="H817" s="6">
        <f t="shared" si="73"/>
        <v>99.53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t="s">
        <v>8274</v>
      </c>
      <c r="Q817" s="11" t="s">
        <v>8323</v>
      </c>
      <c r="R817" t="s">
        <v>8324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3">
        <f t="shared" si="72"/>
        <v>115</v>
      </c>
      <c r="E818" s="6">
        <v>7000</v>
      </c>
      <c r="F818" s="8">
        <v>8058.55</v>
      </c>
      <c r="G818" t="s">
        <v>8218</v>
      </c>
      <c r="H818" s="6">
        <f t="shared" si="73"/>
        <v>39.31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t="s">
        <v>8274</v>
      </c>
      <c r="Q818" s="11" t="s">
        <v>8323</v>
      </c>
      <c r="R818" t="s">
        <v>8324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3">
        <f t="shared" si="72"/>
        <v>137</v>
      </c>
      <c r="E819" s="6">
        <v>1500</v>
      </c>
      <c r="F819" s="8">
        <v>2056.66</v>
      </c>
      <c r="G819" t="s">
        <v>8218</v>
      </c>
      <c r="H819" s="6">
        <f t="shared" si="73"/>
        <v>89.42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t="s">
        <v>8274</v>
      </c>
      <c r="Q819" s="11" t="s">
        <v>8323</v>
      </c>
      <c r="R819" t="s">
        <v>8324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3">
        <f t="shared" si="72"/>
        <v>156</v>
      </c>
      <c r="E820" s="6">
        <v>350</v>
      </c>
      <c r="F820" s="8">
        <v>545</v>
      </c>
      <c r="G820" t="s">
        <v>8218</v>
      </c>
      <c r="H820" s="6">
        <f t="shared" si="73"/>
        <v>28.68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t="s">
        <v>8274</v>
      </c>
      <c r="Q820" s="11" t="s">
        <v>8323</v>
      </c>
      <c r="R820" t="s">
        <v>8324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>
        <f t="shared" si="77"/>
        <v>2012</v>
      </c>
    </row>
    <row r="821" spans="1:22" x14ac:dyDescent="0.3">
      <c r="A821">
        <v>819</v>
      </c>
      <c r="B821" s="3" t="s">
        <v>820</v>
      </c>
      <c r="C821" s="3" t="s">
        <v>4929</v>
      </c>
      <c r="D821" s="3">
        <f t="shared" si="72"/>
        <v>109</v>
      </c>
      <c r="E821" s="6">
        <v>400</v>
      </c>
      <c r="F821" s="8">
        <v>435</v>
      </c>
      <c r="G821" t="s">
        <v>8218</v>
      </c>
      <c r="H821" s="6">
        <f t="shared" si="73"/>
        <v>31.07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t="s">
        <v>8274</v>
      </c>
      <c r="Q821" s="11" t="s">
        <v>8323</v>
      </c>
      <c r="R821" t="s">
        <v>8324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>
        <f t="shared" si="77"/>
        <v>2013</v>
      </c>
    </row>
    <row r="822" spans="1:22" ht="28.8" x14ac:dyDescent="0.3">
      <c r="A822">
        <v>820</v>
      </c>
      <c r="B822" s="3" t="s">
        <v>821</v>
      </c>
      <c r="C822" s="3" t="s">
        <v>4930</v>
      </c>
      <c r="D822" s="3">
        <f t="shared" si="72"/>
        <v>134</v>
      </c>
      <c r="E822" s="6">
        <v>2000</v>
      </c>
      <c r="F822" s="8">
        <v>2681</v>
      </c>
      <c r="G822" t="s">
        <v>8218</v>
      </c>
      <c r="H822" s="6">
        <f t="shared" si="73"/>
        <v>70.55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t="s">
        <v>8274</v>
      </c>
      <c r="Q822" s="11" t="s">
        <v>8323</v>
      </c>
      <c r="R822" t="s">
        <v>8324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3">
        <f t="shared" si="72"/>
        <v>100</v>
      </c>
      <c r="E823" s="6">
        <v>17482</v>
      </c>
      <c r="F823" s="8">
        <v>17482</v>
      </c>
      <c r="G823" t="s">
        <v>8218</v>
      </c>
      <c r="H823" s="6">
        <f t="shared" si="73"/>
        <v>224.13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t="s">
        <v>8274</v>
      </c>
      <c r="Q823" s="11" t="s">
        <v>8323</v>
      </c>
      <c r="R823" t="s">
        <v>8324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>
        <f t="shared" si="77"/>
        <v>2015</v>
      </c>
    </row>
    <row r="824" spans="1:22" ht="28.8" x14ac:dyDescent="0.3">
      <c r="A824">
        <v>822</v>
      </c>
      <c r="B824" s="3" t="s">
        <v>823</v>
      </c>
      <c r="C824" s="3" t="s">
        <v>4932</v>
      </c>
      <c r="D824" s="3">
        <f t="shared" si="72"/>
        <v>119</v>
      </c>
      <c r="E824" s="6">
        <v>3000</v>
      </c>
      <c r="F824" s="8">
        <v>3575</v>
      </c>
      <c r="G824" t="s">
        <v>8218</v>
      </c>
      <c r="H824" s="6">
        <f t="shared" si="73"/>
        <v>51.81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t="s">
        <v>8274</v>
      </c>
      <c r="Q824" s="11" t="s">
        <v>8323</v>
      </c>
      <c r="R824" t="s">
        <v>8324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>
        <f t="shared" si="77"/>
        <v>2012</v>
      </c>
    </row>
    <row r="825" spans="1:22" ht="28.8" x14ac:dyDescent="0.3">
      <c r="A825">
        <v>823</v>
      </c>
      <c r="B825" s="3" t="s">
        <v>824</v>
      </c>
      <c r="C825" s="3" t="s">
        <v>4933</v>
      </c>
      <c r="D825" s="3">
        <f t="shared" si="72"/>
        <v>180</v>
      </c>
      <c r="E825" s="6">
        <v>800</v>
      </c>
      <c r="F825" s="8">
        <v>1436</v>
      </c>
      <c r="G825" t="s">
        <v>8218</v>
      </c>
      <c r="H825" s="6">
        <f t="shared" si="73"/>
        <v>43.52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t="s">
        <v>8274</v>
      </c>
      <c r="Q825" s="11" t="s">
        <v>8323</v>
      </c>
      <c r="R825" t="s">
        <v>8324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>
        <f t="shared" si="77"/>
        <v>2015</v>
      </c>
    </row>
    <row r="826" spans="1:22" ht="43.2" x14ac:dyDescent="0.3">
      <c r="A826">
        <v>824</v>
      </c>
      <c r="B826" s="3" t="s">
        <v>825</v>
      </c>
      <c r="C826" s="3" t="s">
        <v>4934</v>
      </c>
      <c r="D826" s="3">
        <f t="shared" si="72"/>
        <v>134</v>
      </c>
      <c r="E826" s="6">
        <v>1600</v>
      </c>
      <c r="F826" s="8">
        <v>2150.1</v>
      </c>
      <c r="G826" t="s">
        <v>8218</v>
      </c>
      <c r="H826" s="6">
        <f t="shared" si="73"/>
        <v>39.82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t="s">
        <v>8274</v>
      </c>
      <c r="Q826" s="11" t="s">
        <v>8323</v>
      </c>
      <c r="R826" t="s">
        <v>8324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3">
        <f t="shared" si="72"/>
        <v>100</v>
      </c>
      <c r="E827" s="6">
        <v>12500</v>
      </c>
      <c r="F827" s="8">
        <v>12554</v>
      </c>
      <c r="G827" t="s">
        <v>8218</v>
      </c>
      <c r="H827" s="6">
        <f t="shared" si="73"/>
        <v>126.81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t="s">
        <v>8274</v>
      </c>
      <c r="Q827" s="11" t="s">
        <v>8323</v>
      </c>
      <c r="R827" t="s">
        <v>8324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3">
        <f t="shared" si="72"/>
        <v>101</v>
      </c>
      <c r="E828" s="6">
        <v>5500</v>
      </c>
      <c r="F828" s="8">
        <v>5580</v>
      </c>
      <c r="G828" t="s">
        <v>8218</v>
      </c>
      <c r="H828" s="6">
        <f t="shared" si="73"/>
        <v>113.88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t="s">
        <v>8274</v>
      </c>
      <c r="Q828" s="11" t="s">
        <v>8323</v>
      </c>
      <c r="R828" t="s">
        <v>8324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>
        <f t="shared" si="77"/>
        <v>2012</v>
      </c>
    </row>
    <row r="829" spans="1:22" ht="43.2" x14ac:dyDescent="0.3">
      <c r="A829">
        <v>827</v>
      </c>
      <c r="B829" s="3" t="s">
        <v>828</v>
      </c>
      <c r="C829" s="3" t="s">
        <v>4937</v>
      </c>
      <c r="D829" s="3">
        <f t="shared" si="72"/>
        <v>103</v>
      </c>
      <c r="E829" s="6">
        <v>300</v>
      </c>
      <c r="F829" s="8">
        <v>310</v>
      </c>
      <c r="G829" t="s">
        <v>8218</v>
      </c>
      <c r="H829" s="6">
        <f t="shared" si="73"/>
        <v>28.18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t="s">
        <v>8274</v>
      </c>
      <c r="Q829" s="11" t="s">
        <v>8323</v>
      </c>
      <c r="R829" t="s">
        <v>8324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>
        <f t="shared" si="77"/>
        <v>2012</v>
      </c>
    </row>
    <row r="830" spans="1:22" ht="43.2" x14ac:dyDescent="0.3">
      <c r="A830">
        <v>828</v>
      </c>
      <c r="B830" s="3" t="s">
        <v>829</v>
      </c>
      <c r="C830" s="3" t="s">
        <v>4938</v>
      </c>
      <c r="D830" s="3">
        <f t="shared" si="72"/>
        <v>107</v>
      </c>
      <c r="E830" s="6">
        <v>1300</v>
      </c>
      <c r="F830" s="8">
        <v>1391</v>
      </c>
      <c r="G830" t="s">
        <v>8218</v>
      </c>
      <c r="H830" s="6">
        <f t="shared" si="73"/>
        <v>36.61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t="s">
        <v>8274</v>
      </c>
      <c r="Q830" s="11" t="s">
        <v>8323</v>
      </c>
      <c r="R830" t="s">
        <v>8324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>
        <f t="shared" si="77"/>
        <v>2012</v>
      </c>
    </row>
    <row r="831" spans="1:22" ht="43.2" x14ac:dyDescent="0.3">
      <c r="A831">
        <v>829</v>
      </c>
      <c r="B831" s="3" t="s">
        <v>830</v>
      </c>
      <c r="C831" s="3" t="s">
        <v>4939</v>
      </c>
      <c r="D831" s="3">
        <f t="shared" si="72"/>
        <v>104</v>
      </c>
      <c r="E831" s="6">
        <v>500</v>
      </c>
      <c r="F831" s="8">
        <v>520</v>
      </c>
      <c r="G831" t="s">
        <v>8218</v>
      </c>
      <c r="H831" s="6">
        <f t="shared" si="73"/>
        <v>32.5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t="s">
        <v>8274</v>
      </c>
      <c r="Q831" s="11" t="s">
        <v>8323</v>
      </c>
      <c r="R831" t="s">
        <v>8324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3">
        <f t="shared" si="72"/>
        <v>108</v>
      </c>
      <c r="E832" s="6">
        <v>1800</v>
      </c>
      <c r="F832" s="8">
        <v>1941</v>
      </c>
      <c r="G832" t="s">
        <v>8218</v>
      </c>
      <c r="H832" s="6">
        <f t="shared" si="73"/>
        <v>60.66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t="s">
        <v>8274</v>
      </c>
      <c r="Q832" s="11" t="s">
        <v>8323</v>
      </c>
      <c r="R832" t="s">
        <v>8324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3">
        <f t="shared" si="72"/>
        <v>233</v>
      </c>
      <c r="E833" s="6">
        <v>1500</v>
      </c>
      <c r="F833" s="8">
        <v>3500</v>
      </c>
      <c r="G833" t="s">
        <v>8218</v>
      </c>
      <c r="H833" s="6">
        <f t="shared" si="73"/>
        <v>175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t="s">
        <v>8274</v>
      </c>
      <c r="Q833" s="11" t="s">
        <v>8323</v>
      </c>
      <c r="R833" t="s">
        <v>8324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3">
        <f t="shared" ref="D834:D897" si="78">ROUND((F834/E834)*100,0)</f>
        <v>101</v>
      </c>
      <c r="E834" s="6">
        <v>15000</v>
      </c>
      <c r="F834" s="8">
        <v>15091.06</v>
      </c>
      <c r="G834" t="s">
        <v>8218</v>
      </c>
      <c r="H834" s="6">
        <f t="shared" si="73"/>
        <v>97.99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t="s">
        <v>8274</v>
      </c>
      <c r="Q834" s="11" t="s">
        <v>8323</v>
      </c>
      <c r="R834" t="s">
        <v>8324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2011</v>
      </c>
      <c r="V834">
        <f t="shared" si="77"/>
        <v>2012</v>
      </c>
    </row>
    <row r="835" spans="1:22" x14ac:dyDescent="0.3">
      <c r="A835">
        <v>833</v>
      </c>
      <c r="B835" s="3" t="s">
        <v>834</v>
      </c>
      <c r="C835" s="3" t="s">
        <v>4943</v>
      </c>
      <c r="D835" s="3">
        <f t="shared" si="78"/>
        <v>102</v>
      </c>
      <c r="E835" s="6">
        <v>6000</v>
      </c>
      <c r="F835" s="8">
        <v>6100</v>
      </c>
      <c r="G835" t="s">
        <v>8218</v>
      </c>
      <c r="H835" s="6">
        <f t="shared" ref="H835:H898" si="79">IFERROR(ROUND(F835/N835,2),0)</f>
        <v>148.78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t="s">
        <v>8274</v>
      </c>
      <c r="Q835" s="11" t="s">
        <v>8323</v>
      </c>
      <c r="R835" t="s">
        <v>8324</v>
      </c>
      <c r="S835" s="13">
        <f t="shared" ref="S835:S898" si="80">(((L835/60)/60)/24)+DATE(1970,1,1)</f>
        <v>41718.878182870372</v>
      </c>
      <c r="T835" s="13">
        <f t="shared" ref="T835:T898" si="81">(((K835/60)/60)/24)+DATE(1970,1,1)</f>
        <v>41748.878182870372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3.2" x14ac:dyDescent="0.3">
      <c r="A836">
        <v>834</v>
      </c>
      <c r="B836" s="3" t="s">
        <v>835</v>
      </c>
      <c r="C836" s="3" t="s">
        <v>4944</v>
      </c>
      <c r="D836" s="3">
        <f t="shared" si="78"/>
        <v>131</v>
      </c>
      <c r="E836" s="6">
        <v>5500</v>
      </c>
      <c r="F836" s="8">
        <v>7206</v>
      </c>
      <c r="G836" t="s">
        <v>8218</v>
      </c>
      <c r="H836" s="6">
        <f t="shared" si="79"/>
        <v>96.08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t="s">
        <v>8274</v>
      </c>
      <c r="Q836" s="11" t="s">
        <v>8323</v>
      </c>
      <c r="R836" t="s">
        <v>8324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3">
        <f t="shared" si="78"/>
        <v>117</v>
      </c>
      <c r="E837" s="6">
        <v>2000</v>
      </c>
      <c r="F837" s="8">
        <v>2345</v>
      </c>
      <c r="G837" t="s">
        <v>8218</v>
      </c>
      <c r="H837" s="6">
        <f t="shared" si="79"/>
        <v>58.63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t="s">
        <v>8274</v>
      </c>
      <c r="Q837" s="11" t="s">
        <v>8323</v>
      </c>
      <c r="R837" t="s">
        <v>8324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3">
        <f t="shared" si="78"/>
        <v>101</v>
      </c>
      <c r="E838" s="6">
        <v>5000</v>
      </c>
      <c r="F838" s="8">
        <v>5046.5200000000004</v>
      </c>
      <c r="G838" t="s">
        <v>8218</v>
      </c>
      <c r="H838" s="6">
        <f t="shared" si="79"/>
        <v>109.71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t="s">
        <v>8274</v>
      </c>
      <c r="Q838" s="11" t="s">
        <v>8323</v>
      </c>
      <c r="R838" t="s">
        <v>8324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>
        <f t="shared" si="83"/>
        <v>2013</v>
      </c>
    </row>
    <row r="839" spans="1:22" ht="28.8" x14ac:dyDescent="0.3">
      <c r="A839">
        <v>837</v>
      </c>
      <c r="B839" s="3" t="s">
        <v>838</v>
      </c>
      <c r="C839" s="3" t="s">
        <v>4947</v>
      </c>
      <c r="D839" s="3">
        <f t="shared" si="78"/>
        <v>122</v>
      </c>
      <c r="E839" s="6">
        <v>2500</v>
      </c>
      <c r="F839" s="8">
        <v>3045</v>
      </c>
      <c r="G839" t="s">
        <v>8218</v>
      </c>
      <c r="H839" s="6">
        <f t="shared" si="79"/>
        <v>49.11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t="s">
        <v>8274</v>
      </c>
      <c r="Q839" s="11" t="s">
        <v>8323</v>
      </c>
      <c r="R839" t="s">
        <v>8324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3">
        <f t="shared" si="78"/>
        <v>145</v>
      </c>
      <c r="E840" s="6">
        <v>2000</v>
      </c>
      <c r="F840" s="8">
        <v>2908</v>
      </c>
      <c r="G840" t="s">
        <v>8218</v>
      </c>
      <c r="H840" s="6">
        <f t="shared" si="79"/>
        <v>47.67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t="s">
        <v>8274</v>
      </c>
      <c r="Q840" s="11" t="s">
        <v>8323</v>
      </c>
      <c r="R840" t="s">
        <v>8324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>
        <f t="shared" si="83"/>
        <v>2012</v>
      </c>
    </row>
    <row r="841" spans="1:22" ht="28.8" x14ac:dyDescent="0.3">
      <c r="A841">
        <v>839</v>
      </c>
      <c r="B841" s="3" t="s">
        <v>840</v>
      </c>
      <c r="C841" s="3" t="s">
        <v>4949</v>
      </c>
      <c r="D841" s="3">
        <f t="shared" si="78"/>
        <v>117</v>
      </c>
      <c r="E841" s="6">
        <v>5000</v>
      </c>
      <c r="F841" s="8">
        <v>5830.83</v>
      </c>
      <c r="G841" t="s">
        <v>8218</v>
      </c>
      <c r="H841" s="6">
        <f t="shared" si="79"/>
        <v>60.74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t="s">
        <v>8274</v>
      </c>
      <c r="Q841" s="11" t="s">
        <v>8323</v>
      </c>
      <c r="R841" t="s">
        <v>8324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>
        <f t="shared" si="83"/>
        <v>2012</v>
      </c>
    </row>
    <row r="842" spans="1:22" ht="28.8" x14ac:dyDescent="0.3">
      <c r="A842">
        <v>840</v>
      </c>
      <c r="B842" s="3" t="s">
        <v>841</v>
      </c>
      <c r="C842" s="3" t="s">
        <v>4950</v>
      </c>
      <c r="D842" s="3">
        <f t="shared" si="78"/>
        <v>120</v>
      </c>
      <c r="E842" s="6">
        <v>10000</v>
      </c>
      <c r="F842" s="8">
        <v>12041.66</v>
      </c>
      <c r="G842" t="s">
        <v>8218</v>
      </c>
      <c r="H842" s="6">
        <f t="shared" si="79"/>
        <v>63.38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t="s">
        <v>8275</v>
      </c>
      <c r="Q842" s="11" t="s">
        <v>8323</v>
      </c>
      <c r="R842" t="s">
        <v>8325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3">
        <f t="shared" si="78"/>
        <v>101</v>
      </c>
      <c r="E843" s="6">
        <v>5000</v>
      </c>
      <c r="F843" s="8">
        <v>5066</v>
      </c>
      <c r="G843" t="s">
        <v>8218</v>
      </c>
      <c r="H843" s="6">
        <f t="shared" si="79"/>
        <v>53.89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t="s">
        <v>8275</v>
      </c>
      <c r="Q843" s="11" t="s">
        <v>8323</v>
      </c>
      <c r="R843" t="s">
        <v>8325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3">
        <f t="shared" si="78"/>
        <v>104</v>
      </c>
      <c r="E844" s="6">
        <v>2500</v>
      </c>
      <c r="F844" s="8">
        <v>2608</v>
      </c>
      <c r="G844" t="s">
        <v>8218</v>
      </c>
      <c r="H844" s="6">
        <f t="shared" si="79"/>
        <v>66.87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t="s">
        <v>8275</v>
      </c>
      <c r="Q844" s="11" t="s">
        <v>8323</v>
      </c>
      <c r="R844" t="s">
        <v>8325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3">
        <f t="shared" si="78"/>
        <v>267</v>
      </c>
      <c r="E845" s="6">
        <v>3000</v>
      </c>
      <c r="F845" s="8">
        <v>8014</v>
      </c>
      <c r="G845" t="s">
        <v>8218</v>
      </c>
      <c r="H845" s="6">
        <f t="shared" si="79"/>
        <v>63.1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t="s">
        <v>8275</v>
      </c>
      <c r="Q845" s="11" t="s">
        <v>8323</v>
      </c>
      <c r="R845" t="s">
        <v>8325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43.2" x14ac:dyDescent="0.3">
      <c r="A846">
        <v>844</v>
      </c>
      <c r="B846" s="3" t="s">
        <v>845</v>
      </c>
      <c r="C846" s="3" t="s">
        <v>4954</v>
      </c>
      <c r="D846" s="3">
        <f t="shared" si="78"/>
        <v>194</v>
      </c>
      <c r="E846" s="6">
        <v>3000</v>
      </c>
      <c r="F846" s="8">
        <v>5824</v>
      </c>
      <c r="G846" t="s">
        <v>8218</v>
      </c>
      <c r="H846" s="6">
        <f t="shared" si="79"/>
        <v>36.630000000000003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t="s">
        <v>8275</v>
      </c>
      <c r="Q846" s="11" t="s">
        <v>8323</v>
      </c>
      <c r="R846" t="s">
        <v>8325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3">
        <f t="shared" si="78"/>
        <v>120</v>
      </c>
      <c r="E847" s="6">
        <v>5000</v>
      </c>
      <c r="F847" s="8">
        <v>6019.01</v>
      </c>
      <c r="G847" t="s">
        <v>8218</v>
      </c>
      <c r="H847" s="6">
        <f t="shared" si="79"/>
        <v>34.01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t="s">
        <v>8275</v>
      </c>
      <c r="Q847" s="11" t="s">
        <v>8323</v>
      </c>
      <c r="R847" t="s">
        <v>8325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>
        <f t="shared" si="83"/>
        <v>2016</v>
      </c>
    </row>
    <row r="848" spans="1:22" ht="28.8" x14ac:dyDescent="0.3">
      <c r="A848">
        <v>846</v>
      </c>
      <c r="B848" s="3" t="s">
        <v>847</v>
      </c>
      <c r="C848" s="3" t="s">
        <v>4956</v>
      </c>
      <c r="D848" s="3">
        <f t="shared" si="78"/>
        <v>122</v>
      </c>
      <c r="E848" s="6">
        <v>1100</v>
      </c>
      <c r="F848" s="8">
        <v>1342.01</v>
      </c>
      <c r="G848" t="s">
        <v>8218</v>
      </c>
      <c r="H848" s="6">
        <f t="shared" si="79"/>
        <v>28.55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t="s">
        <v>8275</v>
      </c>
      <c r="Q848" s="11" t="s">
        <v>8323</v>
      </c>
      <c r="R848" t="s">
        <v>8325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>
        <f t="shared" si="83"/>
        <v>2014</v>
      </c>
    </row>
    <row r="849" spans="1:22" x14ac:dyDescent="0.3">
      <c r="A849">
        <v>847</v>
      </c>
      <c r="B849" s="3" t="s">
        <v>848</v>
      </c>
      <c r="C849" s="3" t="s">
        <v>4957</v>
      </c>
      <c r="D849" s="3">
        <f t="shared" si="78"/>
        <v>100</v>
      </c>
      <c r="E849" s="6">
        <v>10</v>
      </c>
      <c r="F849" s="8">
        <v>10</v>
      </c>
      <c r="G849" t="s">
        <v>8218</v>
      </c>
      <c r="H849" s="6">
        <f t="shared" si="79"/>
        <v>10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t="s">
        <v>8275</v>
      </c>
      <c r="Q849" s="11" t="s">
        <v>8323</v>
      </c>
      <c r="R849" t="s">
        <v>8325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3">
        <f t="shared" si="78"/>
        <v>100</v>
      </c>
      <c r="E850" s="6">
        <v>300</v>
      </c>
      <c r="F850" s="8">
        <v>300</v>
      </c>
      <c r="G850" t="s">
        <v>8218</v>
      </c>
      <c r="H850" s="6">
        <f t="shared" si="79"/>
        <v>18.75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t="s">
        <v>8275</v>
      </c>
      <c r="Q850" s="11" t="s">
        <v>8323</v>
      </c>
      <c r="R850" t="s">
        <v>8325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3">
        <f t="shared" si="78"/>
        <v>120</v>
      </c>
      <c r="E851" s="6">
        <v>4000</v>
      </c>
      <c r="F851" s="8">
        <v>4796</v>
      </c>
      <c r="G851" t="s">
        <v>8218</v>
      </c>
      <c r="H851" s="6">
        <f t="shared" si="79"/>
        <v>41.7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t="s">
        <v>8275</v>
      </c>
      <c r="Q851" s="11" t="s">
        <v>8323</v>
      </c>
      <c r="R851" t="s">
        <v>8325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>
        <f t="shared" si="83"/>
        <v>2015</v>
      </c>
    </row>
    <row r="852" spans="1:22" ht="28.8" x14ac:dyDescent="0.3">
      <c r="A852">
        <v>850</v>
      </c>
      <c r="B852" s="3" t="s">
        <v>851</v>
      </c>
      <c r="C852" s="3" t="s">
        <v>4960</v>
      </c>
      <c r="D852" s="3">
        <f t="shared" si="78"/>
        <v>155</v>
      </c>
      <c r="E852" s="6">
        <v>4000</v>
      </c>
      <c r="F852" s="8">
        <v>6207</v>
      </c>
      <c r="G852" t="s">
        <v>8218</v>
      </c>
      <c r="H852" s="6">
        <f t="shared" si="79"/>
        <v>46.67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t="s">
        <v>8275</v>
      </c>
      <c r="Q852" s="11" t="s">
        <v>8323</v>
      </c>
      <c r="R852" t="s">
        <v>8325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>
        <f t="shared" si="83"/>
        <v>2016</v>
      </c>
    </row>
    <row r="853" spans="1:22" ht="28.8" x14ac:dyDescent="0.3">
      <c r="A853">
        <v>851</v>
      </c>
      <c r="B853" s="3" t="s">
        <v>852</v>
      </c>
      <c r="C853" s="3" t="s">
        <v>4961</v>
      </c>
      <c r="D853" s="3">
        <f t="shared" si="78"/>
        <v>130</v>
      </c>
      <c r="E853" s="6">
        <v>2000</v>
      </c>
      <c r="F853" s="8">
        <v>2609</v>
      </c>
      <c r="G853" t="s">
        <v>8218</v>
      </c>
      <c r="H853" s="6">
        <f t="shared" si="79"/>
        <v>37.270000000000003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t="s">
        <v>8275</v>
      </c>
      <c r="Q853" s="11" t="s">
        <v>8323</v>
      </c>
      <c r="R853" t="s">
        <v>8325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3">
        <f t="shared" si="78"/>
        <v>105</v>
      </c>
      <c r="E854" s="6">
        <v>3500</v>
      </c>
      <c r="F854" s="8">
        <v>3674</v>
      </c>
      <c r="G854" t="s">
        <v>8218</v>
      </c>
      <c r="H854" s="6">
        <f t="shared" si="79"/>
        <v>59.26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t="s">
        <v>8275</v>
      </c>
      <c r="Q854" s="11" t="s">
        <v>8323</v>
      </c>
      <c r="R854" t="s">
        <v>8325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3">
        <f t="shared" si="78"/>
        <v>100</v>
      </c>
      <c r="E855" s="6">
        <v>300</v>
      </c>
      <c r="F855" s="8">
        <v>300</v>
      </c>
      <c r="G855" t="s">
        <v>8218</v>
      </c>
      <c r="H855" s="6">
        <f t="shared" si="79"/>
        <v>30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t="s">
        <v>8275</v>
      </c>
      <c r="Q855" s="11" t="s">
        <v>8323</v>
      </c>
      <c r="R855" t="s">
        <v>8325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>
        <f t="shared" si="83"/>
        <v>2015</v>
      </c>
    </row>
    <row r="856" spans="1:22" ht="28.8" x14ac:dyDescent="0.3">
      <c r="A856">
        <v>854</v>
      </c>
      <c r="B856" s="3" t="s">
        <v>855</v>
      </c>
      <c r="C856" s="3" t="s">
        <v>4964</v>
      </c>
      <c r="D856" s="3">
        <f t="shared" si="78"/>
        <v>118</v>
      </c>
      <c r="E856" s="6">
        <v>27800</v>
      </c>
      <c r="F856" s="8">
        <v>32865.300000000003</v>
      </c>
      <c r="G856" t="s">
        <v>8218</v>
      </c>
      <c r="H856" s="6">
        <f t="shared" si="79"/>
        <v>65.86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t="s">
        <v>8275</v>
      </c>
      <c r="Q856" s="11" t="s">
        <v>8323</v>
      </c>
      <c r="R856" t="s">
        <v>8325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3">
        <f t="shared" si="78"/>
        <v>103</v>
      </c>
      <c r="E857" s="6">
        <v>1450</v>
      </c>
      <c r="F857" s="8">
        <v>1500</v>
      </c>
      <c r="G857" t="s">
        <v>8218</v>
      </c>
      <c r="H857" s="6">
        <f t="shared" si="79"/>
        <v>31.91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t="s">
        <v>8275</v>
      </c>
      <c r="Q857" s="11" t="s">
        <v>8323</v>
      </c>
      <c r="R857" t="s">
        <v>8325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>
        <f t="shared" si="83"/>
        <v>2016</v>
      </c>
    </row>
    <row r="858" spans="1:22" ht="43.2" x14ac:dyDescent="0.3">
      <c r="A858">
        <v>856</v>
      </c>
      <c r="B858" s="3" t="s">
        <v>857</v>
      </c>
      <c r="C858" s="3" t="s">
        <v>4966</v>
      </c>
      <c r="D858" s="3">
        <f t="shared" si="78"/>
        <v>218</v>
      </c>
      <c r="E858" s="6">
        <v>250</v>
      </c>
      <c r="F858" s="8">
        <v>545</v>
      </c>
      <c r="G858" t="s">
        <v>8218</v>
      </c>
      <c r="H858" s="6">
        <f t="shared" si="79"/>
        <v>19.46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t="s">
        <v>8275</v>
      </c>
      <c r="Q858" s="11" t="s">
        <v>8323</v>
      </c>
      <c r="R858" t="s">
        <v>8325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>
        <f t="shared" si="83"/>
        <v>2016</v>
      </c>
    </row>
    <row r="859" spans="1:22" ht="28.8" x14ac:dyDescent="0.3">
      <c r="A859">
        <v>857</v>
      </c>
      <c r="B859" s="3" t="s">
        <v>858</v>
      </c>
      <c r="C859" s="3" t="s">
        <v>4967</v>
      </c>
      <c r="D859" s="3">
        <f t="shared" si="78"/>
        <v>100</v>
      </c>
      <c r="E859" s="6">
        <v>1200</v>
      </c>
      <c r="F859" s="8">
        <v>1200</v>
      </c>
      <c r="G859" t="s">
        <v>8218</v>
      </c>
      <c r="H859" s="6">
        <f t="shared" si="79"/>
        <v>50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t="s">
        <v>8275</v>
      </c>
      <c r="Q859" s="11" t="s">
        <v>8323</v>
      </c>
      <c r="R859" t="s">
        <v>8325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3">
        <f t="shared" si="78"/>
        <v>144</v>
      </c>
      <c r="E860" s="6">
        <v>1200</v>
      </c>
      <c r="F860" s="8">
        <v>1728.07</v>
      </c>
      <c r="G860" t="s">
        <v>8218</v>
      </c>
      <c r="H860" s="6">
        <f t="shared" si="79"/>
        <v>22.74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t="s">
        <v>8275</v>
      </c>
      <c r="Q860" s="11" t="s">
        <v>8323</v>
      </c>
      <c r="R860" t="s">
        <v>8325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>
        <f t="shared" si="83"/>
        <v>2015</v>
      </c>
    </row>
    <row r="861" spans="1:22" ht="28.8" x14ac:dyDescent="0.3">
      <c r="A861">
        <v>859</v>
      </c>
      <c r="B861" s="3" t="s">
        <v>860</v>
      </c>
      <c r="C861" s="3" t="s">
        <v>4969</v>
      </c>
      <c r="D861" s="3">
        <f t="shared" si="78"/>
        <v>105</v>
      </c>
      <c r="E861" s="6">
        <v>4000</v>
      </c>
      <c r="F861" s="8">
        <v>4187</v>
      </c>
      <c r="G861" t="s">
        <v>8218</v>
      </c>
      <c r="H861" s="6">
        <f t="shared" si="79"/>
        <v>42.72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t="s">
        <v>8275</v>
      </c>
      <c r="Q861" s="11" t="s">
        <v>8323</v>
      </c>
      <c r="R861" t="s">
        <v>8325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3">
        <f t="shared" si="78"/>
        <v>18</v>
      </c>
      <c r="E862" s="6">
        <v>14000</v>
      </c>
      <c r="F862" s="8">
        <v>2540</v>
      </c>
      <c r="G862" t="s">
        <v>8220</v>
      </c>
      <c r="H862" s="6">
        <f t="shared" si="79"/>
        <v>52.92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t="s">
        <v>8276</v>
      </c>
      <c r="Q862" s="11" t="s">
        <v>8323</v>
      </c>
      <c r="R862" t="s">
        <v>8326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3">
        <f t="shared" si="78"/>
        <v>2</v>
      </c>
      <c r="E863" s="6">
        <v>4500</v>
      </c>
      <c r="F863" s="8">
        <v>101</v>
      </c>
      <c r="G863" t="s">
        <v>8220</v>
      </c>
      <c r="H863" s="6">
        <f t="shared" si="79"/>
        <v>50.5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t="s">
        <v>8276</v>
      </c>
      <c r="Q863" s="11" t="s">
        <v>8323</v>
      </c>
      <c r="R863" t="s">
        <v>8326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3">
        <f t="shared" si="78"/>
        <v>0</v>
      </c>
      <c r="E864" s="6">
        <v>50000</v>
      </c>
      <c r="F864" s="8">
        <v>170</v>
      </c>
      <c r="G864" t="s">
        <v>8220</v>
      </c>
      <c r="H864" s="6">
        <f t="shared" si="79"/>
        <v>42.5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t="s">
        <v>8276</v>
      </c>
      <c r="Q864" s="11" t="s">
        <v>8323</v>
      </c>
      <c r="R864" t="s">
        <v>8326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>
        <f t="shared" si="83"/>
        <v>2013</v>
      </c>
    </row>
    <row r="865" spans="1:22" ht="28.8" x14ac:dyDescent="0.3">
      <c r="A865">
        <v>863</v>
      </c>
      <c r="B865" s="3" t="s">
        <v>864</v>
      </c>
      <c r="C865" s="3" t="s">
        <v>4973</v>
      </c>
      <c r="D865" s="3">
        <f t="shared" si="78"/>
        <v>5</v>
      </c>
      <c r="E865" s="6">
        <v>2000</v>
      </c>
      <c r="F865" s="8">
        <v>90</v>
      </c>
      <c r="G865" t="s">
        <v>8220</v>
      </c>
      <c r="H865" s="6">
        <f t="shared" si="79"/>
        <v>18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t="s">
        <v>8276</v>
      </c>
      <c r="Q865" s="11" t="s">
        <v>8323</v>
      </c>
      <c r="R865" t="s">
        <v>8326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3">
        <f t="shared" si="78"/>
        <v>42</v>
      </c>
      <c r="E866" s="6">
        <v>6500</v>
      </c>
      <c r="F866" s="8">
        <v>2700</v>
      </c>
      <c r="G866" t="s">
        <v>8220</v>
      </c>
      <c r="H866" s="6">
        <f t="shared" si="79"/>
        <v>34.18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t="s">
        <v>8276</v>
      </c>
      <c r="Q866" s="11" t="s">
        <v>8323</v>
      </c>
      <c r="R866" t="s">
        <v>8326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3">
        <f t="shared" si="78"/>
        <v>2</v>
      </c>
      <c r="E867" s="6">
        <v>2200</v>
      </c>
      <c r="F867" s="8">
        <v>45</v>
      </c>
      <c r="G867" t="s">
        <v>8220</v>
      </c>
      <c r="H867" s="6">
        <f t="shared" si="79"/>
        <v>22.5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t="s">
        <v>8276</v>
      </c>
      <c r="Q867" s="11" t="s">
        <v>8323</v>
      </c>
      <c r="R867" t="s">
        <v>8326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2012</v>
      </c>
      <c r="V867">
        <f t="shared" si="83"/>
        <v>2013</v>
      </c>
    </row>
    <row r="868" spans="1:22" ht="28.8" x14ac:dyDescent="0.3">
      <c r="A868">
        <v>866</v>
      </c>
      <c r="B868" s="3" t="s">
        <v>867</v>
      </c>
      <c r="C868" s="3" t="s">
        <v>4976</v>
      </c>
      <c r="D868" s="3">
        <f t="shared" si="78"/>
        <v>18</v>
      </c>
      <c r="E868" s="6">
        <v>3500</v>
      </c>
      <c r="F868" s="8">
        <v>640</v>
      </c>
      <c r="G868" t="s">
        <v>8220</v>
      </c>
      <c r="H868" s="6">
        <f t="shared" si="79"/>
        <v>58.18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t="s">
        <v>8276</v>
      </c>
      <c r="Q868" s="11" t="s">
        <v>8323</v>
      </c>
      <c r="R868" t="s">
        <v>8326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3">
        <f t="shared" si="78"/>
        <v>24</v>
      </c>
      <c r="E869" s="6">
        <v>5000</v>
      </c>
      <c r="F869" s="8">
        <v>1201</v>
      </c>
      <c r="G869" t="s">
        <v>8220</v>
      </c>
      <c r="H869" s="6">
        <f t="shared" si="79"/>
        <v>109.18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t="s">
        <v>8276</v>
      </c>
      <c r="Q869" s="11" t="s">
        <v>8323</v>
      </c>
      <c r="R869" t="s">
        <v>8326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>
        <f t="shared" si="83"/>
        <v>2009</v>
      </c>
    </row>
    <row r="870" spans="1:22" ht="43.2" x14ac:dyDescent="0.3">
      <c r="A870">
        <v>868</v>
      </c>
      <c r="B870" s="3" t="s">
        <v>869</v>
      </c>
      <c r="C870" s="3" t="s">
        <v>4978</v>
      </c>
      <c r="D870" s="3">
        <f t="shared" si="78"/>
        <v>0</v>
      </c>
      <c r="E870" s="6">
        <v>45000</v>
      </c>
      <c r="F870" s="8">
        <v>50</v>
      </c>
      <c r="G870" t="s">
        <v>8220</v>
      </c>
      <c r="H870" s="6">
        <f t="shared" si="79"/>
        <v>50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t="s">
        <v>8276</v>
      </c>
      <c r="Q870" s="11" t="s">
        <v>8323</v>
      </c>
      <c r="R870" t="s">
        <v>8326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>
        <f t="shared" si="83"/>
        <v>2014</v>
      </c>
    </row>
    <row r="871" spans="1:22" ht="43.2" x14ac:dyDescent="0.3">
      <c r="A871">
        <v>869</v>
      </c>
      <c r="B871" s="3" t="s">
        <v>870</v>
      </c>
      <c r="C871" s="3" t="s">
        <v>4979</v>
      </c>
      <c r="D871" s="3">
        <f t="shared" si="78"/>
        <v>12</v>
      </c>
      <c r="E871" s="6">
        <v>8800</v>
      </c>
      <c r="F871" s="8">
        <v>1040</v>
      </c>
      <c r="G871" t="s">
        <v>8220</v>
      </c>
      <c r="H871" s="6">
        <f t="shared" si="79"/>
        <v>346.67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t="s">
        <v>8276</v>
      </c>
      <c r="Q871" s="11" t="s">
        <v>8323</v>
      </c>
      <c r="R871" t="s">
        <v>8326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3">
        <f t="shared" si="78"/>
        <v>0</v>
      </c>
      <c r="E872" s="6">
        <v>20000</v>
      </c>
      <c r="F872" s="8">
        <v>62</v>
      </c>
      <c r="G872" t="s">
        <v>8220</v>
      </c>
      <c r="H872" s="6">
        <f t="shared" si="79"/>
        <v>12.4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t="s">
        <v>8276</v>
      </c>
      <c r="Q872" s="11" t="s">
        <v>8323</v>
      </c>
      <c r="R872" t="s">
        <v>8326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3">
        <f t="shared" si="78"/>
        <v>5</v>
      </c>
      <c r="E873" s="6">
        <v>6000</v>
      </c>
      <c r="F873" s="8">
        <v>325</v>
      </c>
      <c r="G873" t="s">
        <v>8220</v>
      </c>
      <c r="H873" s="6">
        <f t="shared" si="79"/>
        <v>27.08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t="s">
        <v>8276</v>
      </c>
      <c r="Q873" s="11" t="s">
        <v>8323</v>
      </c>
      <c r="R873" t="s">
        <v>8326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3">
        <f t="shared" si="78"/>
        <v>1</v>
      </c>
      <c r="E874" s="6">
        <v>8000</v>
      </c>
      <c r="F874" s="8">
        <v>65</v>
      </c>
      <c r="G874" t="s">
        <v>8220</v>
      </c>
      <c r="H874" s="6">
        <f t="shared" si="79"/>
        <v>32.5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t="s">
        <v>8276</v>
      </c>
      <c r="Q874" s="11" t="s">
        <v>8323</v>
      </c>
      <c r="R874" t="s">
        <v>8326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3">
        <f t="shared" si="78"/>
        <v>1</v>
      </c>
      <c r="E875" s="6">
        <v>3500</v>
      </c>
      <c r="F875" s="8">
        <v>45</v>
      </c>
      <c r="G875" t="s">
        <v>8220</v>
      </c>
      <c r="H875" s="6">
        <f t="shared" si="79"/>
        <v>9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t="s">
        <v>8276</v>
      </c>
      <c r="Q875" s="11" t="s">
        <v>8323</v>
      </c>
      <c r="R875" t="s">
        <v>8326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>
        <f t="shared" si="83"/>
        <v>2012</v>
      </c>
    </row>
    <row r="876" spans="1:22" ht="43.2" x14ac:dyDescent="0.3">
      <c r="A876">
        <v>874</v>
      </c>
      <c r="B876" s="3" t="s">
        <v>875</v>
      </c>
      <c r="C876" s="3" t="s">
        <v>4984</v>
      </c>
      <c r="D876" s="3">
        <f t="shared" si="78"/>
        <v>24</v>
      </c>
      <c r="E876" s="6">
        <v>3000</v>
      </c>
      <c r="F876" s="8">
        <v>730</v>
      </c>
      <c r="G876" t="s">
        <v>8220</v>
      </c>
      <c r="H876" s="6">
        <f t="shared" si="79"/>
        <v>34.76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t="s">
        <v>8276</v>
      </c>
      <c r="Q876" s="11" t="s">
        <v>8323</v>
      </c>
      <c r="R876" t="s">
        <v>8326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>
        <f t="shared" si="83"/>
        <v>2013</v>
      </c>
    </row>
    <row r="877" spans="1:22" ht="43.2" x14ac:dyDescent="0.3">
      <c r="A877">
        <v>875</v>
      </c>
      <c r="B877" s="3" t="s">
        <v>876</v>
      </c>
      <c r="C877" s="3" t="s">
        <v>4985</v>
      </c>
      <c r="D877" s="3">
        <f t="shared" si="78"/>
        <v>0</v>
      </c>
      <c r="E877" s="6">
        <v>5000</v>
      </c>
      <c r="F877" s="8">
        <v>0</v>
      </c>
      <c r="G877" t="s">
        <v>8220</v>
      </c>
      <c r="H877" s="6">
        <f t="shared" si="79"/>
        <v>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t="s">
        <v>8276</v>
      </c>
      <c r="Q877" s="11" t="s">
        <v>8323</v>
      </c>
      <c r="R877" t="s">
        <v>8326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>
        <f t="shared" si="83"/>
        <v>2015</v>
      </c>
    </row>
    <row r="878" spans="1:22" x14ac:dyDescent="0.3">
      <c r="A878">
        <v>876</v>
      </c>
      <c r="B878" s="3" t="s">
        <v>877</v>
      </c>
      <c r="C878" s="3" t="s">
        <v>4986</v>
      </c>
      <c r="D878" s="3">
        <f t="shared" si="78"/>
        <v>41</v>
      </c>
      <c r="E878" s="6">
        <v>3152</v>
      </c>
      <c r="F878" s="8">
        <v>1286</v>
      </c>
      <c r="G878" t="s">
        <v>8220</v>
      </c>
      <c r="H878" s="6">
        <f t="shared" si="79"/>
        <v>28.58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t="s">
        <v>8276</v>
      </c>
      <c r="Q878" s="11" t="s">
        <v>8323</v>
      </c>
      <c r="R878" t="s">
        <v>8326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3">
        <f t="shared" si="78"/>
        <v>68</v>
      </c>
      <c r="E879" s="6">
        <v>2000</v>
      </c>
      <c r="F879" s="8">
        <v>1351</v>
      </c>
      <c r="G879" t="s">
        <v>8220</v>
      </c>
      <c r="H879" s="6">
        <f t="shared" si="79"/>
        <v>46.59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t="s">
        <v>8276</v>
      </c>
      <c r="Q879" s="11" t="s">
        <v>8323</v>
      </c>
      <c r="R879" t="s">
        <v>8326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3">
        <f t="shared" si="78"/>
        <v>1</v>
      </c>
      <c r="E880" s="6">
        <v>5000</v>
      </c>
      <c r="F880" s="8">
        <v>65</v>
      </c>
      <c r="G880" t="s">
        <v>8220</v>
      </c>
      <c r="H880" s="6">
        <f t="shared" si="79"/>
        <v>32.5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t="s">
        <v>8276</v>
      </c>
      <c r="Q880" s="11" t="s">
        <v>8323</v>
      </c>
      <c r="R880" t="s">
        <v>8326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3">
        <f t="shared" si="78"/>
        <v>31</v>
      </c>
      <c r="E881" s="6">
        <v>2100</v>
      </c>
      <c r="F881" s="8">
        <v>644</v>
      </c>
      <c r="G881" t="s">
        <v>8220</v>
      </c>
      <c r="H881" s="6">
        <f t="shared" si="79"/>
        <v>21.47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t="s">
        <v>8276</v>
      </c>
      <c r="Q881" s="11" t="s">
        <v>8323</v>
      </c>
      <c r="R881" t="s">
        <v>8326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3">
        <f t="shared" si="78"/>
        <v>3</v>
      </c>
      <c r="E882" s="6">
        <v>3780</v>
      </c>
      <c r="F882" s="8">
        <v>113</v>
      </c>
      <c r="G882" t="s">
        <v>8220</v>
      </c>
      <c r="H882" s="6">
        <f t="shared" si="79"/>
        <v>14.13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t="s">
        <v>8277</v>
      </c>
      <c r="Q882" s="11" t="s">
        <v>8323</v>
      </c>
      <c r="R882" t="s">
        <v>8327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>
        <f t="shared" si="83"/>
        <v>2012</v>
      </c>
    </row>
    <row r="883" spans="1:22" ht="28.8" x14ac:dyDescent="0.3">
      <c r="A883">
        <v>881</v>
      </c>
      <c r="B883" s="3" t="s">
        <v>882</v>
      </c>
      <c r="C883" s="3" t="s">
        <v>4991</v>
      </c>
      <c r="D883" s="3">
        <f t="shared" si="78"/>
        <v>1</v>
      </c>
      <c r="E883" s="6">
        <v>3750</v>
      </c>
      <c r="F883" s="8">
        <v>30</v>
      </c>
      <c r="G883" t="s">
        <v>8220</v>
      </c>
      <c r="H883" s="6">
        <f t="shared" si="79"/>
        <v>30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t="s">
        <v>8277</v>
      </c>
      <c r="Q883" s="11" t="s">
        <v>8323</v>
      </c>
      <c r="R883" t="s">
        <v>8327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>
        <f t="shared" si="83"/>
        <v>2012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3">
        <f t="shared" si="78"/>
        <v>20</v>
      </c>
      <c r="E884" s="6">
        <v>1500</v>
      </c>
      <c r="F884" s="8">
        <v>302</v>
      </c>
      <c r="G884" t="s">
        <v>8220</v>
      </c>
      <c r="H884" s="6">
        <f t="shared" si="79"/>
        <v>21.57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t="s">
        <v>8277</v>
      </c>
      <c r="Q884" s="11" t="s">
        <v>8323</v>
      </c>
      <c r="R884" t="s">
        <v>8327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>
        <f t="shared" si="83"/>
        <v>2011</v>
      </c>
    </row>
    <row r="885" spans="1:22" ht="43.2" x14ac:dyDescent="0.3">
      <c r="A885">
        <v>883</v>
      </c>
      <c r="B885" s="3" t="s">
        <v>884</v>
      </c>
      <c r="C885" s="3" t="s">
        <v>4993</v>
      </c>
      <c r="D885" s="3">
        <f t="shared" si="78"/>
        <v>40</v>
      </c>
      <c r="E885" s="6">
        <v>5000</v>
      </c>
      <c r="F885" s="8">
        <v>2001</v>
      </c>
      <c r="G885" t="s">
        <v>8220</v>
      </c>
      <c r="H885" s="6">
        <f t="shared" si="79"/>
        <v>83.38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t="s">
        <v>8277</v>
      </c>
      <c r="Q885" s="11" t="s">
        <v>8323</v>
      </c>
      <c r="R885" t="s">
        <v>8327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>
        <f t="shared" si="83"/>
        <v>2016</v>
      </c>
    </row>
    <row r="886" spans="1:22" ht="28.8" x14ac:dyDescent="0.3">
      <c r="A886">
        <v>884</v>
      </c>
      <c r="B886" s="3" t="s">
        <v>885</v>
      </c>
      <c r="C886" s="3" t="s">
        <v>4994</v>
      </c>
      <c r="D886" s="3">
        <f t="shared" si="78"/>
        <v>1</v>
      </c>
      <c r="E886" s="6">
        <v>2000</v>
      </c>
      <c r="F886" s="8">
        <v>20</v>
      </c>
      <c r="G886" t="s">
        <v>8220</v>
      </c>
      <c r="H886" s="6">
        <f t="shared" si="79"/>
        <v>10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t="s">
        <v>8277</v>
      </c>
      <c r="Q886" s="11" t="s">
        <v>8323</v>
      </c>
      <c r="R886" t="s">
        <v>8327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3">
        <f t="shared" si="78"/>
        <v>75</v>
      </c>
      <c r="E887" s="6">
        <v>1000</v>
      </c>
      <c r="F887" s="8">
        <v>750</v>
      </c>
      <c r="G887" t="s">
        <v>8220</v>
      </c>
      <c r="H887" s="6">
        <f t="shared" si="79"/>
        <v>35.71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t="s">
        <v>8277</v>
      </c>
      <c r="Q887" s="11" t="s">
        <v>8323</v>
      </c>
      <c r="R887" t="s">
        <v>8327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3">
        <f t="shared" si="78"/>
        <v>41</v>
      </c>
      <c r="E888" s="6">
        <v>500</v>
      </c>
      <c r="F888" s="8">
        <v>205</v>
      </c>
      <c r="G888" t="s">
        <v>8220</v>
      </c>
      <c r="H888" s="6">
        <f t="shared" si="79"/>
        <v>29.29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t="s">
        <v>8277</v>
      </c>
      <c r="Q888" s="11" t="s">
        <v>8323</v>
      </c>
      <c r="R888" t="s">
        <v>8327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3">
        <f t="shared" si="78"/>
        <v>0</v>
      </c>
      <c r="E889" s="6">
        <v>1000</v>
      </c>
      <c r="F889" s="8">
        <v>0</v>
      </c>
      <c r="G889" t="s">
        <v>8220</v>
      </c>
      <c r="H889" s="6">
        <f t="shared" si="79"/>
        <v>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t="s">
        <v>8277</v>
      </c>
      <c r="Q889" s="11" t="s">
        <v>8323</v>
      </c>
      <c r="R889" t="s">
        <v>8327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>
        <f t="shared" si="83"/>
        <v>2012</v>
      </c>
    </row>
    <row r="890" spans="1:22" ht="43.2" x14ac:dyDescent="0.3">
      <c r="A890">
        <v>888</v>
      </c>
      <c r="B890" s="3" t="s">
        <v>889</v>
      </c>
      <c r="C890" s="3" t="s">
        <v>4998</v>
      </c>
      <c r="D890" s="3">
        <f t="shared" si="78"/>
        <v>7</v>
      </c>
      <c r="E890" s="6">
        <v>1000</v>
      </c>
      <c r="F890" s="8">
        <v>72</v>
      </c>
      <c r="G890" t="s">
        <v>8220</v>
      </c>
      <c r="H890" s="6">
        <f t="shared" si="79"/>
        <v>18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t="s">
        <v>8277</v>
      </c>
      <c r="Q890" s="11" t="s">
        <v>8323</v>
      </c>
      <c r="R890" t="s">
        <v>8327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3">
        <f t="shared" si="78"/>
        <v>9</v>
      </c>
      <c r="E891" s="6">
        <v>25000</v>
      </c>
      <c r="F891" s="8">
        <v>2360.3200000000002</v>
      </c>
      <c r="G891" t="s">
        <v>8220</v>
      </c>
      <c r="H891" s="6">
        <f t="shared" si="79"/>
        <v>73.760000000000005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t="s">
        <v>8277</v>
      </c>
      <c r="Q891" s="11" t="s">
        <v>8323</v>
      </c>
      <c r="R891" t="s">
        <v>8327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>
        <f t="shared" si="83"/>
        <v>2014</v>
      </c>
    </row>
    <row r="892" spans="1:22" ht="43.2" x14ac:dyDescent="0.3">
      <c r="A892">
        <v>890</v>
      </c>
      <c r="B892" s="3" t="s">
        <v>891</v>
      </c>
      <c r="C892" s="3" t="s">
        <v>5000</v>
      </c>
      <c r="D892" s="3">
        <f t="shared" si="78"/>
        <v>4</v>
      </c>
      <c r="E892" s="6">
        <v>3000</v>
      </c>
      <c r="F892" s="8">
        <v>125</v>
      </c>
      <c r="G892" t="s">
        <v>8220</v>
      </c>
      <c r="H892" s="6">
        <f t="shared" si="79"/>
        <v>31.25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t="s">
        <v>8277</v>
      </c>
      <c r="Q892" s="11" t="s">
        <v>8323</v>
      </c>
      <c r="R892" t="s">
        <v>8327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3">
        <f t="shared" si="78"/>
        <v>3</v>
      </c>
      <c r="E893" s="6">
        <v>8000</v>
      </c>
      <c r="F893" s="8">
        <v>260</v>
      </c>
      <c r="G893" t="s">
        <v>8220</v>
      </c>
      <c r="H893" s="6">
        <f t="shared" si="79"/>
        <v>28.89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t="s">
        <v>8277</v>
      </c>
      <c r="Q893" s="11" t="s">
        <v>8323</v>
      </c>
      <c r="R893" t="s">
        <v>8327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3">
        <f t="shared" si="78"/>
        <v>41</v>
      </c>
      <c r="E894" s="6">
        <v>6000</v>
      </c>
      <c r="F894" s="8">
        <v>2445</v>
      </c>
      <c r="G894" t="s">
        <v>8220</v>
      </c>
      <c r="H894" s="6">
        <f t="shared" si="79"/>
        <v>143.82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t="s">
        <v>8277</v>
      </c>
      <c r="Q894" s="11" t="s">
        <v>8323</v>
      </c>
      <c r="R894" t="s">
        <v>8327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3">
        <f t="shared" si="78"/>
        <v>10</v>
      </c>
      <c r="E895" s="6">
        <v>2000</v>
      </c>
      <c r="F895" s="8">
        <v>200</v>
      </c>
      <c r="G895" t="s">
        <v>8220</v>
      </c>
      <c r="H895" s="6">
        <f t="shared" si="79"/>
        <v>40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t="s">
        <v>8277</v>
      </c>
      <c r="Q895" s="11" t="s">
        <v>8323</v>
      </c>
      <c r="R895" t="s">
        <v>8327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3">
        <f t="shared" si="78"/>
        <v>39</v>
      </c>
      <c r="E896" s="6">
        <v>20000</v>
      </c>
      <c r="F896" s="8">
        <v>7834</v>
      </c>
      <c r="G896" t="s">
        <v>8220</v>
      </c>
      <c r="H896" s="6">
        <f t="shared" si="79"/>
        <v>147.81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t="s">
        <v>8277</v>
      </c>
      <c r="Q896" s="11" t="s">
        <v>8323</v>
      </c>
      <c r="R896" t="s">
        <v>8327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3">
        <f t="shared" si="78"/>
        <v>2</v>
      </c>
      <c r="E897" s="6">
        <v>8000</v>
      </c>
      <c r="F897" s="8">
        <v>195</v>
      </c>
      <c r="G897" t="s">
        <v>8220</v>
      </c>
      <c r="H897" s="6">
        <f t="shared" si="79"/>
        <v>27.86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t="s">
        <v>8277</v>
      </c>
      <c r="Q897" s="11" t="s">
        <v>8323</v>
      </c>
      <c r="R897" t="s">
        <v>8327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3">
        <f t="shared" ref="D898:D961" si="84">ROUND((F898/E898)*100,0)</f>
        <v>40</v>
      </c>
      <c r="E898" s="6">
        <v>8000</v>
      </c>
      <c r="F898" s="8">
        <v>3200</v>
      </c>
      <c r="G898" t="s">
        <v>8220</v>
      </c>
      <c r="H898" s="6">
        <f t="shared" si="79"/>
        <v>44.44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t="s">
        <v>8277</v>
      </c>
      <c r="Q898" s="11" t="s">
        <v>8323</v>
      </c>
      <c r="R898" t="s">
        <v>8327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3">
        <f t="shared" si="84"/>
        <v>0</v>
      </c>
      <c r="E899" s="6">
        <v>3000</v>
      </c>
      <c r="F899" s="8">
        <v>0</v>
      </c>
      <c r="G899" t="s">
        <v>8220</v>
      </c>
      <c r="H899" s="6">
        <f t="shared" ref="H899:H962" si="85">IFERROR(ROUND(F899/N899,2),0)</f>
        <v>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t="s">
        <v>8277</v>
      </c>
      <c r="Q899" s="11" t="s">
        <v>8323</v>
      </c>
      <c r="R899" t="s">
        <v>8327</v>
      </c>
      <c r="S899" s="13">
        <f t="shared" ref="S899:S962" si="86">(((L899/60)/60)/24)+DATE(1970,1,1)</f>
        <v>41211.688750000001</v>
      </c>
      <c r="T899" s="13">
        <f t="shared" ref="T899:T962" si="87">(((K899/60)/60)/24)+DATE(1970,1,1)</f>
        <v>41241.730416666665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3">
        <f t="shared" si="84"/>
        <v>3</v>
      </c>
      <c r="E900" s="6">
        <v>2500</v>
      </c>
      <c r="F900" s="8">
        <v>70</v>
      </c>
      <c r="G900" t="s">
        <v>8220</v>
      </c>
      <c r="H900" s="6">
        <f t="shared" si="85"/>
        <v>35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t="s">
        <v>8277</v>
      </c>
      <c r="Q900" s="11" t="s">
        <v>8323</v>
      </c>
      <c r="R900" t="s">
        <v>8327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>
        <f t="shared" si="89"/>
        <v>2012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3">
        <f t="shared" si="84"/>
        <v>37</v>
      </c>
      <c r="E901" s="6">
        <v>750</v>
      </c>
      <c r="F901" s="8">
        <v>280</v>
      </c>
      <c r="G901" t="s">
        <v>8220</v>
      </c>
      <c r="H901" s="6">
        <f t="shared" si="85"/>
        <v>35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t="s">
        <v>8277</v>
      </c>
      <c r="Q901" s="11" t="s">
        <v>8323</v>
      </c>
      <c r="R901" t="s">
        <v>8327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3">
        <f t="shared" si="84"/>
        <v>0</v>
      </c>
      <c r="E902" s="6">
        <v>5000</v>
      </c>
      <c r="F902" s="8">
        <v>21</v>
      </c>
      <c r="G902" t="s">
        <v>8220</v>
      </c>
      <c r="H902" s="6">
        <f t="shared" si="85"/>
        <v>10.5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t="s">
        <v>8276</v>
      </c>
      <c r="Q902" s="11" t="s">
        <v>8323</v>
      </c>
      <c r="R902" t="s">
        <v>8326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>
        <f t="shared" si="89"/>
        <v>2016</v>
      </c>
    </row>
    <row r="903" spans="1:22" ht="43.2" x14ac:dyDescent="0.3">
      <c r="A903">
        <v>901</v>
      </c>
      <c r="B903" s="3" t="s">
        <v>902</v>
      </c>
      <c r="C903" s="3" t="s">
        <v>5011</v>
      </c>
      <c r="D903" s="3">
        <f t="shared" si="84"/>
        <v>0</v>
      </c>
      <c r="E903" s="6">
        <v>6500</v>
      </c>
      <c r="F903" s="8">
        <v>0</v>
      </c>
      <c r="G903" t="s">
        <v>8220</v>
      </c>
      <c r="H903" s="6">
        <f t="shared" si="85"/>
        <v>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t="s">
        <v>8276</v>
      </c>
      <c r="Q903" s="11" t="s">
        <v>8323</v>
      </c>
      <c r="R903" t="s">
        <v>8326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>
        <f t="shared" si="89"/>
        <v>2010</v>
      </c>
    </row>
    <row r="904" spans="1:22" ht="43.2" x14ac:dyDescent="0.3">
      <c r="A904">
        <v>902</v>
      </c>
      <c r="B904" s="3" t="s">
        <v>903</v>
      </c>
      <c r="C904" s="3" t="s">
        <v>5012</v>
      </c>
      <c r="D904" s="3">
        <f t="shared" si="84"/>
        <v>0</v>
      </c>
      <c r="E904" s="6">
        <v>30000</v>
      </c>
      <c r="F904" s="8">
        <v>90</v>
      </c>
      <c r="G904" t="s">
        <v>8220</v>
      </c>
      <c r="H904" s="6">
        <f t="shared" si="85"/>
        <v>30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t="s">
        <v>8276</v>
      </c>
      <c r="Q904" s="11" t="s">
        <v>8323</v>
      </c>
      <c r="R904" t="s">
        <v>8326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3">
        <f t="shared" si="84"/>
        <v>3</v>
      </c>
      <c r="E905" s="6">
        <v>5000</v>
      </c>
      <c r="F905" s="8">
        <v>160</v>
      </c>
      <c r="G905" t="s">
        <v>8220</v>
      </c>
      <c r="H905" s="6">
        <f t="shared" si="85"/>
        <v>40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t="s">
        <v>8276</v>
      </c>
      <c r="Q905" s="11" t="s">
        <v>8323</v>
      </c>
      <c r="R905" t="s">
        <v>8326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3">
        <f t="shared" si="84"/>
        <v>0</v>
      </c>
      <c r="E906" s="6">
        <v>50000</v>
      </c>
      <c r="F906" s="8">
        <v>151</v>
      </c>
      <c r="G906" t="s">
        <v>8220</v>
      </c>
      <c r="H906" s="6">
        <f t="shared" si="85"/>
        <v>50.33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t="s">
        <v>8276</v>
      </c>
      <c r="Q906" s="11" t="s">
        <v>8323</v>
      </c>
      <c r="R906" t="s">
        <v>8326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>
        <f t="shared" si="89"/>
        <v>2016</v>
      </c>
    </row>
    <row r="907" spans="1:22" ht="28.8" x14ac:dyDescent="0.3">
      <c r="A907">
        <v>905</v>
      </c>
      <c r="B907" s="3" t="s">
        <v>906</v>
      </c>
      <c r="C907" s="3" t="s">
        <v>5015</v>
      </c>
      <c r="D907" s="3">
        <f t="shared" si="84"/>
        <v>3</v>
      </c>
      <c r="E907" s="6">
        <v>6500</v>
      </c>
      <c r="F907" s="8">
        <v>196</v>
      </c>
      <c r="G907" t="s">
        <v>8220</v>
      </c>
      <c r="H907" s="6">
        <f t="shared" si="85"/>
        <v>32.67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t="s">
        <v>8276</v>
      </c>
      <c r="Q907" s="11" t="s">
        <v>8323</v>
      </c>
      <c r="R907" t="s">
        <v>8326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>
        <f t="shared" si="89"/>
        <v>2011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3">
        <f t="shared" si="84"/>
        <v>0</v>
      </c>
      <c r="E908" s="6">
        <v>15000</v>
      </c>
      <c r="F908" s="8">
        <v>0</v>
      </c>
      <c r="G908" t="s">
        <v>8220</v>
      </c>
      <c r="H908" s="6">
        <f t="shared" si="85"/>
        <v>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t="s">
        <v>8276</v>
      </c>
      <c r="Q908" s="11" t="s">
        <v>8323</v>
      </c>
      <c r="R908" t="s">
        <v>8326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3">
        <f t="shared" si="84"/>
        <v>0</v>
      </c>
      <c r="E909" s="6">
        <v>2900</v>
      </c>
      <c r="F909" s="8">
        <v>0</v>
      </c>
      <c r="G909" t="s">
        <v>8220</v>
      </c>
      <c r="H909" s="6">
        <f t="shared" si="85"/>
        <v>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t="s">
        <v>8276</v>
      </c>
      <c r="Q909" s="11" t="s">
        <v>8323</v>
      </c>
      <c r="R909" t="s">
        <v>8326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>
        <f t="shared" si="89"/>
        <v>2011</v>
      </c>
    </row>
    <row r="910" spans="1:22" ht="28.8" x14ac:dyDescent="0.3">
      <c r="A910">
        <v>908</v>
      </c>
      <c r="B910" s="3" t="s">
        <v>909</v>
      </c>
      <c r="C910" s="3" t="s">
        <v>5018</v>
      </c>
      <c r="D910" s="3">
        <f t="shared" si="84"/>
        <v>0</v>
      </c>
      <c r="E910" s="6">
        <v>2500</v>
      </c>
      <c r="F910" s="8">
        <v>0</v>
      </c>
      <c r="G910" t="s">
        <v>8220</v>
      </c>
      <c r="H910" s="6">
        <f t="shared" si="85"/>
        <v>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t="s">
        <v>8276</v>
      </c>
      <c r="Q910" s="11" t="s">
        <v>8323</v>
      </c>
      <c r="R910" t="s">
        <v>8326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>
        <f t="shared" si="89"/>
        <v>2010</v>
      </c>
    </row>
    <row r="911" spans="1:22" ht="43.2" x14ac:dyDescent="0.3">
      <c r="A911">
        <v>909</v>
      </c>
      <c r="B911" s="3" t="s">
        <v>910</v>
      </c>
      <c r="C911" s="3" t="s">
        <v>5019</v>
      </c>
      <c r="D911" s="3">
        <f t="shared" si="84"/>
        <v>3</v>
      </c>
      <c r="E911" s="6">
        <v>16000</v>
      </c>
      <c r="F911" s="8">
        <v>520</v>
      </c>
      <c r="G911" t="s">
        <v>8220</v>
      </c>
      <c r="H911" s="6">
        <f t="shared" si="85"/>
        <v>65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t="s">
        <v>8276</v>
      </c>
      <c r="Q911" s="11" t="s">
        <v>8323</v>
      </c>
      <c r="R911" t="s">
        <v>8326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3">
        <f t="shared" si="84"/>
        <v>22</v>
      </c>
      <c r="E912" s="6">
        <v>550</v>
      </c>
      <c r="F912" s="8">
        <v>123</v>
      </c>
      <c r="G912" t="s">
        <v>8220</v>
      </c>
      <c r="H912" s="6">
        <f t="shared" si="85"/>
        <v>24.6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t="s">
        <v>8276</v>
      </c>
      <c r="Q912" s="11" t="s">
        <v>8323</v>
      </c>
      <c r="R912" t="s">
        <v>8326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3">
        <f t="shared" si="84"/>
        <v>0</v>
      </c>
      <c r="E913" s="6">
        <v>100000</v>
      </c>
      <c r="F913" s="8">
        <v>0</v>
      </c>
      <c r="G913" t="s">
        <v>8220</v>
      </c>
      <c r="H913" s="6">
        <f t="shared" si="85"/>
        <v>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t="s">
        <v>8276</v>
      </c>
      <c r="Q913" s="11" t="s">
        <v>8323</v>
      </c>
      <c r="R913" t="s">
        <v>8326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>
        <f t="shared" si="89"/>
        <v>2014</v>
      </c>
    </row>
    <row r="914" spans="1:22" ht="28.8" x14ac:dyDescent="0.3">
      <c r="A914">
        <v>912</v>
      </c>
      <c r="B914" s="3" t="s">
        <v>913</v>
      </c>
      <c r="C914" s="3" t="s">
        <v>5022</v>
      </c>
      <c r="D914" s="3">
        <f t="shared" si="84"/>
        <v>1</v>
      </c>
      <c r="E914" s="6">
        <v>3500</v>
      </c>
      <c r="F914" s="8">
        <v>30</v>
      </c>
      <c r="G914" t="s">
        <v>8220</v>
      </c>
      <c r="H914" s="6">
        <f t="shared" si="85"/>
        <v>15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t="s">
        <v>8276</v>
      </c>
      <c r="Q914" s="11" t="s">
        <v>8323</v>
      </c>
      <c r="R914" t="s">
        <v>8326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3">
        <f t="shared" si="84"/>
        <v>7</v>
      </c>
      <c r="E915" s="6">
        <v>30000</v>
      </c>
      <c r="F915" s="8">
        <v>1982</v>
      </c>
      <c r="G915" t="s">
        <v>8220</v>
      </c>
      <c r="H915" s="6">
        <f t="shared" si="85"/>
        <v>82.58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t="s">
        <v>8276</v>
      </c>
      <c r="Q915" s="11" t="s">
        <v>8323</v>
      </c>
      <c r="R915" t="s">
        <v>8326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>
        <f t="shared" si="89"/>
        <v>2012</v>
      </c>
    </row>
    <row r="916" spans="1:22" ht="28.8" x14ac:dyDescent="0.3">
      <c r="A916">
        <v>914</v>
      </c>
      <c r="B916" s="3" t="s">
        <v>915</v>
      </c>
      <c r="C916" s="3" t="s">
        <v>5024</v>
      </c>
      <c r="D916" s="3">
        <f t="shared" si="84"/>
        <v>0</v>
      </c>
      <c r="E916" s="6">
        <v>1500</v>
      </c>
      <c r="F916" s="8">
        <v>0</v>
      </c>
      <c r="G916" t="s">
        <v>8220</v>
      </c>
      <c r="H916" s="6">
        <f t="shared" si="85"/>
        <v>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t="s">
        <v>8276</v>
      </c>
      <c r="Q916" s="11" t="s">
        <v>8323</v>
      </c>
      <c r="R916" t="s">
        <v>8326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>
        <f t="shared" si="89"/>
        <v>2012</v>
      </c>
    </row>
    <row r="917" spans="1:22" ht="28.8" x14ac:dyDescent="0.3">
      <c r="A917">
        <v>915</v>
      </c>
      <c r="B917" s="3" t="s">
        <v>916</v>
      </c>
      <c r="C917" s="3" t="s">
        <v>5025</v>
      </c>
      <c r="D917" s="3">
        <f t="shared" si="84"/>
        <v>6</v>
      </c>
      <c r="E917" s="6">
        <v>6500</v>
      </c>
      <c r="F917" s="8">
        <v>375</v>
      </c>
      <c r="G917" t="s">
        <v>8220</v>
      </c>
      <c r="H917" s="6">
        <f t="shared" si="85"/>
        <v>41.67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t="s">
        <v>8276</v>
      </c>
      <c r="Q917" s="11" t="s">
        <v>8323</v>
      </c>
      <c r="R917" t="s">
        <v>8326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>
        <f t="shared" si="89"/>
        <v>2012</v>
      </c>
    </row>
    <row r="918" spans="1:22" ht="28.8" x14ac:dyDescent="0.3">
      <c r="A918">
        <v>916</v>
      </c>
      <c r="B918" s="3" t="s">
        <v>917</v>
      </c>
      <c r="C918" s="3" t="s">
        <v>5026</v>
      </c>
      <c r="D918" s="3">
        <f t="shared" si="84"/>
        <v>0</v>
      </c>
      <c r="E918" s="6">
        <v>3300</v>
      </c>
      <c r="F918" s="8">
        <v>0</v>
      </c>
      <c r="G918" t="s">
        <v>8220</v>
      </c>
      <c r="H918" s="6">
        <f t="shared" si="85"/>
        <v>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t="s">
        <v>8276</v>
      </c>
      <c r="Q918" s="11" t="s">
        <v>8323</v>
      </c>
      <c r="R918" t="s">
        <v>8326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3">
        <f t="shared" si="84"/>
        <v>1</v>
      </c>
      <c r="E919" s="6">
        <v>5000</v>
      </c>
      <c r="F919" s="8">
        <v>30</v>
      </c>
      <c r="G919" t="s">
        <v>8220</v>
      </c>
      <c r="H919" s="6">
        <f t="shared" si="85"/>
        <v>30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t="s">
        <v>8276</v>
      </c>
      <c r="Q919" s="11" t="s">
        <v>8323</v>
      </c>
      <c r="R919" t="s">
        <v>8326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>
        <f t="shared" si="89"/>
        <v>2014</v>
      </c>
    </row>
    <row r="920" spans="1:22" ht="43.2" x14ac:dyDescent="0.3">
      <c r="A920">
        <v>918</v>
      </c>
      <c r="B920" s="3" t="s">
        <v>919</v>
      </c>
      <c r="C920" s="3" t="s">
        <v>5028</v>
      </c>
      <c r="D920" s="3">
        <f t="shared" si="84"/>
        <v>5</v>
      </c>
      <c r="E920" s="6">
        <v>3900</v>
      </c>
      <c r="F920" s="8">
        <v>196</v>
      </c>
      <c r="G920" t="s">
        <v>8220</v>
      </c>
      <c r="H920" s="6">
        <f t="shared" si="85"/>
        <v>19.600000000000001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t="s">
        <v>8276</v>
      </c>
      <c r="Q920" s="11" t="s">
        <v>8323</v>
      </c>
      <c r="R920" t="s">
        <v>8326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3">
        <f t="shared" si="84"/>
        <v>1</v>
      </c>
      <c r="E921" s="6">
        <v>20000</v>
      </c>
      <c r="F921" s="8">
        <v>100</v>
      </c>
      <c r="G921" t="s">
        <v>8220</v>
      </c>
      <c r="H921" s="6">
        <f t="shared" si="85"/>
        <v>100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t="s">
        <v>8276</v>
      </c>
      <c r="Q921" s="11" t="s">
        <v>8323</v>
      </c>
      <c r="R921" t="s">
        <v>8326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3">
        <f t="shared" si="84"/>
        <v>0</v>
      </c>
      <c r="E922" s="6">
        <v>5500</v>
      </c>
      <c r="F922" s="8">
        <v>0</v>
      </c>
      <c r="G922" t="s">
        <v>8220</v>
      </c>
      <c r="H922" s="6">
        <f t="shared" si="85"/>
        <v>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t="s">
        <v>8276</v>
      </c>
      <c r="Q922" s="11" t="s">
        <v>8323</v>
      </c>
      <c r="R922" t="s">
        <v>8326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3">
        <f t="shared" si="84"/>
        <v>31</v>
      </c>
      <c r="E923" s="6">
        <v>15000</v>
      </c>
      <c r="F923" s="8">
        <v>4635</v>
      </c>
      <c r="G923" t="s">
        <v>8220</v>
      </c>
      <c r="H923" s="6">
        <f t="shared" si="85"/>
        <v>231.75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t="s">
        <v>8276</v>
      </c>
      <c r="Q923" s="11" t="s">
        <v>8323</v>
      </c>
      <c r="R923" t="s">
        <v>8326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3">
        <f t="shared" si="84"/>
        <v>21</v>
      </c>
      <c r="E924" s="6">
        <v>27000</v>
      </c>
      <c r="F924" s="8">
        <v>5680</v>
      </c>
      <c r="G924" t="s">
        <v>8220</v>
      </c>
      <c r="H924" s="6">
        <f t="shared" si="85"/>
        <v>189.33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t="s">
        <v>8276</v>
      </c>
      <c r="Q924" s="11" t="s">
        <v>8323</v>
      </c>
      <c r="R924" t="s">
        <v>8326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3">
        <f t="shared" si="84"/>
        <v>2</v>
      </c>
      <c r="E925" s="6">
        <v>15000</v>
      </c>
      <c r="F925" s="8">
        <v>330</v>
      </c>
      <c r="G925" t="s">
        <v>8220</v>
      </c>
      <c r="H925" s="6">
        <f t="shared" si="85"/>
        <v>55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t="s">
        <v>8276</v>
      </c>
      <c r="Q925" s="11" t="s">
        <v>8323</v>
      </c>
      <c r="R925" t="s">
        <v>8326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3">
        <f t="shared" si="84"/>
        <v>11</v>
      </c>
      <c r="E926" s="6">
        <v>3000</v>
      </c>
      <c r="F926" s="8">
        <v>327</v>
      </c>
      <c r="G926" t="s">
        <v>8220</v>
      </c>
      <c r="H926" s="6">
        <f t="shared" si="85"/>
        <v>21.8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t="s">
        <v>8276</v>
      </c>
      <c r="Q926" s="11" t="s">
        <v>8323</v>
      </c>
      <c r="R926" t="s">
        <v>8326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3">
        <f t="shared" si="84"/>
        <v>3</v>
      </c>
      <c r="E927" s="6">
        <v>6000</v>
      </c>
      <c r="F927" s="8">
        <v>160</v>
      </c>
      <c r="G927" t="s">
        <v>8220</v>
      </c>
      <c r="H927" s="6">
        <f t="shared" si="85"/>
        <v>32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t="s">
        <v>8276</v>
      </c>
      <c r="Q927" s="11" t="s">
        <v>8323</v>
      </c>
      <c r="R927" t="s">
        <v>8326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>
        <f t="shared" si="89"/>
        <v>2013</v>
      </c>
    </row>
    <row r="928" spans="1:22" ht="43.2" x14ac:dyDescent="0.3">
      <c r="A928">
        <v>926</v>
      </c>
      <c r="B928" s="3" t="s">
        <v>927</v>
      </c>
      <c r="C928" s="3" t="s">
        <v>5036</v>
      </c>
      <c r="D928" s="3">
        <f t="shared" si="84"/>
        <v>0</v>
      </c>
      <c r="E928" s="6">
        <v>7000</v>
      </c>
      <c r="F928" s="8">
        <v>0</v>
      </c>
      <c r="G928" t="s">
        <v>8220</v>
      </c>
      <c r="H928" s="6">
        <f t="shared" si="85"/>
        <v>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t="s">
        <v>8276</v>
      </c>
      <c r="Q928" s="11" t="s">
        <v>8323</v>
      </c>
      <c r="R928" t="s">
        <v>8326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3">
        <f t="shared" si="84"/>
        <v>0</v>
      </c>
      <c r="E929" s="6">
        <v>20000</v>
      </c>
      <c r="F929" s="8">
        <v>0</v>
      </c>
      <c r="G929" t="s">
        <v>8220</v>
      </c>
      <c r="H929" s="6">
        <f t="shared" si="85"/>
        <v>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t="s">
        <v>8276</v>
      </c>
      <c r="Q929" s="11" t="s">
        <v>8323</v>
      </c>
      <c r="R929" t="s">
        <v>8326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>
        <f t="shared" si="89"/>
        <v>2012</v>
      </c>
    </row>
    <row r="930" spans="1:22" ht="28.8" x14ac:dyDescent="0.3">
      <c r="A930">
        <v>928</v>
      </c>
      <c r="B930" s="3" t="s">
        <v>929</v>
      </c>
      <c r="C930" s="3" t="s">
        <v>5038</v>
      </c>
      <c r="D930" s="3">
        <f t="shared" si="84"/>
        <v>11</v>
      </c>
      <c r="E930" s="6">
        <v>14500</v>
      </c>
      <c r="F930" s="8">
        <v>1575</v>
      </c>
      <c r="G930" t="s">
        <v>8220</v>
      </c>
      <c r="H930" s="6">
        <f t="shared" si="85"/>
        <v>56.25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t="s">
        <v>8276</v>
      </c>
      <c r="Q930" s="11" t="s">
        <v>8323</v>
      </c>
      <c r="R930" t="s">
        <v>8326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3">
        <f t="shared" si="84"/>
        <v>0</v>
      </c>
      <c r="E931" s="6">
        <v>500</v>
      </c>
      <c r="F931" s="8">
        <v>0</v>
      </c>
      <c r="G931" t="s">
        <v>8220</v>
      </c>
      <c r="H931" s="6">
        <f t="shared" si="85"/>
        <v>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t="s">
        <v>8276</v>
      </c>
      <c r="Q931" s="11" t="s">
        <v>8323</v>
      </c>
      <c r="R931" t="s">
        <v>8326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>
        <f t="shared" si="89"/>
        <v>2012</v>
      </c>
    </row>
    <row r="932" spans="1:22" ht="43.2" x14ac:dyDescent="0.3">
      <c r="A932">
        <v>930</v>
      </c>
      <c r="B932" s="3" t="s">
        <v>931</v>
      </c>
      <c r="C932" s="3" t="s">
        <v>5040</v>
      </c>
      <c r="D932" s="3">
        <f t="shared" si="84"/>
        <v>38</v>
      </c>
      <c r="E932" s="6">
        <v>900</v>
      </c>
      <c r="F932" s="8">
        <v>345</v>
      </c>
      <c r="G932" t="s">
        <v>8220</v>
      </c>
      <c r="H932" s="6">
        <f t="shared" si="85"/>
        <v>69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t="s">
        <v>8276</v>
      </c>
      <c r="Q932" s="11" t="s">
        <v>8323</v>
      </c>
      <c r="R932" t="s">
        <v>8326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3">
        <f t="shared" si="84"/>
        <v>7</v>
      </c>
      <c r="E933" s="6">
        <v>2000</v>
      </c>
      <c r="F933" s="8">
        <v>131</v>
      </c>
      <c r="G933" t="s">
        <v>8220</v>
      </c>
      <c r="H933" s="6">
        <f t="shared" si="85"/>
        <v>18.71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t="s">
        <v>8276</v>
      </c>
      <c r="Q933" s="11" t="s">
        <v>8323</v>
      </c>
      <c r="R933" t="s">
        <v>8326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3">
        <f t="shared" si="84"/>
        <v>15</v>
      </c>
      <c r="E934" s="6">
        <v>9500</v>
      </c>
      <c r="F934" s="8">
        <v>1381</v>
      </c>
      <c r="G934" t="s">
        <v>8220</v>
      </c>
      <c r="H934" s="6">
        <f t="shared" si="85"/>
        <v>46.03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t="s">
        <v>8276</v>
      </c>
      <c r="Q934" s="11" t="s">
        <v>8323</v>
      </c>
      <c r="R934" t="s">
        <v>8326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3">
        <f t="shared" si="84"/>
        <v>6</v>
      </c>
      <c r="E935" s="6">
        <v>2000</v>
      </c>
      <c r="F935" s="8">
        <v>120</v>
      </c>
      <c r="G935" t="s">
        <v>8220</v>
      </c>
      <c r="H935" s="6">
        <f t="shared" si="85"/>
        <v>60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t="s">
        <v>8276</v>
      </c>
      <c r="Q935" s="11" t="s">
        <v>8323</v>
      </c>
      <c r="R935" t="s">
        <v>8326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3">
        <f t="shared" si="84"/>
        <v>30</v>
      </c>
      <c r="E936" s="6">
        <v>5000</v>
      </c>
      <c r="F936" s="8">
        <v>1520</v>
      </c>
      <c r="G936" t="s">
        <v>8220</v>
      </c>
      <c r="H936" s="6">
        <f t="shared" si="85"/>
        <v>50.67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t="s">
        <v>8276</v>
      </c>
      <c r="Q936" s="11" t="s">
        <v>8323</v>
      </c>
      <c r="R936" t="s">
        <v>8326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3">
        <f t="shared" si="84"/>
        <v>1</v>
      </c>
      <c r="E937" s="6">
        <v>3500</v>
      </c>
      <c r="F937" s="8">
        <v>50</v>
      </c>
      <c r="G937" t="s">
        <v>8220</v>
      </c>
      <c r="H937" s="6">
        <f t="shared" si="85"/>
        <v>25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t="s">
        <v>8276</v>
      </c>
      <c r="Q937" s="11" t="s">
        <v>8323</v>
      </c>
      <c r="R937" t="s">
        <v>8326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>
        <f t="shared" si="89"/>
        <v>2016</v>
      </c>
    </row>
    <row r="938" spans="1:22" ht="28.8" x14ac:dyDescent="0.3">
      <c r="A938">
        <v>936</v>
      </c>
      <c r="B938" s="3" t="s">
        <v>937</v>
      </c>
      <c r="C938" s="3" t="s">
        <v>5046</v>
      </c>
      <c r="D938" s="3">
        <f t="shared" si="84"/>
        <v>0</v>
      </c>
      <c r="E938" s="6">
        <v>1400</v>
      </c>
      <c r="F938" s="8">
        <v>0</v>
      </c>
      <c r="G938" t="s">
        <v>8220</v>
      </c>
      <c r="H938" s="6">
        <f t="shared" si="85"/>
        <v>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t="s">
        <v>8276</v>
      </c>
      <c r="Q938" s="11" t="s">
        <v>8323</v>
      </c>
      <c r="R938" t="s">
        <v>8326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>
        <f t="shared" si="89"/>
        <v>2012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3">
        <f t="shared" si="84"/>
        <v>1</v>
      </c>
      <c r="E939" s="6">
        <v>3500</v>
      </c>
      <c r="F939" s="8">
        <v>40</v>
      </c>
      <c r="G939" t="s">
        <v>8220</v>
      </c>
      <c r="H939" s="6">
        <f t="shared" si="85"/>
        <v>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t="s">
        <v>8276</v>
      </c>
      <c r="Q939" s="11" t="s">
        <v>8323</v>
      </c>
      <c r="R939" t="s">
        <v>8326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3">
        <f t="shared" si="84"/>
        <v>0</v>
      </c>
      <c r="E940" s="6">
        <v>7000</v>
      </c>
      <c r="F940" s="8">
        <v>25</v>
      </c>
      <c r="G940" t="s">
        <v>8220</v>
      </c>
      <c r="H940" s="6">
        <f t="shared" si="85"/>
        <v>25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t="s">
        <v>8276</v>
      </c>
      <c r="Q940" s="11" t="s">
        <v>8323</v>
      </c>
      <c r="R940" t="s">
        <v>8326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3">
        <f t="shared" si="84"/>
        <v>1</v>
      </c>
      <c r="E941" s="6">
        <v>2750</v>
      </c>
      <c r="F941" s="8">
        <v>40</v>
      </c>
      <c r="G941" t="s">
        <v>8220</v>
      </c>
      <c r="H941" s="6">
        <f t="shared" si="85"/>
        <v>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t="s">
        <v>8276</v>
      </c>
      <c r="Q941" s="11" t="s">
        <v>8323</v>
      </c>
      <c r="R941" t="s">
        <v>8326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3">
        <f t="shared" si="84"/>
        <v>17</v>
      </c>
      <c r="E942" s="6">
        <v>9000</v>
      </c>
      <c r="F942" s="8">
        <v>1544</v>
      </c>
      <c r="G942" t="s">
        <v>8220</v>
      </c>
      <c r="H942" s="6">
        <f t="shared" si="85"/>
        <v>110.29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t="s">
        <v>8271</v>
      </c>
      <c r="Q942" s="11" t="s">
        <v>8317</v>
      </c>
      <c r="R942" t="s">
        <v>8319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>
        <f t="shared" si="89"/>
        <v>2015</v>
      </c>
    </row>
    <row r="943" spans="1:22" ht="43.2" x14ac:dyDescent="0.3">
      <c r="A943">
        <v>941</v>
      </c>
      <c r="B943" s="3" t="s">
        <v>942</v>
      </c>
      <c r="C943" s="3" t="s">
        <v>5051</v>
      </c>
      <c r="D943" s="3">
        <f t="shared" si="84"/>
        <v>2</v>
      </c>
      <c r="E943" s="6">
        <v>50000</v>
      </c>
      <c r="F943" s="8">
        <v>1161</v>
      </c>
      <c r="G943" t="s">
        <v>8220</v>
      </c>
      <c r="H943" s="6">
        <f t="shared" si="85"/>
        <v>37.450000000000003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t="s">
        <v>8271</v>
      </c>
      <c r="Q943" s="11" t="s">
        <v>8317</v>
      </c>
      <c r="R943" t="s">
        <v>8319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>
        <f t="shared" si="89"/>
        <v>2017</v>
      </c>
    </row>
    <row r="944" spans="1:22" ht="43.2" x14ac:dyDescent="0.3">
      <c r="A944">
        <v>942</v>
      </c>
      <c r="B944" s="3" t="s">
        <v>943</v>
      </c>
      <c r="C944" s="3" t="s">
        <v>5052</v>
      </c>
      <c r="D944" s="3">
        <f t="shared" si="84"/>
        <v>9</v>
      </c>
      <c r="E944" s="6">
        <v>7500</v>
      </c>
      <c r="F944" s="8">
        <v>668</v>
      </c>
      <c r="G944" t="s">
        <v>8220</v>
      </c>
      <c r="H944" s="6">
        <f t="shared" si="85"/>
        <v>41.75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t="s">
        <v>8271</v>
      </c>
      <c r="Q944" s="11" t="s">
        <v>8317</v>
      </c>
      <c r="R944" t="s">
        <v>8319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3">
        <f t="shared" si="84"/>
        <v>10</v>
      </c>
      <c r="E945" s="6">
        <v>3000</v>
      </c>
      <c r="F945" s="8">
        <v>289</v>
      </c>
      <c r="G945" t="s">
        <v>8220</v>
      </c>
      <c r="H945" s="6">
        <f t="shared" si="85"/>
        <v>24.08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t="s">
        <v>8271</v>
      </c>
      <c r="Q945" s="11" t="s">
        <v>8317</v>
      </c>
      <c r="R945" t="s">
        <v>8319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3">
        <f t="shared" si="84"/>
        <v>13</v>
      </c>
      <c r="E946" s="6">
        <v>50000</v>
      </c>
      <c r="F946" s="8">
        <v>6663</v>
      </c>
      <c r="G946" t="s">
        <v>8220</v>
      </c>
      <c r="H946" s="6">
        <f t="shared" si="85"/>
        <v>69.41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t="s">
        <v>8271</v>
      </c>
      <c r="Q946" s="11" t="s">
        <v>8317</v>
      </c>
      <c r="R946" t="s">
        <v>8319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3">
        <f t="shared" si="84"/>
        <v>2</v>
      </c>
      <c r="E947" s="6">
        <v>100000</v>
      </c>
      <c r="F947" s="8">
        <v>2484</v>
      </c>
      <c r="G947" t="s">
        <v>8220</v>
      </c>
      <c r="H947" s="6">
        <f t="shared" si="85"/>
        <v>155.25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t="s">
        <v>8271</v>
      </c>
      <c r="Q947" s="11" t="s">
        <v>8317</v>
      </c>
      <c r="R947" t="s">
        <v>8319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2016</v>
      </c>
      <c r="V947">
        <f t="shared" si="89"/>
        <v>2017</v>
      </c>
    </row>
    <row r="948" spans="1:22" ht="28.8" x14ac:dyDescent="0.3">
      <c r="A948">
        <v>946</v>
      </c>
      <c r="B948" s="3" t="s">
        <v>947</v>
      </c>
      <c r="C948" s="3" t="s">
        <v>5056</v>
      </c>
      <c r="D948" s="3">
        <f t="shared" si="84"/>
        <v>2</v>
      </c>
      <c r="E948" s="6">
        <v>15000</v>
      </c>
      <c r="F948" s="8">
        <v>286</v>
      </c>
      <c r="G948" t="s">
        <v>8220</v>
      </c>
      <c r="H948" s="6">
        <f t="shared" si="85"/>
        <v>57.2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t="s">
        <v>8271</v>
      </c>
      <c r="Q948" s="11" t="s">
        <v>8317</v>
      </c>
      <c r="R948" t="s">
        <v>8319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3">
        <f t="shared" si="84"/>
        <v>0</v>
      </c>
      <c r="E949" s="6">
        <v>850</v>
      </c>
      <c r="F949" s="8">
        <v>0</v>
      </c>
      <c r="G949" t="s">
        <v>8220</v>
      </c>
      <c r="H949" s="6">
        <f t="shared" si="85"/>
        <v>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t="s">
        <v>8271</v>
      </c>
      <c r="Q949" s="11" t="s">
        <v>8317</v>
      </c>
      <c r="R949" t="s">
        <v>8319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>
        <f t="shared" si="89"/>
        <v>2016</v>
      </c>
    </row>
    <row r="950" spans="1:22" ht="43.2" x14ac:dyDescent="0.3">
      <c r="A950">
        <v>948</v>
      </c>
      <c r="B950" s="3" t="s">
        <v>949</v>
      </c>
      <c r="C950" s="3" t="s">
        <v>5058</v>
      </c>
      <c r="D950" s="3">
        <f t="shared" si="84"/>
        <v>12</v>
      </c>
      <c r="E950" s="6">
        <v>4000</v>
      </c>
      <c r="F950" s="8">
        <v>480</v>
      </c>
      <c r="G950" t="s">
        <v>8220</v>
      </c>
      <c r="H950" s="6">
        <f t="shared" si="85"/>
        <v>60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t="s">
        <v>8271</v>
      </c>
      <c r="Q950" s="11" t="s">
        <v>8317</v>
      </c>
      <c r="R950" t="s">
        <v>8319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3">
        <f t="shared" si="84"/>
        <v>1</v>
      </c>
      <c r="E951" s="6">
        <v>20000</v>
      </c>
      <c r="F951" s="8">
        <v>273</v>
      </c>
      <c r="G951" t="s">
        <v>8220</v>
      </c>
      <c r="H951" s="6">
        <f t="shared" si="85"/>
        <v>39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t="s">
        <v>8271</v>
      </c>
      <c r="Q951" s="11" t="s">
        <v>8317</v>
      </c>
      <c r="R951" t="s">
        <v>8319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>
        <f t="shared" si="89"/>
        <v>2016</v>
      </c>
    </row>
    <row r="952" spans="1:22" ht="28.8" x14ac:dyDescent="0.3">
      <c r="A952">
        <v>950</v>
      </c>
      <c r="B952" s="3" t="s">
        <v>951</v>
      </c>
      <c r="C952" s="3" t="s">
        <v>5060</v>
      </c>
      <c r="D952" s="3">
        <f t="shared" si="84"/>
        <v>28</v>
      </c>
      <c r="E952" s="6">
        <v>5000</v>
      </c>
      <c r="F952" s="8">
        <v>1402</v>
      </c>
      <c r="G952" t="s">
        <v>8220</v>
      </c>
      <c r="H952" s="6">
        <f t="shared" si="85"/>
        <v>58.42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t="s">
        <v>8271</v>
      </c>
      <c r="Q952" s="11" t="s">
        <v>8317</v>
      </c>
      <c r="R952" t="s">
        <v>8319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>
        <f t="shared" si="89"/>
        <v>2016</v>
      </c>
    </row>
    <row r="953" spans="1:22" x14ac:dyDescent="0.3">
      <c r="A953">
        <v>951</v>
      </c>
      <c r="B953" s="3" t="s">
        <v>952</v>
      </c>
      <c r="C953" s="3" t="s">
        <v>5061</v>
      </c>
      <c r="D953" s="3">
        <f t="shared" si="84"/>
        <v>38</v>
      </c>
      <c r="E953" s="6">
        <v>50000</v>
      </c>
      <c r="F953" s="8">
        <v>19195</v>
      </c>
      <c r="G953" t="s">
        <v>8220</v>
      </c>
      <c r="H953" s="6">
        <f t="shared" si="85"/>
        <v>158.63999999999999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t="s">
        <v>8271</v>
      </c>
      <c r="Q953" s="11" t="s">
        <v>8317</v>
      </c>
      <c r="R953" t="s">
        <v>8319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3">
        <f t="shared" si="84"/>
        <v>40</v>
      </c>
      <c r="E954" s="6">
        <v>49000</v>
      </c>
      <c r="F954" s="8">
        <v>19572</v>
      </c>
      <c r="G954" t="s">
        <v>8220</v>
      </c>
      <c r="H954" s="6">
        <f t="shared" si="85"/>
        <v>99.86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t="s">
        <v>8271</v>
      </c>
      <c r="Q954" s="11" t="s">
        <v>8317</v>
      </c>
      <c r="R954" t="s">
        <v>8319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3">
        <f t="shared" si="84"/>
        <v>1</v>
      </c>
      <c r="E955" s="6">
        <v>15000</v>
      </c>
      <c r="F955" s="8">
        <v>126</v>
      </c>
      <c r="G955" t="s">
        <v>8220</v>
      </c>
      <c r="H955" s="6">
        <f t="shared" si="85"/>
        <v>25.2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t="s">
        <v>8271</v>
      </c>
      <c r="Q955" s="11" t="s">
        <v>8317</v>
      </c>
      <c r="R955" t="s">
        <v>8319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>
        <f t="shared" si="89"/>
        <v>2015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3">
        <f t="shared" si="84"/>
        <v>43</v>
      </c>
      <c r="E956" s="6">
        <v>15000</v>
      </c>
      <c r="F956" s="8">
        <v>6511</v>
      </c>
      <c r="G956" t="s">
        <v>8220</v>
      </c>
      <c r="H956" s="6">
        <f t="shared" si="85"/>
        <v>89.19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t="s">
        <v>8271</v>
      </c>
      <c r="Q956" s="11" t="s">
        <v>8317</v>
      </c>
      <c r="R956" t="s">
        <v>8319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3">
        <f t="shared" si="84"/>
        <v>6</v>
      </c>
      <c r="E957" s="6">
        <v>300000</v>
      </c>
      <c r="F957" s="8">
        <v>16984</v>
      </c>
      <c r="G957" t="s">
        <v>8220</v>
      </c>
      <c r="H957" s="6">
        <f t="shared" si="85"/>
        <v>182.62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t="s">
        <v>8271</v>
      </c>
      <c r="Q957" s="11" t="s">
        <v>8317</v>
      </c>
      <c r="R957" t="s">
        <v>8319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>
        <f t="shared" si="89"/>
        <v>2016</v>
      </c>
    </row>
    <row r="958" spans="1:22" ht="43.2" x14ac:dyDescent="0.3">
      <c r="A958">
        <v>956</v>
      </c>
      <c r="B958" s="3" t="s">
        <v>957</v>
      </c>
      <c r="C958" s="3" t="s">
        <v>5066</v>
      </c>
      <c r="D958" s="3">
        <f t="shared" si="84"/>
        <v>2</v>
      </c>
      <c r="E958" s="6">
        <v>50000</v>
      </c>
      <c r="F958" s="8">
        <v>861</v>
      </c>
      <c r="G958" t="s">
        <v>8220</v>
      </c>
      <c r="H958" s="6">
        <f t="shared" si="85"/>
        <v>50.65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t="s">
        <v>8271</v>
      </c>
      <c r="Q958" s="11" t="s">
        <v>8317</v>
      </c>
      <c r="R958" t="s">
        <v>8319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3">
        <f t="shared" si="84"/>
        <v>2</v>
      </c>
      <c r="E959" s="6">
        <v>12000</v>
      </c>
      <c r="F959" s="8">
        <v>233</v>
      </c>
      <c r="G959" t="s">
        <v>8220</v>
      </c>
      <c r="H959" s="6">
        <f t="shared" si="85"/>
        <v>33.29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t="s">
        <v>8271</v>
      </c>
      <c r="Q959" s="11" t="s">
        <v>8317</v>
      </c>
      <c r="R959" t="s">
        <v>8319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>
        <f t="shared" si="89"/>
        <v>2016</v>
      </c>
    </row>
    <row r="960" spans="1:22" ht="43.2" x14ac:dyDescent="0.3">
      <c r="A960">
        <v>958</v>
      </c>
      <c r="B960" s="3" t="s">
        <v>959</v>
      </c>
      <c r="C960" s="3" t="s">
        <v>5068</v>
      </c>
      <c r="D960" s="3">
        <f t="shared" si="84"/>
        <v>11</v>
      </c>
      <c r="E960" s="6">
        <v>7777</v>
      </c>
      <c r="F960" s="8">
        <v>881</v>
      </c>
      <c r="G960" t="s">
        <v>8220</v>
      </c>
      <c r="H960" s="6">
        <f t="shared" si="85"/>
        <v>51.82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t="s">
        <v>8271</v>
      </c>
      <c r="Q960" s="11" t="s">
        <v>8317</v>
      </c>
      <c r="R960" t="s">
        <v>8319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3">
        <f t="shared" si="84"/>
        <v>39</v>
      </c>
      <c r="E961" s="6">
        <v>50000</v>
      </c>
      <c r="F961" s="8">
        <v>19430</v>
      </c>
      <c r="G961" t="s">
        <v>8220</v>
      </c>
      <c r="H961" s="6">
        <f t="shared" si="85"/>
        <v>113.63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t="s">
        <v>8271</v>
      </c>
      <c r="Q961" s="11" t="s">
        <v>8317</v>
      </c>
      <c r="R961" t="s">
        <v>8319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>
        <f t="shared" si="89"/>
        <v>2015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3">
        <f t="shared" ref="D962:D1025" si="90">ROUND((F962/E962)*100,0)</f>
        <v>46</v>
      </c>
      <c r="E962" s="6">
        <v>55650</v>
      </c>
      <c r="F962" s="8">
        <v>25655</v>
      </c>
      <c r="G962" t="s">
        <v>8220</v>
      </c>
      <c r="H962" s="6">
        <f t="shared" si="85"/>
        <v>136.46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t="s">
        <v>8271</v>
      </c>
      <c r="Q962" s="11" t="s">
        <v>8317</v>
      </c>
      <c r="R962" t="s">
        <v>8319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>
        <f t="shared" si="89"/>
        <v>2017</v>
      </c>
    </row>
    <row r="963" spans="1:22" ht="28.8" x14ac:dyDescent="0.3">
      <c r="A963">
        <v>961</v>
      </c>
      <c r="B963" s="3" t="s">
        <v>962</v>
      </c>
      <c r="C963" s="3" t="s">
        <v>5071</v>
      </c>
      <c r="D963" s="3">
        <f t="shared" si="90"/>
        <v>42</v>
      </c>
      <c r="E963" s="6">
        <v>95000</v>
      </c>
      <c r="F963" s="8">
        <v>40079</v>
      </c>
      <c r="G963" t="s">
        <v>8220</v>
      </c>
      <c r="H963" s="6">
        <f t="shared" ref="H963:H1026" si="91">IFERROR(ROUND(F963/N963,2),0)</f>
        <v>364.35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t="s">
        <v>8271</v>
      </c>
      <c r="Q963" s="11" t="s">
        <v>8317</v>
      </c>
      <c r="R963" t="s">
        <v>8319</v>
      </c>
      <c r="S963" s="13">
        <f t="shared" ref="S963:S1026" si="92">(((L963/60)/60)/24)+DATE(1970,1,1)</f>
        <v>42740.693692129629</v>
      </c>
      <c r="T963" s="13">
        <f t="shared" ref="T963:T1026" si="93">(((K963/60)/60)/24)+DATE(1970,1,1)</f>
        <v>42786.791666666672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3">
        <f t="shared" si="90"/>
        <v>28</v>
      </c>
      <c r="E964" s="6">
        <v>2500</v>
      </c>
      <c r="F964" s="8">
        <v>712</v>
      </c>
      <c r="G964" t="s">
        <v>8220</v>
      </c>
      <c r="H964" s="6">
        <f t="shared" si="91"/>
        <v>19.239999999999998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t="s">
        <v>8271</v>
      </c>
      <c r="Q964" s="11" t="s">
        <v>8317</v>
      </c>
      <c r="R964" t="s">
        <v>8319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3">
        <f t="shared" si="90"/>
        <v>1</v>
      </c>
      <c r="E965" s="6">
        <v>35000</v>
      </c>
      <c r="F965" s="8">
        <v>377</v>
      </c>
      <c r="G965" t="s">
        <v>8220</v>
      </c>
      <c r="H965" s="6">
        <f t="shared" si="91"/>
        <v>41.89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t="s">
        <v>8271</v>
      </c>
      <c r="Q965" s="11" t="s">
        <v>8317</v>
      </c>
      <c r="R965" t="s">
        <v>8319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3">
        <f t="shared" si="90"/>
        <v>1</v>
      </c>
      <c r="E966" s="6">
        <v>110000</v>
      </c>
      <c r="F966" s="8">
        <v>879</v>
      </c>
      <c r="G966" t="s">
        <v>8220</v>
      </c>
      <c r="H966" s="6">
        <f t="shared" si="91"/>
        <v>30.31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t="s">
        <v>8271</v>
      </c>
      <c r="Q966" s="11" t="s">
        <v>8317</v>
      </c>
      <c r="R966" t="s">
        <v>8319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3">
        <f t="shared" si="90"/>
        <v>1</v>
      </c>
      <c r="E967" s="6">
        <v>25000</v>
      </c>
      <c r="F967" s="8">
        <v>298</v>
      </c>
      <c r="G967" t="s">
        <v>8220</v>
      </c>
      <c r="H967" s="6">
        <f t="shared" si="91"/>
        <v>49.67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t="s">
        <v>8271</v>
      </c>
      <c r="Q967" s="11" t="s">
        <v>8317</v>
      </c>
      <c r="R967" t="s">
        <v>8319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>
        <f t="shared" si="95"/>
        <v>2016</v>
      </c>
    </row>
    <row r="968" spans="1:22" ht="28.8" x14ac:dyDescent="0.3">
      <c r="A968">
        <v>966</v>
      </c>
      <c r="B968" s="3" t="s">
        <v>967</v>
      </c>
      <c r="C968" s="3" t="s">
        <v>5076</v>
      </c>
      <c r="D968" s="3">
        <f t="shared" si="90"/>
        <v>15</v>
      </c>
      <c r="E968" s="6">
        <v>12000</v>
      </c>
      <c r="F968" s="8">
        <v>1776</v>
      </c>
      <c r="G968" t="s">
        <v>8220</v>
      </c>
      <c r="H968" s="6">
        <f t="shared" si="91"/>
        <v>59.2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t="s">
        <v>8271</v>
      </c>
      <c r="Q968" s="11" t="s">
        <v>8317</v>
      </c>
      <c r="R968" t="s">
        <v>8319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>
        <f t="shared" si="95"/>
        <v>2016</v>
      </c>
    </row>
    <row r="969" spans="1:22" ht="28.8" x14ac:dyDescent="0.3">
      <c r="A969">
        <v>967</v>
      </c>
      <c r="B969" s="3" t="s">
        <v>968</v>
      </c>
      <c r="C969" s="3" t="s">
        <v>5077</v>
      </c>
      <c r="D969" s="3">
        <f t="shared" si="90"/>
        <v>18</v>
      </c>
      <c r="E969" s="6">
        <v>20000</v>
      </c>
      <c r="F969" s="8">
        <v>3562</v>
      </c>
      <c r="G969" t="s">
        <v>8220</v>
      </c>
      <c r="H969" s="6">
        <f t="shared" si="91"/>
        <v>43.98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t="s">
        <v>8271</v>
      </c>
      <c r="Q969" s="11" t="s">
        <v>8317</v>
      </c>
      <c r="R969" t="s">
        <v>8319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3">
        <f t="shared" si="90"/>
        <v>1</v>
      </c>
      <c r="E970" s="6">
        <v>8000</v>
      </c>
      <c r="F970" s="8">
        <v>106</v>
      </c>
      <c r="G970" t="s">
        <v>8220</v>
      </c>
      <c r="H970" s="6">
        <f t="shared" si="91"/>
        <v>26.5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t="s">
        <v>8271</v>
      </c>
      <c r="Q970" s="11" t="s">
        <v>8317</v>
      </c>
      <c r="R970" t="s">
        <v>8319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3">
        <f t="shared" si="90"/>
        <v>47</v>
      </c>
      <c r="E971" s="6">
        <v>30000</v>
      </c>
      <c r="F971" s="8">
        <v>14000</v>
      </c>
      <c r="G971" t="s">
        <v>8220</v>
      </c>
      <c r="H971" s="6">
        <f t="shared" si="91"/>
        <v>1272.73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t="s">
        <v>8271</v>
      </c>
      <c r="Q971" s="11" t="s">
        <v>8317</v>
      </c>
      <c r="R971" t="s">
        <v>8319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>
        <f t="shared" si="95"/>
        <v>2017</v>
      </c>
    </row>
    <row r="972" spans="1:22" ht="43.2" x14ac:dyDescent="0.3">
      <c r="A972">
        <v>970</v>
      </c>
      <c r="B972" s="3" t="s">
        <v>971</v>
      </c>
      <c r="C972" s="3" t="s">
        <v>5080</v>
      </c>
      <c r="D972" s="3">
        <f t="shared" si="90"/>
        <v>46</v>
      </c>
      <c r="E972" s="6">
        <v>5000</v>
      </c>
      <c r="F972" s="8">
        <v>2296</v>
      </c>
      <c r="G972" t="s">
        <v>8220</v>
      </c>
      <c r="H972" s="6">
        <f t="shared" si="91"/>
        <v>164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t="s">
        <v>8271</v>
      </c>
      <c r="Q972" s="11" t="s">
        <v>8317</v>
      </c>
      <c r="R972" t="s">
        <v>8319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>
        <f t="shared" si="95"/>
        <v>2017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3">
        <f t="shared" si="90"/>
        <v>0</v>
      </c>
      <c r="E973" s="6">
        <v>100000</v>
      </c>
      <c r="F973" s="8">
        <v>226</v>
      </c>
      <c r="G973" t="s">
        <v>8220</v>
      </c>
      <c r="H973" s="6">
        <f t="shared" si="91"/>
        <v>45.2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t="s">
        <v>8271</v>
      </c>
      <c r="Q973" s="11" t="s">
        <v>8317</v>
      </c>
      <c r="R973" t="s">
        <v>8319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3">
        <f t="shared" si="90"/>
        <v>35</v>
      </c>
      <c r="E974" s="6">
        <v>20000</v>
      </c>
      <c r="F974" s="8">
        <v>6925</v>
      </c>
      <c r="G974" t="s">
        <v>8220</v>
      </c>
      <c r="H974" s="6">
        <f t="shared" si="91"/>
        <v>153.88999999999999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t="s">
        <v>8271</v>
      </c>
      <c r="Q974" s="11" t="s">
        <v>8317</v>
      </c>
      <c r="R974" t="s">
        <v>8319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3">
        <f t="shared" si="90"/>
        <v>2</v>
      </c>
      <c r="E975" s="6">
        <v>20000</v>
      </c>
      <c r="F975" s="8">
        <v>411</v>
      </c>
      <c r="G975" t="s">
        <v>8220</v>
      </c>
      <c r="H975" s="6">
        <f t="shared" si="91"/>
        <v>51.38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t="s">
        <v>8271</v>
      </c>
      <c r="Q975" s="11" t="s">
        <v>8317</v>
      </c>
      <c r="R975" t="s">
        <v>8319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3">
        <f t="shared" si="90"/>
        <v>1</v>
      </c>
      <c r="E976" s="6">
        <v>50000</v>
      </c>
      <c r="F976" s="8">
        <v>280</v>
      </c>
      <c r="G976" t="s">
        <v>8220</v>
      </c>
      <c r="H976" s="6">
        <f t="shared" si="91"/>
        <v>93.33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t="s">
        <v>8271</v>
      </c>
      <c r="Q976" s="11" t="s">
        <v>8317</v>
      </c>
      <c r="R976" t="s">
        <v>8319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3">
        <f t="shared" si="90"/>
        <v>3</v>
      </c>
      <c r="E977" s="6">
        <v>100000</v>
      </c>
      <c r="F977" s="8">
        <v>2607</v>
      </c>
      <c r="G977" t="s">
        <v>8220</v>
      </c>
      <c r="H977" s="6">
        <f t="shared" si="91"/>
        <v>108.63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t="s">
        <v>8271</v>
      </c>
      <c r="Q977" s="11" t="s">
        <v>8317</v>
      </c>
      <c r="R977" t="s">
        <v>8319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3">
        <f t="shared" si="90"/>
        <v>2</v>
      </c>
      <c r="E978" s="6">
        <v>150000</v>
      </c>
      <c r="F978" s="8">
        <v>2889</v>
      </c>
      <c r="G978" t="s">
        <v>8220</v>
      </c>
      <c r="H978" s="6">
        <f t="shared" si="91"/>
        <v>160.5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t="s">
        <v>8271</v>
      </c>
      <c r="Q978" s="11" t="s">
        <v>8317</v>
      </c>
      <c r="R978" t="s">
        <v>8319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3">
        <f t="shared" si="90"/>
        <v>34</v>
      </c>
      <c r="E979" s="6">
        <v>2700</v>
      </c>
      <c r="F979" s="8">
        <v>909</v>
      </c>
      <c r="G979" t="s">
        <v>8220</v>
      </c>
      <c r="H979" s="6">
        <f t="shared" si="91"/>
        <v>75.75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t="s">
        <v>8271</v>
      </c>
      <c r="Q979" s="11" t="s">
        <v>8317</v>
      </c>
      <c r="R979" t="s">
        <v>8319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3">
        <f t="shared" si="90"/>
        <v>56</v>
      </c>
      <c r="E980" s="6">
        <v>172889</v>
      </c>
      <c r="F980" s="8">
        <v>97273</v>
      </c>
      <c r="G980" t="s">
        <v>8220</v>
      </c>
      <c r="H980" s="6">
        <f t="shared" si="91"/>
        <v>790.84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t="s">
        <v>8271</v>
      </c>
      <c r="Q980" s="11" t="s">
        <v>8317</v>
      </c>
      <c r="R980" t="s">
        <v>8319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3">
        <f t="shared" si="90"/>
        <v>83</v>
      </c>
      <c r="E981" s="6">
        <v>35000</v>
      </c>
      <c r="F981" s="8">
        <v>28986.16</v>
      </c>
      <c r="G981" t="s">
        <v>8220</v>
      </c>
      <c r="H981" s="6">
        <f t="shared" si="91"/>
        <v>301.94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t="s">
        <v>8271</v>
      </c>
      <c r="Q981" s="11" t="s">
        <v>8317</v>
      </c>
      <c r="R981" t="s">
        <v>8319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>
        <f t="shared" si="95"/>
        <v>2016</v>
      </c>
    </row>
    <row r="982" spans="1:22" ht="43.2" x14ac:dyDescent="0.3">
      <c r="A982">
        <v>980</v>
      </c>
      <c r="B982" s="3" t="s">
        <v>981</v>
      </c>
      <c r="C982" s="3" t="s">
        <v>5090</v>
      </c>
      <c r="D982" s="3">
        <f t="shared" si="90"/>
        <v>15</v>
      </c>
      <c r="E982" s="6">
        <v>10000</v>
      </c>
      <c r="F982" s="8">
        <v>1486</v>
      </c>
      <c r="G982" t="s">
        <v>8220</v>
      </c>
      <c r="H982" s="6">
        <f t="shared" si="91"/>
        <v>47.94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t="s">
        <v>8271</v>
      </c>
      <c r="Q982" s="11" t="s">
        <v>8317</v>
      </c>
      <c r="R982" t="s">
        <v>8319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>
        <f t="shared" si="95"/>
        <v>2014</v>
      </c>
    </row>
    <row r="983" spans="1:22" ht="43.2" x14ac:dyDescent="0.3">
      <c r="A983">
        <v>981</v>
      </c>
      <c r="B983" s="3" t="s">
        <v>982</v>
      </c>
      <c r="C983" s="3" t="s">
        <v>5091</v>
      </c>
      <c r="D983" s="3">
        <f t="shared" si="90"/>
        <v>0</v>
      </c>
      <c r="E983" s="6">
        <v>88888</v>
      </c>
      <c r="F983" s="8">
        <v>11</v>
      </c>
      <c r="G983" t="s">
        <v>8220</v>
      </c>
      <c r="H983" s="6">
        <f t="shared" si="91"/>
        <v>2.75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t="s">
        <v>8271</v>
      </c>
      <c r="Q983" s="11" t="s">
        <v>8317</v>
      </c>
      <c r="R983" t="s">
        <v>8319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3">
        <f t="shared" si="90"/>
        <v>0</v>
      </c>
      <c r="E984" s="6">
        <v>17500</v>
      </c>
      <c r="F984" s="8">
        <v>3</v>
      </c>
      <c r="G984" t="s">
        <v>8220</v>
      </c>
      <c r="H984" s="6">
        <f t="shared" si="91"/>
        <v>1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t="s">
        <v>8271</v>
      </c>
      <c r="Q984" s="11" t="s">
        <v>8317</v>
      </c>
      <c r="R984" t="s">
        <v>8319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>
        <f t="shared" si="95"/>
        <v>2016</v>
      </c>
    </row>
    <row r="985" spans="1:22" ht="43.2" x14ac:dyDescent="0.3">
      <c r="A985">
        <v>983</v>
      </c>
      <c r="B985" s="3" t="s">
        <v>984</v>
      </c>
      <c r="C985" s="3" t="s">
        <v>5093</v>
      </c>
      <c r="D985" s="3">
        <f t="shared" si="90"/>
        <v>30</v>
      </c>
      <c r="E985" s="6">
        <v>104219</v>
      </c>
      <c r="F985" s="8">
        <v>30751</v>
      </c>
      <c r="G985" t="s">
        <v>8220</v>
      </c>
      <c r="H985" s="6">
        <f t="shared" si="91"/>
        <v>171.79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t="s">
        <v>8271</v>
      </c>
      <c r="Q985" s="11" t="s">
        <v>8317</v>
      </c>
      <c r="R985" t="s">
        <v>8319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3">
        <f t="shared" si="90"/>
        <v>1</v>
      </c>
      <c r="E986" s="6">
        <v>10000</v>
      </c>
      <c r="F986" s="8">
        <v>106</v>
      </c>
      <c r="G986" t="s">
        <v>8220</v>
      </c>
      <c r="H986" s="6">
        <f t="shared" si="91"/>
        <v>35.33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t="s">
        <v>8271</v>
      </c>
      <c r="Q986" s="11" t="s">
        <v>8317</v>
      </c>
      <c r="R986" t="s">
        <v>8319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3">
        <f t="shared" si="90"/>
        <v>6</v>
      </c>
      <c r="E987" s="6">
        <v>30000</v>
      </c>
      <c r="F987" s="8">
        <v>1888</v>
      </c>
      <c r="G987" t="s">
        <v>8220</v>
      </c>
      <c r="H987" s="6">
        <f t="shared" si="91"/>
        <v>82.09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t="s">
        <v>8271</v>
      </c>
      <c r="Q987" s="11" t="s">
        <v>8317</v>
      </c>
      <c r="R987" t="s">
        <v>8319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>
        <f t="shared" si="95"/>
        <v>2015</v>
      </c>
    </row>
    <row r="988" spans="1:22" ht="43.2" x14ac:dyDescent="0.3">
      <c r="A988">
        <v>986</v>
      </c>
      <c r="B988" s="3" t="s">
        <v>987</v>
      </c>
      <c r="C988" s="3" t="s">
        <v>5096</v>
      </c>
      <c r="D988" s="3">
        <f t="shared" si="90"/>
        <v>13</v>
      </c>
      <c r="E988" s="6">
        <v>20000</v>
      </c>
      <c r="F988" s="8">
        <v>2550</v>
      </c>
      <c r="G988" t="s">
        <v>8220</v>
      </c>
      <c r="H988" s="6">
        <f t="shared" si="91"/>
        <v>110.87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t="s">
        <v>8271</v>
      </c>
      <c r="Q988" s="11" t="s">
        <v>8317</v>
      </c>
      <c r="R988" t="s">
        <v>8319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>
        <f t="shared" si="95"/>
        <v>2016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3">
        <f t="shared" si="90"/>
        <v>13</v>
      </c>
      <c r="E989" s="6">
        <v>50000</v>
      </c>
      <c r="F989" s="8">
        <v>6610</v>
      </c>
      <c r="G989" t="s">
        <v>8220</v>
      </c>
      <c r="H989" s="6">
        <f t="shared" si="91"/>
        <v>161.22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t="s">
        <v>8271</v>
      </c>
      <c r="Q989" s="11" t="s">
        <v>8317</v>
      </c>
      <c r="R989" t="s">
        <v>8319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>
        <f t="shared" si="95"/>
        <v>2014</v>
      </c>
    </row>
    <row r="990" spans="1:22" ht="43.2" x14ac:dyDescent="0.3">
      <c r="A990">
        <v>988</v>
      </c>
      <c r="B990" s="3" t="s">
        <v>989</v>
      </c>
      <c r="C990" s="3" t="s">
        <v>5098</v>
      </c>
      <c r="D990" s="3">
        <f t="shared" si="90"/>
        <v>0</v>
      </c>
      <c r="E990" s="6">
        <v>5000</v>
      </c>
      <c r="F990" s="8">
        <v>0</v>
      </c>
      <c r="G990" t="s">
        <v>8220</v>
      </c>
      <c r="H990" s="6">
        <f t="shared" si="91"/>
        <v>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t="s">
        <v>8271</v>
      </c>
      <c r="Q990" s="11" t="s">
        <v>8317</v>
      </c>
      <c r="R990" t="s">
        <v>8319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>
        <f t="shared" si="95"/>
        <v>2016</v>
      </c>
    </row>
    <row r="991" spans="1:22" x14ac:dyDescent="0.3">
      <c r="A991">
        <v>989</v>
      </c>
      <c r="B991" s="3" t="s">
        <v>990</v>
      </c>
      <c r="C991" s="3" t="s">
        <v>5099</v>
      </c>
      <c r="D991" s="3">
        <f t="shared" si="90"/>
        <v>17</v>
      </c>
      <c r="E991" s="6">
        <v>10000</v>
      </c>
      <c r="F991" s="8">
        <v>1677</v>
      </c>
      <c r="G991" t="s">
        <v>8220</v>
      </c>
      <c r="H991" s="6">
        <f t="shared" si="91"/>
        <v>52.41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t="s">
        <v>8271</v>
      </c>
      <c r="Q991" s="11" t="s">
        <v>8317</v>
      </c>
      <c r="R991" t="s">
        <v>8319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3">
        <f t="shared" si="90"/>
        <v>0</v>
      </c>
      <c r="E992" s="6">
        <v>25000</v>
      </c>
      <c r="F992" s="8">
        <v>26</v>
      </c>
      <c r="G992" t="s">
        <v>8220</v>
      </c>
      <c r="H992" s="6">
        <f t="shared" si="91"/>
        <v>13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t="s">
        <v>8271</v>
      </c>
      <c r="Q992" s="11" t="s">
        <v>8317</v>
      </c>
      <c r="R992" t="s">
        <v>8319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>
        <f t="shared" si="95"/>
        <v>2014</v>
      </c>
    </row>
    <row r="993" spans="1:22" ht="57.6" x14ac:dyDescent="0.3">
      <c r="A993">
        <v>991</v>
      </c>
      <c r="B993" s="3" t="s">
        <v>992</v>
      </c>
      <c r="C993" s="3" t="s">
        <v>5101</v>
      </c>
      <c r="D993" s="3">
        <f t="shared" si="90"/>
        <v>4</v>
      </c>
      <c r="E993" s="6">
        <v>5000</v>
      </c>
      <c r="F993" s="8">
        <v>212</v>
      </c>
      <c r="G993" t="s">
        <v>8220</v>
      </c>
      <c r="H993" s="6">
        <f t="shared" si="91"/>
        <v>30.29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t="s">
        <v>8271</v>
      </c>
      <c r="Q993" s="11" t="s">
        <v>8317</v>
      </c>
      <c r="R993" t="s">
        <v>8319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3">
        <f t="shared" si="90"/>
        <v>0</v>
      </c>
      <c r="E994" s="6">
        <v>100000</v>
      </c>
      <c r="F994" s="8">
        <v>467</v>
      </c>
      <c r="G994" t="s">
        <v>8220</v>
      </c>
      <c r="H994" s="6">
        <f t="shared" si="91"/>
        <v>116.75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t="s">
        <v>8271</v>
      </c>
      <c r="Q994" s="11" t="s">
        <v>8317</v>
      </c>
      <c r="R994" t="s">
        <v>8319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3">
        <f t="shared" si="90"/>
        <v>25</v>
      </c>
      <c r="E995" s="6">
        <v>70000</v>
      </c>
      <c r="F995" s="8">
        <v>17561</v>
      </c>
      <c r="G995" t="s">
        <v>8220</v>
      </c>
      <c r="H995" s="6">
        <f t="shared" si="91"/>
        <v>89.6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t="s">
        <v>8271</v>
      </c>
      <c r="Q995" s="11" t="s">
        <v>8317</v>
      </c>
      <c r="R995" t="s">
        <v>8319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3">
        <f t="shared" si="90"/>
        <v>2</v>
      </c>
      <c r="E996" s="6">
        <v>200000</v>
      </c>
      <c r="F996" s="8">
        <v>4669</v>
      </c>
      <c r="G996" t="s">
        <v>8220</v>
      </c>
      <c r="H996" s="6">
        <f t="shared" si="91"/>
        <v>424.45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t="s">
        <v>8271</v>
      </c>
      <c r="Q996" s="11" t="s">
        <v>8317</v>
      </c>
      <c r="R996" t="s">
        <v>8319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3">
        <f t="shared" si="90"/>
        <v>7</v>
      </c>
      <c r="E997" s="6">
        <v>10000</v>
      </c>
      <c r="F997" s="8">
        <v>726</v>
      </c>
      <c r="G997" t="s">
        <v>8220</v>
      </c>
      <c r="H997" s="6">
        <f t="shared" si="91"/>
        <v>80.67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t="s">
        <v>8271</v>
      </c>
      <c r="Q997" s="11" t="s">
        <v>8317</v>
      </c>
      <c r="R997" t="s">
        <v>8319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3">
        <f t="shared" si="90"/>
        <v>2</v>
      </c>
      <c r="E998" s="6">
        <v>4000</v>
      </c>
      <c r="F998" s="8">
        <v>65</v>
      </c>
      <c r="G998" t="s">
        <v>8220</v>
      </c>
      <c r="H998" s="6">
        <f t="shared" si="91"/>
        <v>13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t="s">
        <v>8271</v>
      </c>
      <c r="Q998" s="11" t="s">
        <v>8317</v>
      </c>
      <c r="R998" t="s">
        <v>8319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3">
        <f t="shared" si="90"/>
        <v>1</v>
      </c>
      <c r="E999" s="6">
        <v>5000</v>
      </c>
      <c r="F999" s="8">
        <v>65</v>
      </c>
      <c r="G999" t="s">
        <v>8220</v>
      </c>
      <c r="H999" s="6">
        <f t="shared" si="91"/>
        <v>8.1300000000000008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t="s">
        <v>8271</v>
      </c>
      <c r="Q999" s="11" t="s">
        <v>8317</v>
      </c>
      <c r="R999" t="s">
        <v>8319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>
        <f t="shared" si="95"/>
        <v>2014</v>
      </c>
    </row>
    <row r="1000" spans="1:22" ht="28.8" x14ac:dyDescent="0.3">
      <c r="A1000">
        <v>998</v>
      </c>
      <c r="B1000" s="3" t="s">
        <v>999</v>
      </c>
      <c r="C1000" s="3" t="s">
        <v>5108</v>
      </c>
      <c r="D1000" s="3">
        <f t="shared" si="90"/>
        <v>59</v>
      </c>
      <c r="E1000" s="6">
        <v>60000</v>
      </c>
      <c r="F1000" s="8">
        <v>35135</v>
      </c>
      <c r="G1000" t="s">
        <v>8220</v>
      </c>
      <c r="H1000" s="6">
        <f t="shared" si="91"/>
        <v>153.43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t="s">
        <v>8271</v>
      </c>
      <c r="Q1000" s="11" t="s">
        <v>8317</v>
      </c>
      <c r="R1000" t="s">
        <v>8319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>
        <f t="shared" si="95"/>
        <v>2015</v>
      </c>
    </row>
    <row r="1001" spans="1:22" ht="28.8" x14ac:dyDescent="0.3">
      <c r="A1001">
        <v>999</v>
      </c>
      <c r="B1001" s="3" t="s">
        <v>1000</v>
      </c>
      <c r="C1001" s="3" t="s">
        <v>5109</v>
      </c>
      <c r="D1001" s="3">
        <f t="shared" si="90"/>
        <v>8</v>
      </c>
      <c r="E1001" s="6">
        <v>150000</v>
      </c>
      <c r="F1001" s="8">
        <v>11683</v>
      </c>
      <c r="G1001" t="s">
        <v>8220</v>
      </c>
      <c r="H1001" s="6">
        <f t="shared" si="91"/>
        <v>292.08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t="s">
        <v>8271</v>
      </c>
      <c r="Q1001" s="11" t="s">
        <v>8317</v>
      </c>
      <c r="R1001" t="s">
        <v>8319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3">
        <f t="shared" si="90"/>
        <v>2</v>
      </c>
      <c r="E1002" s="6">
        <v>894700</v>
      </c>
      <c r="F1002" s="8">
        <v>19824</v>
      </c>
      <c r="G1002" t="s">
        <v>8219</v>
      </c>
      <c r="H1002" s="6">
        <f t="shared" si="91"/>
        <v>3304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t="s">
        <v>8271</v>
      </c>
      <c r="Q1002" s="11" t="s">
        <v>8317</v>
      </c>
      <c r="R1002" t="s">
        <v>8319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>
        <f t="shared" si="95"/>
        <v>2017</v>
      </c>
    </row>
    <row r="1003" spans="1:22" ht="43.2" x14ac:dyDescent="0.3">
      <c r="A1003">
        <v>1001</v>
      </c>
      <c r="B1003" s="3" t="s">
        <v>1002</v>
      </c>
      <c r="C1003" s="3" t="s">
        <v>5111</v>
      </c>
      <c r="D1003" s="3">
        <f t="shared" si="90"/>
        <v>104</v>
      </c>
      <c r="E1003" s="6">
        <v>5000</v>
      </c>
      <c r="F1003" s="8">
        <v>5200</v>
      </c>
      <c r="G1003" t="s">
        <v>8219</v>
      </c>
      <c r="H1003" s="6">
        <f t="shared" si="91"/>
        <v>1300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t="s">
        <v>8271</v>
      </c>
      <c r="Q1003" s="11" t="s">
        <v>8317</v>
      </c>
      <c r="R1003" t="s">
        <v>8319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>
        <f t="shared" si="95"/>
        <v>2017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3">
        <f t="shared" si="90"/>
        <v>30</v>
      </c>
      <c r="E1004" s="6">
        <v>9999</v>
      </c>
      <c r="F1004" s="8">
        <v>2960</v>
      </c>
      <c r="G1004" t="s">
        <v>8219</v>
      </c>
      <c r="H1004" s="6">
        <f t="shared" si="91"/>
        <v>134.55000000000001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t="s">
        <v>8271</v>
      </c>
      <c r="Q1004" s="11" t="s">
        <v>8317</v>
      </c>
      <c r="R1004" t="s">
        <v>8319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>
        <f t="shared" si="95"/>
        <v>2015</v>
      </c>
    </row>
    <row r="1005" spans="1:22" ht="28.8" x14ac:dyDescent="0.3">
      <c r="A1005">
        <v>1003</v>
      </c>
      <c r="B1005" s="3" t="s">
        <v>1004</v>
      </c>
      <c r="C1005" s="3" t="s">
        <v>5113</v>
      </c>
      <c r="D1005" s="3">
        <f t="shared" si="90"/>
        <v>16</v>
      </c>
      <c r="E1005" s="6">
        <v>20000</v>
      </c>
      <c r="F1005" s="8">
        <v>3211</v>
      </c>
      <c r="G1005" t="s">
        <v>8219</v>
      </c>
      <c r="H1005" s="6">
        <f t="shared" si="91"/>
        <v>214.07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t="s">
        <v>8271</v>
      </c>
      <c r="Q1005" s="11" t="s">
        <v>8317</v>
      </c>
      <c r="R1005" t="s">
        <v>8319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3">
        <f t="shared" si="90"/>
        <v>82</v>
      </c>
      <c r="E1006" s="6">
        <v>25000</v>
      </c>
      <c r="F1006" s="8">
        <v>20552</v>
      </c>
      <c r="G1006" t="s">
        <v>8219</v>
      </c>
      <c r="H1006" s="6">
        <f t="shared" si="91"/>
        <v>216.34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t="s">
        <v>8271</v>
      </c>
      <c r="Q1006" s="11" t="s">
        <v>8317</v>
      </c>
      <c r="R1006" t="s">
        <v>8319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>
        <f t="shared" si="95"/>
        <v>2016</v>
      </c>
    </row>
    <row r="1007" spans="1:22" ht="28.8" x14ac:dyDescent="0.3">
      <c r="A1007">
        <v>1005</v>
      </c>
      <c r="B1007" s="3" t="s">
        <v>1006</v>
      </c>
      <c r="C1007" s="3" t="s">
        <v>5115</v>
      </c>
      <c r="D1007" s="3">
        <f t="shared" si="90"/>
        <v>75</v>
      </c>
      <c r="E1007" s="6">
        <v>200000</v>
      </c>
      <c r="F1007" s="8">
        <v>150102</v>
      </c>
      <c r="G1007" t="s">
        <v>8219</v>
      </c>
      <c r="H1007" s="6">
        <f t="shared" si="91"/>
        <v>932.31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t="s">
        <v>8271</v>
      </c>
      <c r="Q1007" s="11" t="s">
        <v>8317</v>
      </c>
      <c r="R1007" t="s">
        <v>8319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3">
        <f t="shared" si="90"/>
        <v>6</v>
      </c>
      <c r="E1008" s="6">
        <v>4000</v>
      </c>
      <c r="F1008" s="8">
        <v>234</v>
      </c>
      <c r="G1008" t="s">
        <v>8219</v>
      </c>
      <c r="H1008" s="6">
        <f t="shared" si="91"/>
        <v>29.25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t="s">
        <v>8271</v>
      </c>
      <c r="Q1008" s="11" t="s">
        <v>8317</v>
      </c>
      <c r="R1008" t="s">
        <v>8319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3">
        <f t="shared" si="90"/>
        <v>44</v>
      </c>
      <c r="E1009" s="6">
        <v>30000</v>
      </c>
      <c r="F1009" s="8">
        <v>13296</v>
      </c>
      <c r="G1009" t="s">
        <v>8219</v>
      </c>
      <c r="H1009" s="6">
        <f t="shared" si="91"/>
        <v>174.95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t="s">
        <v>8271</v>
      </c>
      <c r="Q1009" s="11" t="s">
        <v>8317</v>
      </c>
      <c r="R1009" t="s">
        <v>8319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3">
        <f t="shared" si="90"/>
        <v>0</v>
      </c>
      <c r="E1010" s="6">
        <v>93500</v>
      </c>
      <c r="F1010" s="8">
        <v>250</v>
      </c>
      <c r="G1010" t="s">
        <v>8219</v>
      </c>
      <c r="H1010" s="6">
        <f t="shared" si="91"/>
        <v>250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t="s">
        <v>8271</v>
      </c>
      <c r="Q1010" s="11" t="s">
        <v>8317</v>
      </c>
      <c r="R1010" t="s">
        <v>8319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>
        <f t="shared" si="95"/>
        <v>2016</v>
      </c>
    </row>
    <row r="1011" spans="1:22" ht="43.2" x14ac:dyDescent="0.3">
      <c r="A1011">
        <v>1009</v>
      </c>
      <c r="B1011" s="3" t="s">
        <v>1010</v>
      </c>
      <c r="C1011" s="3" t="s">
        <v>5119</v>
      </c>
      <c r="D1011" s="3">
        <f t="shared" si="90"/>
        <v>13</v>
      </c>
      <c r="E1011" s="6">
        <v>50000</v>
      </c>
      <c r="F1011" s="8">
        <v>6565</v>
      </c>
      <c r="G1011" t="s">
        <v>8219</v>
      </c>
      <c r="H1011" s="6">
        <f t="shared" si="91"/>
        <v>65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t="s">
        <v>8271</v>
      </c>
      <c r="Q1011" s="11" t="s">
        <v>8317</v>
      </c>
      <c r="R1011" t="s">
        <v>8319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3">
        <f t="shared" si="90"/>
        <v>0</v>
      </c>
      <c r="E1012" s="6">
        <v>115250</v>
      </c>
      <c r="F1012" s="8">
        <v>220</v>
      </c>
      <c r="G1012" t="s">
        <v>8219</v>
      </c>
      <c r="H1012" s="6">
        <f t="shared" si="91"/>
        <v>55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t="s">
        <v>8271</v>
      </c>
      <c r="Q1012" s="11" t="s">
        <v>8317</v>
      </c>
      <c r="R1012" t="s">
        <v>8319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3">
        <f t="shared" si="90"/>
        <v>0</v>
      </c>
      <c r="E1013" s="6">
        <v>20000</v>
      </c>
      <c r="F1013" s="8">
        <v>75</v>
      </c>
      <c r="G1013" t="s">
        <v>8219</v>
      </c>
      <c r="H1013" s="6">
        <f t="shared" si="91"/>
        <v>75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t="s">
        <v>8271</v>
      </c>
      <c r="Q1013" s="11" t="s">
        <v>8317</v>
      </c>
      <c r="R1013" t="s">
        <v>8319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>
        <f t="shared" si="95"/>
        <v>2014</v>
      </c>
    </row>
    <row r="1014" spans="1:22" ht="43.2" x14ac:dyDescent="0.3">
      <c r="A1014">
        <v>1012</v>
      </c>
      <c r="B1014" s="3" t="s">
        <v>1013</v>
      </c>
      <c r="C1014" s="3" t="s">
        <v>5122</v>
      </c>
      <c r="D1014" s="3">
        <f t="shared" si="90"/>
        <v>21535</v>
      </c>
      <c r="E1014" s="6">
        <v>5000</v>
      </c>
      <c r="F1014" s="8">
        <v>1076751.05</v>
      </c>
      <c r="G1014" t="s">
        <v>8219</v>
      </c>
      <c r="H1014" s="6">
        <f t="shared" si="91"/>
        <v>1389.36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t="s">
        <v>8271</v>
      </c>
      <c r="Q1014" s="11" t="s">
        <v>8317</v>
      </c>
      <c r="R1014" t="s">
        <v>8319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>
        <f t="shared" si="95"/>
        <v>2017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3">
        <f t="shared" si="90"/>
        <v>35</v>
      </c>
      <c r="E1015" s="6">
        <v>25000</v>
      </c>
      <c r="F1015" s="8">
        <v>8632</v>
      </c>
      <c r="G1015" t="s">
        <v>8219</v>
      </c>
      <c r="H1015" s="6">
        <f t="shared" si="91"/>
        <v>95.91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t="s">
        <v>8271</v>
      </c>
      <c r="Q1015" s="11" t="s">
        <v>8317</v>
      </c>
      <c r="R1015" t="s">
        <v>8319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3">
        <f t="shared" si="90"/>
        <v>31</v>
      </c>
      <c r="E1016" s="6">
        <v>10000</v>
      </c>
      <c r="F1016" s="8">
        <v>3060</v>
      </c>
      <c r="G1016" t="s">
        <v>8219</v>
      </c>
      <c r="H1016" s="6">
        <f t="shared" si="91"/>
        <v>191.25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t="s">
        <v>8271</v>
      </c>
      <c r="Q1016" s="11" t="s">
        <v>8317</v>
      </c>
      <c r="R1016" t="s">
        <v>8319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>
        <f t="shared" si="95"/>
        <v>2015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3">
        <f t="shared" si="90"/>
        <v>3</v>
      </c>
      <c r="E1017" s="6">
        <v>9000</v>
      </c>
      <c r="F1017" s="8">
        <v>240</v>
      </c>
      <c r="G1017" t="s">
        <v>8219</v>
      </c>
      <c r="H1017" s="6">
        <f t="shared" si="91"/>
        <v>40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t="s">
        <v>8271</v>
      </c>
      <c r="Q1017" s="11" t="s">
        <v>8317</v>
      </c>
      <c r="R1017" t="s">
        <v>8319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>
        <f t="shared" si="95"/>
        <v>2015</v>
      </c>
    </row>
    <row r="1018" spans="1:22" ht="28.8" x14ac:dyDescent="0.3">
      <c r="A1018">
        <v>1016</v>
      </c>
      <c r="B1018" s="3" t="s">
        <v>1017</v>
      </c>
      <c r="C1018" s="3" t="s">
        <v>5126</v>
      </c>
      <c r="D1018" s="3">
        <f t="shared" si="90"/>
        <v>3</v>
      </c>
      <c r="E1018" s="6">
        <v>100000</v>
      </c>
      <c r="F1018" s="8">
        <v>2842</v>
      </c>
      <c r="G1018" t="s">
        <v>8219</v>
      </c>
      <c r="H1018" s="6">
        <f t="shared" si="91"/>
        <v>74.790000000000006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t="s">
        <v>8271</v>
      </c>
      <c r="Q1018" s="11" t="s">
        <v>8317</v>
      </c>
      <c r="R1018" t="s">
        <v>8319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3">
        <f t="shared" si="90"/>
        <v>23</v>
      </c>
      <c r="E1019" s="6">
        <v>250000</v>
      </c>
      <c r="F1019" s="8">
        <v>57197</v>
      </c>
      <c r="G1019" t="s">
        <v>8219</v>
      </c>
      <c r="H1019" s="6">
        <f t="shared" si="91"/>
        <v>161.12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t="s">
        <v>8271</v>
      </c>
      <c r="Q1019" s="11" t="s">
        <v>8317</v>
      </c>
      <c r="R1019" t="s">
        <v>8319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>
        <f t="shared" si="95"/>
        <v>2015</v>
      </c>
    </row>
    <row r="1020" spans="1:22" ht="28.8" x14ac:dyDescent="0.3">
      <c r="A1020">
        <v>1018</v>
      </c>
      <c r="B1020" s="3" t="s">
        <v>1019</v>
      </c>
      <c r="C1020" s="3" t="s">
        <v>5128</v>
      </c>
      <c r="D1020" s="3">
        <f t="shared" si="90"/>
        <v>3</v>
      </c>
      <c r="E1020" s="6">
        <v>20000</v>
      </c>
      <c r="F1020" s="8">
        <v>621</v>
      </c>
      <c r="G1020" t="s">
        <v>8219</v>
      </c>
      <c r="H1020" s="6">
        <f t="shared" si="91"/>
        <v>88.71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t="s">
        <v>8271</v>
      </c>
      <c r="Q1020" s="11" t="s">
        <v>8317</v>
      </c>
      <c r="R1020" t="s">
        <v>8319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>
        <f t="shared" si="95"/>
        <v>2016</v>
      </c>
    </row>
    <row r="1021" spans="1:22" ht="28.8" x14ac:dyDescent="0.3">
      <c r="A1021">
        <v>1019</v>
      </c>
      <c r="B1021" s="3" t="s">
        <v>1020</v>
      </c>
      <c r="C1021" s="3" t="s">
        <v>5129</v>
      </c>
      <c r="D1021" s="3">
        <f t="shared" si="90"/>
        <v>47</v>
      </c>
      <c r="E1021" s="6">
        <v>45000</v>
      </c>
      <c r="F1021" s="8">
        <v>21300</v>
      </c>
      <c r="G1021" t="s">
        <v>8219</v>
      </c>
      <c r="H1021" s="6">
        <f t="shared" si="91"/>
        <v>53.25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t="s">
        <v>8271</v>
      </c>
      <c r="Q1021" s="11" t="s">
        <v>8317</v>
      </c>
      <c r="R1021" t="s">
        <v>8319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3">
        <f t="shared" si="90"/>
        <v>206</v>
      </c>
      <c r="E1022" s="6">
        <v>1550</v>
      </c>
      <c r="F1022" s="8">
        <v>3186</v>
      </c>
      <c r="G1022" t="s">
        <v>8218</v>
      </c>
      <c r="H1022" s="6">
        <f t="shared" si="91"/>
        <v>106.2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t="s">
        <v>8278</v>
      </c>
      <c r="Q1022" s="11" t="s">
        <v>8323</v>
      </c>
      <c r="R1022" t="s">
        <v>8328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>
        <f t="shared" si="95"/>
        <v>2015</v>
      </c>
    </row>
    <row r="1023" spans="1:22" ht="28.8" x14ac:dyDescent="0.3">
      <c r="A1023">
        <v>1021</v>
      </c>
      <c r="B1023" s="3" t="s">
        <v>1022</v>
      </c>
      <c r="C1023" s="3" t="s">
        <v>5131</v>
      </c>
      <c r="D1023" s="3">
        <f t="shared" si="90"/>
        <v>352</v>
      </c>
      <c r="E1023" s="6">
        <v>3000</v>
      </c>
      <c r="F1023" s="8">
        <v>10554.11</v>
      </c>
      <c r="G1023" t="s">
        <v>8218</v>
      </c>
      <c r="H1023" s="6">
        <f t="shared" si="91"/>
        <v>22.08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t="s">
        <v>8278</v>
      </c>
      <c r="Q1023" s="11" t="s">
        <v>8323</v>
      </c>
      <c r="R1023" t="s">
        <v>8328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3">
        <f t="shared" si="90"/>
        <v>115</v>
      </c>
      <c r="E1024" s="6">
        <v>2000</v>
      </c>
      <c r="F1024" s="8">
        <v>2298</v>
      </c>
      <c r="G1024" t="s">
        <v>8218</v>
      </c>
      <c r="H1024" s="6">
        <f t="shared" si="91"/>
        <v>31.05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t="s">
        <v>8278</v>
      </c>
      <c r="Q1024" s="11" t="s">
        <v>8323</v>
      </c>
      <c r="R1024" t="s">
        <v>8328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>
        <f t="shared" si="95"/>
        <v>2015</v>
      </c>
    </row>
    <row r="1025" spans="1:22" ht="28.8" x14ac:dyDescent="0.3">
      <c r="A1025">
        <v>1023</v>
      </c>
      <c r="B1025" s="3" t="s">
        <v>1024</v>
      </c>
      <c r="C1025" s="3" t="s">
        <v>5133</v>
      </c>
      <c r="D1025" s="3">
        <f t="shared" si="90"/>
        <v>237</v>
      </c>
      <c r="E1025" s="6">
        <v>2000</v>
      </c>
      <c r="F1025" s="8">
        <v>4743</v>
      </c>
      <c r="G1025" t="s">
        <v>8218</v>
      </c>
      <c r="H1025" s="6">
        <f t="shared" si="91"/>
        <v>36.21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t="s">
        <v>8278</v>
      </c>
      <c r="Q1025" s="11" t="s">
        <v>8323</v>
      </c>
      <c r="R1025" t="s">
        <v>8328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3">
        <f t="shared" ref="D1026:D1089" si="96">ROUND((F1026/E1026)*100,0)</f>
        <v>119</v>
      </c>
      <c r="E1026" s="6">
        <v>20000</v>
      </c>
      <c r="F1026" s="8">
        <v>23727.55</v>
      </c>
      <c r="G1026" t="s">
        <v>8218</v>
      </c>
      <c r="H1026" s="6">
        <f t="shared" si="91"/>
        <v>388.98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t="s">
        <v>8278</v>
      </c>
      <c r="Q1026" s="11" t="s">
        <v>8323</v>
      </c>
      <c r="R1026" t="s">
        <v>8328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>
        <f t="shared" si="95"/>
        <v>2016</v>
      </c>
    </row>
    <row r="1027" spans="1:22" ht="28.8" x14ac:dyDescent="0.3">
      <c r="A1027">
        <v>1025</v>
      </c>
      <c r="B1027" s="3" t="s">
        <v>1026</v>
      </c>
      <c r="C1027" s="3" t="s">
        <v>5135</v>
      </c>
      <c r="D1027" s="3">
        <f t="shared" si="96"/>
        <v>110</v>
      </c>
      <c r="E1027" s="6">
        <v>70000</v>
      </c>
      <c r="F1027" s="8">
        <v>76949.820000000007</v>
      </c>
      <c r="G1027" t="s">
        <v>8218</v>
      </c>
      <c r="H1027" s="6">
        <f t="shared" ref="H1027:H1090" si="97">IFERROR(ROUND(F1027/N1027,2),0)</f>
        <v>71.849999999999994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t="s">
        <v>8278</v>
      </c>
      <c r="Q1027" s="11" t="s">
        <v>8323</v>
      </c>
      <c r="R1027" t="s">
        <v>8328</v>
      </c>
      <c r="S1027" s="13">
        <f t="shared" ref="S1027:S1090" si="98">(((L1027/60)/60)/24)+DATE(1970,1,1)</f>
        <v>42049.833761574075</v>
      </c>
      <c r="T1027" s="13">
        <f t="shared" ref="T1027:T1090" si="99">(((K1027/60)/60)/24)+DATE(1970,1,1)</f>
        <v>42079.792094907403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3.2" x14ac:dyDescent="0.3">
      <c r="A1028">
        <v>1026</v>
      </c>
      <c r="B1028" s="3" t="s">
        <v>1027</v>
      </c>
      <c r="C1028" s="3" t="s">
        <v>5136</v>
      </c>
      <c r="D1028" s="3">
        <f t="shared" si="96"/>
        <v>100</v>
      </c>
      <c r="E1028" s="6">
        <v>7000</v>
      </c>
      <c r="F1028" s="8">
        <v>7000.58</v>
      </c>
      <c r="G1028" t="s">
        <v>8218</v>
      </c>
      <c r="H1028" s="6">
        <f t="shared" si="97"/>
        <v>57.38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t="s">
        <v>8278</v>
      </c>
      <c r="Q1028" s="11" t="s">
        <v>8323</v>
      </c>
      <c r="R1028" t="s">
        <v>8328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3">
        <f t="shared" si="96"/>
        <v>103</v>
      </c>
      <c r="E1029" s="6">
        <v>7501</v>
      </c>
      <c r="F1029" s="8">
        <v>7733</v>
      </c>
      <c r="G1029" t="s">
        <v>8218</v>
      </c>
      <c r="H1029" s="6">
        <f t="shared" si="97"/>
        <v>69.67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t="s">
        <v>8278</v>
      </c>
      <c r="Q1029" s="11" t="s">
        <v>8323</v>
      </c>
      <c r="R1029" t="s">
        <v>8328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3">
        <f t="shared" si="96"/>
        <v>117</v>
      </c>
      <c r="E1030" s="6">
        <v>10000</v>
      </c>
      <c r="F1030" s="8">
        <v>11727</v>
      </c>
      <c r="G1030" t="s">
        <v>8218</v>
      </c>
      <c r="H1030" s="6">
        <f t="shared" si="97"/>
        <v>45.99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t="s">
        <v>8278</v>
      </c>
      <c r="Q1030" s="11" t="s">
        <v>8323</v>
      </c>
      <c r="R1030" t="s">
        <v>8328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3">
        <f t="shared" si="96"/>
        <v>112</v>
      </c>
      <c r="E1031" s="6">
        <v>10000</v>
      </c>
      <c r="F1031" s="8">
        <v>11176</v>
      </c>
      <c r="G1031" t="s">
        <v>8218</v>
      </c>
      <c r="H1031" s="6">
        <f t="shared" si="97"/>
        <v>79.260000000000005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t="s">
        <v>8278</v>
      </c>
      <c r="Q1031" s="11" t="s">
        <v>8323</v>
      </c>
      <c r="R1031" t="s">
        <v>8328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3">
        <f t="shared" si="96"/>
        <v>342</v>
      </c>
      <c r="E1032" s="6">
        <v>2000</v>
      </c>
      <c r="F1032" s="8">
        <v>6842</v>
      </c>
      <c r="G1032" t="s">
        <v>8218</v>
      </c>
      <c r="H1032" s="6">
        <f t="shared" si="97"/>
        <v>43.03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t="s">
        <v>8278</v>
      </c>
      <c r="Q1032" s="11" t="s">
        <v>8323</v>
      </c>
      <c r="R1032" t="s">
        <v>8328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>
        <f t="shared" si="101"/>
        <v>2016</v>
      </c>
    </row>
    <row r="1033" spans="1:22" ht="43.2" x14ac:dyDescent="0.3">
      <c r="A1033">
        <v>1031</v>
      </c>
      <c r="B1033" s="3" t="s">
        <v>1032</v>
      </c>
      <c r="C1033" s="3" t="s">
        <v>5141</v>
      </c>
      <c r="D1033" s="3">
        <f t="shared" si="96"/>
        <v>107</v>
      </c>
      <c r="E1033" s="6">
        <v>10000</v>
      </c>
      <c r="F1033" s="8">
        <v>10740</v>
      </c>
      <c r="G1033" t="s">
        <v>8218</v>
      </c>
      <c r="H1033" s="6">
        <f t="shared" si="97"/>
        <v>108.48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t="s">
        <v>8278</v>
      </c>
      <c r="Q1033" s="11" t="s">
        <v>8323</v>
      </c>
      <c r="R1033" t="s">
        <v>8328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3">
        <f t="shared" si="96"/>
        <v>108</v>
      </c>
      <c r="E1034" s="6">
        <v>5400</v>
      </c>
      <c r="F1034" s="8">
        <v>5858.84</v>
      </c>
      <c r="G1034" t="s">
        <v>8218</v>
      </c>
      <c r="H1034" s="6">
        <f t="shared" si="97"/>
        <v>61.03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t="s">
        <v>8278</v>
      </c>
      <c r="Q1034" s="11" t="s">
        <v>8323</v>
      </c>
      <c r="R1034" t="s">
        <v>8328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3">
        <f t="shared" si="96"/>
        <v>103</v>
      </c>
      <c r="E1035" s="6">
        <v>1328</v>
      </c>
      <c r="F1035" s="8">
        <v>1366</v>
      </c>
      <c r="G1035" t="s">
        <v>8218</v>
      </c>
      <c r="H1035" s="6">
        <f t="shared" si="97"/>
        <v>50.59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t="s">
        <v>8278</v>
      </c>
      <c r="Q1035" s="11" t="s">
        <v>8323</v>
      </c>
      <c r="R1035" t="s">
        <v>8328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3">
        <f t="shared" si="96"/>
        <v>130</v>
      </c>
      <c r="E1036" s="6">
        <v>5000</v>
      </c>
      <c r="F1036" s="8">
        <v>6500.09</v>
      </c>
      <c r="G1036" t="s">
        <v>8218</v>
      </c>
      <c r="H1036" s="6">
        <f t="shared" si="97"/>
        <v>39.159999999999997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t="s">
        <v>8278</v>
      </c>
      <c r="Q1036" s="11" t="s">
        <v>8323</v>
      </c>
      <c r="R1036" t="s">
        <v>8328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3">
        <f t="shared" si="96"/>
        <v>108</v>
      </c>
      <c r="E1037" s="6">
        <v>4600</v>
      </c>
      <c r="F1037" s="8">
        <v>4952</v>
      </c>
      <c r="G1037" t="s">
        <v>8218</v>
      </c>
      <c r="H1037" s="6">
        <f t="shared" si="97"/>
        <v>65.16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t="s">
        <v>8278</v>
      </c>
      <c r="Q1037" s="11" t="s">
        <v>8323</v>
      </c>
      <c r="R1037" t="s">
        <v>8328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>
        <f t="shared" si="101"/>
        <v>2015</v>
      </c>
    </row>
    <row r="1038" spans="1:22" ht="28.8" x14ac:dyDescent="0.3">
      <c r="A1038">
        <v>1036</v>
      </c>
      <c r="B1038" s="3" t="s">
        <v>1037</v>
      </c>
      <c r="C1038" s="3" t="s">
        <v>5146</v>
      </c>
      <c r="D1038" s="3">
        <f t="shared" si="96"/>
        <v>112</v>
      </c>
      <c r="E1038" s="6">
        <v>4500</v>
      </c>
      <c r="F1038" s="8">
        <v>5056.22</v>
      </c>
      <c r="G1038" t="s">
        <v>8218</v>
      </c>
      <c r="H1038" s="6">
        <f t="shared" si="97"/>
        <v>23.96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t="s">
        <v>8278</v>
      </c>
      <c r="Q1038" s="11" t="s">
        <v>8323</v>
      </c>
      <c r="R1038" t="s">
        <v>8328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>
        <f t="shared" si="101"/>
        <v>2013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3">
        <f t="shared" si="96"/>
        <v>102</v>
      </c>
      <c r="E1039" s="6">
        <v>1000</v>
      </c>
      <c r="F1039" s="8">
        <v>1021</v>
      </c>
      <c r="G1039" t="s">
        <v>8218</v>
      </c>
      <c r="H1039" s="6">
        <f t="shared" si="97"/>
        <v>48.62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t="s">
        <v>8278</v>
      </c>
      <c r="Q1039" s="11" t="s">
        <v>8323</v>
      </c>
      <c r="R1039" t="s">
        <v>8328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3">
        <f t="shared" si="96"/>
        <v>145</v>
      </c>
      <c r="E1040" s="6">
        <v>1500</v>
      </c>
      <c r="F1040" s="8">
        <v>2180</v>
      </c>
      <c r="G1040" t="s">
        <v>8218</v>
      </c>
      <c r="H1040" s="6">
        <f t="shared" si="97"/>
        <v>35.74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t="s">
        <v>8278</v>
      </c>
      <c r="Q1040" s="11" t="s">
        <v>8323</v>
      </c>
      <c r="R1040" t="s">
        <v>8328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3">
        <f t="shared" si="96"/>
        <v>128</v>
      </c>
      <c r="E1041" s="6">
        <v>500</v>
      </c>
      <c r="F1041" s="8">
        <v>641</v>
      </c>
      <c r="G1041" t="s">
        <v>8218</v>
      </c>
      <c r="H1041" s="6">
        <f t="shared" si="97"/>
        <v>21.37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t="s">
        <v>8278</v>
      </c>
      <c r="Q1041" s="11" t="s">
        <v>8323</v>
      </c>
      <c r="R1041" t="s">
        <v>8328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3">
        <f t="shared" si="96"/>
        <v>0</v>
      </c>
      <c r="E1042" s="6">
        <v>85000</v>
      </c>
      <c r="F1042" s="8">
        <v>250</v>
      </c>
      <c r="G1042" t="s">
        <v>8219</v>
      </c>
      <c r="H1042" s="6">
        <f t="shared" si="97"/>
        <v>250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t="s">
        <v>8279</v>
      </c>
      <c r="Q1042" s="11" t="s">
        <v>8329</v>
      </c>
      <c r="R1042" t="s">
        <v>8330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>
        <f t="shared" si="101"/>
        <v>2016</v>
      </c>
    </row>
    <row r="1043" spans="1:22" ht="28.8" x14ac:dyDescent="0.3">
      <c r="A1043">
        <v>1041</v>
      </c>
      <c r="B1043" s="3" t="s">
        <v>1042</v>
      </c>
      <c r="C1043" s="3" t="s">
        <v>5151</v>
      </c>
      <c r="D1043" s="3">
        <f t="shared" si="96"/>
        <v>0</v>
      </c>
      <c r="E1043" s="6">
        <v>50</v>
      </c>
      <c r="F1043" s="8">
        <v>0</v>
      </c>
      <c r="G1043" t="s">
        <v>8219</v>
      </c>
      <c r="H1043" s="6">
        <f t="shared" si="97"/>
        <v>0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t="s">
        <v>8279</v>
      </c>
      <c r="Q1043" s="11" t="s">
        <v>8329</v>
      </c>
      <c r="R1043" t="s">
        <v>8330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3">
        <f t="shared" si="96"/>
        <v>2</v>
      </c>
      <c r="E1044" s="6">
        <v>650</v>
      </c>
      <c r="F1044" s="8">
        <v>10</v>
      </c>
      <c r="G1044" t="s">
        <v>8219</v>
      </c>
      <c r="H1044" s="6">
        <f t="shared" si="97"/>
        <v>10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t="s">
        <v>8279</v>
      </c>
      <c r="Q1044" s="11" t="s">
        <v>8329</v>
      </c>
      <c r="R1044" t="s">
        <v>8330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>
        <f t="shared" si="101"/>
        <v>2014</v>
      </c>
    </row>
    <row r="1045" spans="1:22" ht="28.8" x14ac:dyDescent="0.3">
      <c r="A1045">
        <v>1043</v>
      </c>
      <c r="B1045" s="3" t="s">
        <v>1044</v>
      </c>
      <c r="C1045" s="3" t="s">
        <v>5153</v>
      </c>
      <c r="D1045" s="3">
        <f t="shared" si="96"/>
        <v>9</v>
      </c>
      <c r="E1045" s="6">
        <v>100000</v>
      </c>
      <c r="F1045" s="8">
        <v>8537</v>
      </c>
      <c r="G1045" t="s">
        <v>8219</v>
      </c>
      <c r="H1045" s="6">
        <f t="shared" si="97"/>
        <v>29.24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t="s">
        <v>8279</v>
      </c>
      <c r="Q1045" s="11" t="s">
        <v>8329</v>
      </c>
      <c r="R1045" t="s">
        <v>8330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3">
        <f t="shared" si="96"/>
        <v>0</v>
      </c>
      <c r="E1046" s="6">
        <v>7000</v>
      </c>
      <c r="F1046" s="8">
        <v>6</v>
      </c>
      <c r="G1046" t="s">
        <v>8219</v>
      </c>
      <c r="H1046" s="6">
        <f t="shared" si="97"/>
        <v>3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t="s">
        <v>8279</v>
      </c>
      <c r="Q1046" s="11" t="s">
        <v>8329</v>
      </c>
      <c r="R1046" t="s">
        <v>8330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>
        <f t="shared" si="101"/>
        <v>2015</v>
      </c>
    </row>
    <row r="1047" spans="1:22" ht="28.8" x14ac:dyDescent="0.3">
      <c r="A1047">
        <v>1045</v>
      </c>
      <c r="B1047" s="3" t="s">
        <v>1046</v>
      </c>
      <c r="C1047" s="3" t="s">
        <v>5155</v>
      </c>
      <c r="D1047" s="3">
        <f t="shared" si="96"/>
        <v>3</v>
      </c>
      <c r="E1047" s="6">
        <v>10000</v>
      </c>
      <c r="F1047" s="8">
        <v>266</v>
      </c>
      <c r="G1047" t="s">
        <v>8219</v>
      </c>
      <c r="H1047" s="6">
        <f t="shared" si="97"/>
        <v>33.25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t="s">
        <v>8279</v>
      </c>
      <c r="Q1047" s="11" t="s">
        <v>8329</v>
      </c>
      <c r="R1047" t="s">
        <v>8330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3">
        <f t="shared" si="96"/>
        <v>0</v>
      </c>
      <c r="E1048" s="6">
        <v>3000</v>
      </c>
      <c r="F1048" s="8">
        <v>0</v>
      </c>
      <c r="G1048" t="s">
        <v>8219</v>
      </c>
      <c r="H1048" s="6">
        <f t="shared" si="97"/>
        <v>0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t="s">
        <v>8279</v>
      </c>
      <c r="Q1048" s="11" t="s">
        <v>8329</v>
      </c>
      <c r="R1048" t="s">
        <v>8330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3">
        <f t="shared" si="96"/>
        <v>0</v>
      </c>
      <c r="E1049" s="6">
        <v>2000</v>
      </c>
      <c r="F1049" s="8">
        <v>1</v>
      </c>
      <c r="G1049" t="s">
        <v>8219</v>
      </c>
      <c r="H1049" s="6">
        <f t="shared" si="97"/>
        <v>1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t="s">
        <v>8279</v>
      </c>
      <c r="Q1049" s="11" t="s">
        <v>8329</v>
      </c>
      <c r="R1049" t="s">
        <v>8330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3">
        <f t="shared" si="96"/>
        <v>1</v>
      </c>
      <c r="E1050" s="6">
        <v>15000</v>
      </c>
      <c r="F1050" s="8">
        <v>212</v>
      </c>
      <c r="G1050" t="s">
        <v>8219</v>
      </c>
      <c r="H1050" s="6">
        <f t="shared" si="97"/>
        <v>53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t="s">
        <v>8279</v>
      </c>
      <c r="Q1050" s="11" t="s">
        <v>8329</v>
      </c>
      <c r="R1050" t="s">
        <v>8330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3">
        <f t="shared" si="96"/>
        <v>0</v>
      </c>
      <c r="E1051" s="6">
        <v>12000</v>
      </c>
      <c r="F1051" s="8">
        <v>0</v>
      </c>
      <c r="G1051" t="s">
        <v>8219</v>
      </c>
      <c r="H1051" s="6">
        <f t="shared" si="97"/>
        <v>0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t="s">
        <v>8279</v>
      </c>
      <c r="Q1051" s="11" t="s">
        <v>8329</v>
      </c>
      <c r="R1051" t="s">
        <v>8330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>
        <f t="shared" si="101"/>
        <v>2016</v>
      </c>
    </row>
    <row r="1052" spans="1:22" x14ac:dyDescent="0.3">
      <c r="A1052">
        <v>1050</v>
      </c>
      <c r="B1052" s="3" t="s">
        <v>1051</v>
      </c>
      <c r="C1052" s="3" t="s">
        <v>5160</v>
      </c>
      <c r="D1052" s="3">
        <f t="shared" si="96"/>
        <v>0</v>
      </c>
      <c r="E1052" s="6">
        <v>2500</v>
      </c>
      <c r="F1052" s="8">
        <v>0</v>
      </c>
      <c r="G1052" t="s">
        <v>8219</v>
      </c>
      <c r="H1052" s="6">
        <f t="shared" si="97"/>
        <v>0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t="s">
        <v>8279</v>
      </c>
      <c r="Q1052" s="11" t="s">
        <v>8329</v>
      </c>
      <c r="R1052" t="s">
        <v>8330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3">
        <f t="shared" si="96"/>
        <v>0</v>
      </c>
      <c r="E1053" s="6">
        <v>500</v>
      </c>
      <c r="F1053" s="8">
        <v>0</v>
      </c>
      <c r="G1053" t="s">
        <v>8219</v>
      </c>
      <c r="H1053" s="6">
        <f t="shared" si="97"/>
        <v>0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t="s">
        <v>8279</v>
      </c>
      <c r="Q1053" s="11" t="s">
        <v>8329</v>
      </c>
      <c r="R1053" t="s">
        <v>8330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>
        <f t="shared" si="101"/>
        <v>2014</v>
      </c>
    </row>
    <row r="1054" spans="1:22" ht="43.2" x14ac:dyDescent="0.3">
      <c r="A1054">
        <v>1052</v>
      </c>
      <c r="B1054" s="3" t="s">
        <v>1053</v>
      </c>
      <c r="C1054" s="3" t="s">
        <v>5162</v>
      </c>
      <c r="D1054" s="3">
        <f t="shared" si="96"/>
        <v>0</v>
      </c>
      <c r="E1054" s="6">
        <v>4336</v>
      </c>
      <c r="F1054" s="8">
        <v>0</v>
      </c>
      <c r="G1054" t="s">
        <v>8219</v>
      </c>
      <c r="H1054" s="6">
        <f t="shared" si="97"/>
        <v>0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t="s">
        <v>8279</v>
      </c>
      <c r="Q1054" s="11" t="s">
        <v>8329</v>
      </c>
      <c r="R1054" t="s">
        <v>8330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3">
        <f t="shared" si="96"/>
        <v>1</v>
      </c>
      <c r="E1055" s="6">
        <v>1500</v>
      </c>
      <c r="F1055" s="8">
        <v>15</v>
      </c>
      <c r="G1055" t="s">
        <v>8219</v>
      </c>
      <c r="H1055" s="6">
        <f t="shared" si="97"/>
        <v>15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t="s">
        <v>8279</v>
      </c>
      <c r="Q1055" s="11" t="s">
        <v>8329</v>
      </c>
      <c r="R1055" t="s">
        <v>8330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>
        <f t="shared" si="101"/>
        <v>2017</v>
      </c>
    </row>
    <row r="1056" spans="1:22" ht="43.2" x14ac:dyDescent="0.3">
      <c r="A1056">
        <v>1054</v>
      </c>
      <c r="B1056" s="3" t="s">
        <v>1055</v>
      </c>
      <c r="C1056" s="3" t="s">
        <v>5164</v>
      </c>
      <c r="D1056" s="3">
        <f t="shared" si="96"/>
        <v>0</v>
      </c>
      <c r="E1056" s="6">
        <v>2500</v>
      </c>
      <c r="F1056" s="8">
        <v>0</v>
      </c>
      <c r="G1056" t="s">
        <v>8219</v>
      </c>
      <c r="H1056" s="6">
        <f t="shared" si="97"/>
        <v>0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t="s">
        <v>8279</v>
      </c>
      <c r="Q1056" s="11" t="s">
        <v>8329</v>
      </c>
      <c r="R1056" t="s">
        <v>8330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3">
        <f t="shared" si="96"/>
        <v>0</v>
      </c>
      <c r="E1057" s="6">
        <v>3500</v>
      </c>
      <c r="F1057" s="8">
        <v>0</v>
      </c>
      <c r="G1057" t="s">
        <v>8219</v>
      </c>
      <c r="H1057" s="6">
        <f t="shared" si="97"/>
        <v>0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t="s">
        <v>8279</v>
      </c>
      <c r="Q1057" s="11" t="s">
        <v>8329</v>
      </c>
      <c r="R1057" t="s">
        <v>8330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3">
        <f t="shared" si="96"/>
        <v>0</v>
      </c>
      <c r="E1058" s="6">
        <v>10000</v>
      </c>
      <c r="F1058" s="8">
        <v>0</v>
      </c>
      <c r="G1058" t="s">
        <v>8219</v>
      </c>
      <c r="H1058" s="6">
        <f t="shared" si="97"/>
        <v>0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t="s">
        <v>8279</v>
      </c>
      <c r="Q1058" s="11" t="s">
        <v>8329</v>
      </c>
      <c r="R1058" t="s">
        <v>8330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>
        <f t="shared" si="101"/>
        <v>2015</v>
      </c>
    </row>
    <row r="1059" spans="1:22" ht="28.8" x14ac:dyDescent="0.3">
      <c r="A1059">
        <v>1057</v>
      </c>
      <c r="B1059" s="3" t="s">
        <v>1058</v>
      </c>
      <c r="C1059" s="3" t="s">
        <v>5167</v>
      </c>
      <c r="D1059" s="3">
        <f t="shared" si="96"/>
        <v>0</v>
      </c>
      <c r="E1059" s="6">
        <v>10000</v>
      </c>
      <c r="F1059" s="8">
        <v>0</v>
      </c>
      <c r="G1059" t="s">
        <v>8219</v>
      </c>
      <c r="H1059" s="6">
        <f t="shared" si="97"/>
        <v>0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t="s">
        <v>8279</v>
      </c>
      <c r="Q1059" s="11" t="s">
        <v>8329</v>
      </c>
      <c r="R1059" t="s">
        <v>8330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3">
        <f t="shared" si="96"/>
        <v>0</v>
      </c>
      <c r="E1060" s="6">
        <v>40000</v>
      </c>
      <c r="F1060" s="8">
        <v>0</v>
      </c>
      <c r="G1060" t="s">
        <v>8219</v>
      </c>
      <c r="H1060" s="6">
        <f t="shared" si="97"/>
        <v>0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t="s">
        <v>8279</v>
      </c>
      <c r="Q1060" s="11" t="s">
        <v>8329</v>
      </c>
      <c r="R1060" t="s">
        <v>8330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3">
        <f t="shared" si="96"/>
        <v>0</v>
      </c>
      <c r="E1061" s="6">
        <v>1100</v>
      </c>
      <c r="F1061" s="8">
        <v>0</v>
      </c>
      <c r="G1061" t="s">
        <v>8219</v>
      </c>
      <c r="H1061" s="6">
        <f t="shared" si="97"/>
        <v>0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t="s">
        <v>8279</v>
      </c>
      <c r="Q1061" s="11" t="s">
        <v>8329</v>
      </c>
      <c r="R1061" t="s">
        <v>8330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3">
        <f t="shared" si="96"/>
        <v>1</v>
      </c>
      <c r="E1062" s="6">
        <v>5000</v>
      </c>
      <c r="F1062" s="8">
        <v>50</v>
      </c>
      <c r="G1062" t="s">
        <v>8219</v>
      </c>
      <c r="H1062" s="6">
        <f t="shared" si="97"/>
        <v>50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t="s">
        <v>8279</v>
      </c>
      <c r="Q1062" s="11" t="s">
        <v>8329</v>
      </c>
      <c r="R1062" t="s">
        <v>8330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3">
        <f t="shared" si="96"/>
        <v>0</v>
      </c>
      <c r="E1063" s="6">
        <v>4000</v>
      </c>
      <c r="F1063" s="8">
        <v>0</v>
      </c>
      <c r="G1063" t="s">
        <v>8219</v>
      </c>
      <c r="H1063" s="6">
        <f t="shared" si="97"/>
        <v>0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t="s">
        <v>8279</v>
      </c>
      <c r="Q1063" s="11" t="s">
        <v>8329</v>
      </c>
      <c r="R1063" t="s">
        <v>8330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3">
        <f t="shared" si="96"/>
        <v>95</v>
      </c>
      <c r="E1064" s="6">
        <v>199</v>
      </c>
      <c r="F1064" s="8">
        <v>190</v>
      </c>
      <c r="G1064" t="s">
        <v>8219</v>
      </c>
      <c r="H1064" s="6">
        <f t="shared" si="97"/>
        <v>47.5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t="s">
        <v>8279</v>
      </c>
      <c r="Q1064" s="11" t="s">
        <v>8329</v>
      </c>
      <c r="R1064" t="s">
        <v>8330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3">
        <f t="shared" si="96"/>
        <v>0</v>
      </c>
      <c r="E1065" s="6">
        <v>1000</v>
      </c>
      <c r="F1065" s="8">
        <v>0</v>
      </c>
      <c r="G1065" t="s">
        <v>8219</v>
      </c>
      <c r="H1065" s="6">
        <f t="shared" si="97"/>
        <v>0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t="s">
        <v>8279</v>
      </c>
      <c r="Q1065" s="11" t="s">
        <v>8329</v>
      </c>
      <c r="R1065" t="s">
        <v>8330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3">
        <f t="shared" si="96"/>
        <v>9</v>
      </c>
      <c r="E1066" s="6">
        <v>90000</v>
      </c>
      <c r="F1066" s="8">
        <v>8077</v>
      </c>
      <c r="G1066" t="s">
        <v>8220</v>
      </c>
      <c r="H1066" s="6">
        <f t="shared" si="97"/>
        <v>65.67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t="s">
        <v>8280</v>
      </c>
      <c r="Q1066" s="11" t="s">
        <v>8331</v>
      </c>
      <c r="R1066" t="s">
        <v>8332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3">
        <f t="shared" si="96"/>
        <v>3</v>
      </c>
      <c r="E1067" s="6">
        <v>3000</v>
      </c>
      <c r="F1067" s="8">
        <v>81</v>
      </c>
      <c r="G1067" t="s">
        <v>8220</v>
      </c>
      <c r="H1067" s="6">
        <f t="shared" si="97"/>
        <v>16.2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t="s">
        <v>8280</v>
      </c>
      <c r="Q1067" s="11" t="s">
        <v>8331</v>
      </c>
      <c r="R1067" t="s">
        <v>8332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3">
        <f t="shared" si="96"/>
        <v>3</v>
      </c>
      <c r="E1068" s="6">
        <v>150000</v>
      </c>
      <c r="F1068" s="8">
        <v>5051</v>
      </c>
      <c r="G1068" t="s">
        <v>8220</v>
      </c>
      <c r="H1068" s="6">
        <f t="shared" si="97"/>
        <v>34.130000000000003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t="s">
        <v>8280</v>
      </c>
      <c r="Q1068" s="11" t="s">
        <v>8331</v>
      </c>
      <c r="R1068" t="s">
        <v>8332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3">
        <f t="shared" si="96"/>
        <v>26</v>
      </c>
      <c r="E1069" s="6">
        <v>500</v>
      </c>
      <c r="F1069" s="8">
        <v>130</v>
      </c>
      <c r="G1069" t="s">
        <v>8220</v>
      </c>
      <c r="H1069" s="6">
        <f t="shared" si="97"/>
        <v>13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t="s">
        <v>8280</v>
      </c>
      <c r="Q1069" s="11" t="s">
        <v>8331</v>
      </c>
      <c r="R1069" t="s">
        <v>8332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>
        <f t="shared" si="101"/>
        <v>2013</v>
      </c>
    </row>
    <row r="1070" spans="1:22" ht="43.2" x14ac:dyDescent="0.3">
      <c r="A1070">
        <v>1068</v>
      </c>
      <c r="B1070" s="3" t="s">
        <v>1069</v>
      </c>
      <c r="C1070" s="3" t="s">
        <v>5178</v>
      </c>
      <c r="D1070" s="3">
        <f t="shared" si="96"/>
        <v>0</v>
      </c>
      <c r="E1070" s="6">
        <v>30000</v>
      </c>
      <c r="F1070" s="8">
        <v>45</v>
      </c>
      <c r="G1070" t="s">
        <v>8220</v>
      </c>
      <c r="H1070" s="6">
        <f t="shared" si="97"/>
        <v>11.25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t="s">
        <v>8280</v>
      </c>
      <c r="Q1070" s="11" t="s">
        <v>8331</v>
      </c>
      <c r="R1070" t="s">
        <v>8332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>
        <f t="shared" si="101"/>
        <v>2016</v>
      </c>
    </row>
    <row r="1071" spans="1:22" ht="28.8" x14ac:dyDescent="0.3">
      <c r="A1071">
        <v>1069</v>
      </c>
      <c r="B1071" s="3" t="s">
        <v>1070</v>
      </c>
      <c r="C1071" s="3" t="s">
        <v>5179</v>
      </c>
      <c r="D1071" s="3">
        <f t="shared" si="96"/>
        <v>39</v>
      </c>
      <c r="E1071" s="6">
        <v>2200</v>
      </c>
      <c r="F1071" s="8">
        <v>850</v>
      </c>
      <c r="G1071" t="s">
        <v>8220</v>
      </c>
      <c r="H1071" s="6">
        <f t="shared" si="97"/>
        <v>40.479999999999997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t="s">
        <v>8280</v>
      </c>
      <c r="Q1071" s="11" t="s">
        <v>8331</v>
      </c>
      <c r="R1071" t="s">
        <v>8332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3">
        <f t="shared" si="96"/>
        <v>1</v>
      </c>
      <c r="E1072" s="6">
        <v>10000</v>
      </c>
      <c r="F1072" s="8">
        <v>70</v>
      </c>
      <c r="G1072" t="s">
        <v>8220</v>
      </c>
      <c r="H1072" s="6">
        <f t="shared" si="97"/>
        <v>35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t="s">
        <v>8280</v>
      </c>
      <c r="Q1072" s="11" t="s">
        <v>8331</v>
      </c>
      <c r="R1072" t="s">
        <v>8332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3">
        <f t="shared" si="96"/>
        <v>0</v>
      </c>
      <c r="E1073" s="6">
        <v>100</v>
      </c>
      <c r="F1073" s="8">
        <v>0</v>
      </c>
      <c r="G1073" t="s">
        <v>8220</v>
      </c>
      <c r="H1073" s="6">
        <f t="shared" si="97"/>
        <v>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t="s">
        <v>8280</v>
      </c>
      <c r="Q1073" s="11" t="s">
        <v>8331</v>
      </c>
      <c r="R1073" t="s">
        <v>8332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3">
        <f t="shared" si="96"/>
        <v>0</v>
      </c>
      <c r="E1074" s="6">
        <v>75000</v>
      </c>
      <c r="F1074" s="8">
        <v>51</v>
      </c>
      <c r="G1074" t="s">
        <v>8220</v>
      </c>
      <c r="H1074" s="6">
        <f t="shared" si="97"/>
        <v>12.75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t="s">
        <v>8280</v>
      </c>
      <c r="Q1074" s="11" t="s">
        <v>8331</v>
      </c>
      <c r="R1074" t="s">
        <v>8332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3">
        <f t="shared" si="96"/>
        <v>1</v>
      </c>
      <c r="E1075" s="6">
        <v>750</v>
      </c>
      <c r="F1075" s="8">
        <v>10</v>
      </c>
      <c r="G1075" t="s">
        <v>8220</v>
      </c>
      <c r="H1075" s="6">
        <f t="shared" si="97"/>
        <v>10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t="s">
        <v>8280</v>
      </c>
      <c r="Q1075" s="11" t="s">
        <v>8331</v>
      </c>
      <c r="R1075" t="s">
        <v>8332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>
        <f t="shared" si="101"/>
        <v>2011</v>
      </c>
    </row>
    <row r="1076" spans="1:22" ht="43.2" x14ac:dyDescent="0.3">
      <c r="A1076">
        <v>1074</v>
      </c>
      <c r="B1076" s="3" t="s">
        <v>1075</v>
      </c>
      <c r="C1076" s="3" t="s">
        <v>5184</v>
      </c>
      <c r="D1076" s="3">
        <f t="shared" si="96"/>
        <v>6</v>
      </c>
      <c r="E1076" s="6">
        <v>54000</v>
      </c>
      <c r="F1076" s="8">
        <v>3407</v>
      </c>
      <c r="G1076" t="s">
        <v>8220</v>
      </c>
      <c r="H1076" s="6">
        <f t="shared" si="97"/>
        <v>113.57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t="s">
        <v>8280</v>
      </c>
      <c r="Q1076" s="11" t="s">
        <v>8331</v>
      </c>
      <c r="R1076" t="s">
        <v>8332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>
        <f t="shared" si="101"/>
        <v>2014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3">
        <f t="shared" si="96"/>
        <v>5</v>
      </c>
      <c r="E1077" s="6">
        <v>1000</v>
      </c>
      <c r="F1077" s="8">
        <v>45</v>
      </c>
      <c r="G1077" t="s">
        <v>8220</v>
      </c>
      <c r="H1077" s="6">
        <f t="shared" si="97"/>
        <v>15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t="s">
        <v>8280</v>
      </c>
      <c r="Q1077" s="11" t="s">
        <v>8331</v>
      </c>
      <c r="R1077" t="s">
        <v>8332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3">
        <f t="shared" si="96"/>
        <v>63</v>
      </c>
      <c r="E1078" s="6">
        <v>75000</v>
      </c>
      <c r="F1078" s="8">
        <v>47074</v>
      </c>
      <c r="G1078" t="s">
        <v>8220</v>
      </c>
      <c r="H1078" s="6">
        <f t="shared" si="97"/>
        <v>48.28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t="s">
        <v>8280</v>
      </c>
      <c r="Q1078" s="11" t="s">
        <v>8331</v>
      </c>
      <c r="R1078" t="s">
        <v>8332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3">
        <f t="shared" si="96"/>
        <v>29</v>
      </c>
      <c r="E1079" s="6">
        <v>25000</v>
      </c>
      <c r="F1079" s="8">
        <v>7344</v>
      </c>
      <c r="G1079" t="s">
        <v>8220</v>
      </c>
      <c r="H1079" s="6">
        <f t="shared" si="97"/>
        <v>43.98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t="s">
        <v>8280</v>
      </c>
      <c r="Q1079" s="11" t="s">
        <v>8331</v>
      </c>
      <c r="R1079" t="s">
        <v>8332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>
        <f t="shared" si="101"/>
        <v>2016</v>
      </c>
    </row>
    <row r="1080" spans="1:22" ht="43.2" x14ac:dyDescent="0.3">
      <c r="A1080">
        <v>1078</v>
      </c>
      <c r="B1080" s="3" t="s">
        <v>1079</v>
      </c>
      <c r="C1080" s="3" t="s">
        <v>5188</v>
      </c>
      <c r="D1080" s="3">
        <f t="shared" si="96"/>
        <v>8</v>
      </c>
      <c r="E1080" s="6">
        <v>600</v>
      </c>
      <c r="F1080" s="8">
        <v>45</v>
      </c>
      <c r="G1080" t="s">
        <v>8220</v>
      </c>
      <c r="H1080" s="6">
        <f t="shared" si="97"/>
        <v>9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t="s">
        <v>8280</v>
      </c>
      <c r="Q1080" s="11" t="s">
        <v>8331</v>
      </c>
      <c r="R1080" t="s">
        <v>8332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3">
        <f t="shared" si="96"/>
        <v>3</v>
      </c>
      <c r="E1081" s="6">
        <v>26000</v>
      </c>
      <c r="F1081" s="8">
        <v>678</v>
      </c>
      <c r="G1081" t="s">
        <v>8220</v>
      </c>
      <c r="H1081" s="6">
        <f t="shared" si="97"/>
        <v>37.67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t="s">
        <v>8280</v>
      </c>
      <c r="Q1081" s="11" t="s">
        <v>8331</v>
      </c>
      <c r="R1081" t="s">
        <v>8332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>
        <f t="shared" si="101"/>
        <v>2016</v>
      </c>
    </row>
    <row r="1082" spans="1:22" ht="28.8" x14ac:dyDescent="0.3">
      <c r="A1082">
        <v>1080</v>
      </c>
      <c r="B1082" s="3" t="s">
        <v>1081</v>
      </c>
      <c r="C1082" s="3" t="s">
        <v>5190</v>
      </c>
      <c r="D1082" s="3">
        <f t="shared" si="96"/>
        <v>9</v>
      </c>
      <c r="E1082" s="6">
        <v>20000</v>
      </c>
      <c r="F1082" s="8">
        <v>1821</v>
      </c>
      <c r="G1082" t="s">
        <v>8220</v>
      </c>
      <c r="H1082" s="6">
        <f t="shared" si="97"/>
        <v>18.579999999999998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t="s">
        <v>8280</v>
      </c>
      <c r="Q1082" s="11" t="s">
        <v>8331</v>
      </c>
      <c r="R1082" t="s">
        <v>8332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>
        <f t="shared" si="101"/>
        <v>2014</v>
      </c>
    </row>
    <row r="1083" spans="1:22" ht="28.8" x14ac:dyDescent="0.3">
      <c r="A1083">
        <v>1081</v>
      </c>
      <c r="B1083" s="3" t="s">
        <v>1082</v>
      </c>
      <c r="C1083" s="3" t="s">
        <v>5191</v>
      </c>
      <c r="D1083" s="3">
        <f t="shared" si="96"/>
        <v>0</v>
      </c>
      <c r="E1083" s="6">
        <v>68000</v>
      </c>
      <c r="F1083" s="8">
        <v>12</v>
      </c>
      <c r="G1083" t="s">
        <v>8220</v>
      </c>
      <c r="H1083" s="6">
        <f t="shared" si="97"/>
        <v>3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t="s">
        <v>8280</v>
      </c>
      <c r="Q1083" s="11" t="s">
        <v>8331</v>
      </c>
      <c r="R1083" t="s">
        <v>8332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>
        <f t="shared" si="101"/>
        <v>2015</v>
      </c>
    </row>
    <row r="1084" spans="1:22" ht="28.8" x14ac:dyDescent="0.3">
      <c r="A1084">
        <v>1082</v>
      </c>
      <c r="B1084" s="3" t="s">
        <v>1083</v>
      </c>
      <c r="C1084" s="3" t="s">
        <v>5192</v>
      </c>
      <c r="D1084" s="3">
        <f t="shared" si="96"/>
        <v>1</v>
      </c>
      <c r="E1084" s="6">
        <v>10000</v>
      </c>
      <c r="F1084" s="8">
        <v>56</v>
      </c>
      <c r="G1084" t="s">
        <v>8220</v>
      </c>
      <c r="H1084" s="6">
        <f t="shared" si="97"/>
        <v>18.670000000000002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t="s">
        <v>8280</v>
      </c>
      <c r="Q1084" s="11" t="s">
        <v>8331</v>
      </c>
      <c r="R1084" t="s">
        <v>8332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3">
        <f t="shared" si="96"/>
        <v>1</v>
      </c>
      <c r="E1085" s="6">
        <v>50000</v>
      </c>
      <c r="F1085" s="8">
        <v>410</v>
      </c>
      <c r="G1085" t="s">
        <v>8220</v>
      </c>
      <c r="H1085" s="6">
        <f t="shared" si="97"/>
        <v>410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t="s">
        <v>8280</v>
      </c>
      <c r="Q1085" s="11" t="s">
        <v>8331</v>
      </c>
      <c r="R1085" t="s">
        <v>8332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3">
        <f t="shared" si="96"/>
        <v>0</v>
      </c>
      <c r="E1086" s="6">
        <v>550</v>
      </c>
      <c r="F1086" s="8">
        <v>0</v>
      </c>
      <c r="G1086" t="s">
        <v>8220</v>
      </c>
      <c r="H1086" s="6">
        <f t="shared" si="97"/>
        <v>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t="s">
        <v>8280</v>
      </c>
      <c r="Q1086" s="11" t="s">
        <v>8331</v>
      </c>
      <c r="R1086" t="s">
        <v>8332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>
        <f t="shared" si="101"/>
        <v>2014</v>
      </c>
    </row>
    <row r="1087" spans="1:22" ht="28.8" x14ac:dyDescent="0.3">
      <c r="A1087">
        <v>1085</v>
      </c>
      <c r="B1087" s="3" t="s">
        <v>1086</v>
      </c>
      <c r="C1087" s="3" t="s">
        <v>5195</v>
      </c>
      <c r="D1087" s="3">
        <f t="shared" si="96"/>
        <v>3</v>
      </c>
      <c r="E1087" s="6">
        <v>30000</v>
      </c>
      <c r="F1087" s="8">
        <v>1026</v>
      </c>
      <c r="G1087" t="s">
        <v>8220</v>
      </c>
      <c r="H1087" s="6">
        <f t="shared" si="97"/>
        <v>114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t="s">
        <v>8280</v>
      </c>
      <c r="Q1087" s="11" t="s">
        <v>8331</v>
      </c>
      <c r="R1087" t="s">
        <v>8332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3">
        <f t="shared" si="96"/>
        <v>0</v>
      </c>
      <c r="E1088" s="6">
        <v>18000</v>
      </c>
      <c r="F1088" s="8">
        <v>15</v>
      </c>
      <c r="G1088" t="s">
        <v>8220</v>
      </c>
      <c r="H1088" s="6">
        <f t="shared" si="97"/>
        <v>7.5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t="s">
        <v>8280</v>
      </c>
      <c r="Q1088" s="11" t="s">
        <v>8331</v>
      </c>
      <c r="R1088" t="s">
        <v>8332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3">
        <f t="shared" si="96"/>
        <v>0</v>
      </c>
      <c r="E1089" s="6">
        <v>1100</v>
      </c>
      <c r="F1089" s="8">
        <v>0</v>
      </c>
      <c r="G1089" t="s">
        <v>8220</v>
      </c>
      <c r="H1089" s="6">
        <f t="shared" si="97"/>
        <v>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t="s">
        <v>8280</v>
      </c>
      <c r="Q1089" s="11" t="s">
        <v>8331</v>
      </c>
      <c r="R1089" t="s">
        <v>8332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3">
        <f t="shared" ref="D1090:D1153" si="102">ROUND((F1090/E1090)*100,0)</f>
        <v>14</v>
      </c>
      <c r="E1090" s="6">
        <v>45000</v>
      </c>
      <c r="F1090" s="8">
        <v>6382.34</v>
      </c>
      <c r="G1090" t="s">
        <v>8220</v>
      </c>
      <c r="H1090" s="6">
        <f t="shared" si="97"/>
        <v>43.42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t="s">
        <v>8280</v>
      </c>
      <c r="Q1090" s="11" t="s">
        <v>8331</v>
      </c>
      <c r="R1090" t="s">
        <v>8332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3">
        <f t="shared" si="102"/>
        <v>8</v>
      </c>
      <c r="E1091" s="6">
        <v>15000</v>
      </c>
      <c r="F1091" s="8">
        <v>1174</v>
      </c>
      <c r="G1091" t="s">
        <v>8220</v>
      </c>
      <c r="H1091" s="6">
        <f t="shared" ref="H1091:H1154" si="103">IFERROR(ROUND(F1091/N1091,2),0)</f>
        <v>23.96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t="s">
        <v>8280</v>
      </c>
      <c r="Q1091" s="11" t="s">
        <v>8331</v>
      </c>
      <c r="R1091" t="s">
        <v>8332</v>
      </c>
      <c r="S1091" s="13">
        <f t="shared" ref="S1091:S1154" si="104">(((L1091/60)/60)/24)+DATE(1970,1,1)</f>
        <v>42151.189525462964</v>
      </c>
      <c r="T1091" s="13">
        <f t="shared" ref="T1091:T1154" si="105">(((K1091/60)/60)/24)+DATE(1970,1,1)</f>
        <v>42181.189525462964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3">
        <f t="shared" si="102"/>
        <v>0</v>
      </c>
      <c r="E1092" s="6">
        <v>12999</v>
      </c>
      <c r="F1092" s="8">
        <v>5</v>
      </c>
      <c r="G1092" t="s">
        <v>8220</v>
      </c>
      <c r="H1092" s="6">
        <f t="shared" si="103"/>
        <v>5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t="s">
        <v>8280</v>
      </c>
      <c r="Q1092" s="11" t="s">
        <v>8331</v>
      </c>
      <c r="R1092" t="s">
        <v>8332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3">
        <f t="shared" si="102"/>
        <v>13</v>
      </c>
      <c r="E1093" s="6">
        <v>200</v>
      </c>
      <c r="F1093" s="8">
        <v>25</v>
      </c>
      <c r="G1093" t="s">
        <v>8220</v>
      </c>
      <c r="H1093" s="6">
        <f t="shared" si="103"/>
        <v>12.5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t="s">
        <v>8280</v>
      </c>
      <c r="Q1093" s="11" t="s">
        <v>8331</v>
      </c>
      <c r="R1093" t="s">
        <v>8332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>
        <f t="shared" si="107"/>
        <v>2016</v>
      </c>
    </row>
    <row r="1094" spans="1:22" ht="43.2" x14ac:dyDescent="0.3">
      <c r="A1094">
        <v>1092</v>
      </c>
      <c r="B1094" s="3" t="s">
        <v>1093</v>
      </c>
      <c r="C1094" s="3" t="s">
        <v>5202</v>
      </c>
      <c r="D1094" s="3">
        <f t="shared" si="102"/>
        <v>1</v>
      </c>
      <c r="E1094" s="6">
        <v>2000</v>
      </c>
      <c r="F1094" s="8">
        <v>21</v>
      </c>
      <c r="G1094" t="s">
        <v>8220</v>
      </c>
      <c r="H1094" s="6">
        <f t="shared" si="103"/>
        <v>3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t="s">
        <v>8280</v>
      </c>
      <c r="Q1094" s="11" t="s">
        <v>8331</v>
      </c>
      <c r="R1094" t="s">
        <v>8332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>
        <f t="shared" si="107"/>
        <v>2013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3">
        <f t="shared" si="102"/>
        <v>14</v>
      </c>
      <c r="E1095" s="6">
        <v>300</v>
      </c>
      <c r="F1095" s="8">
        <v>42.25</v>
      </c>
      <c r="G1095" t="s">
        <v>8220</v>
      </c>
      <c r="H1095" s="6">
        <f t="shared" si="103"/>
        <v>10.56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t="s">
        <v>8280</v>
      </c>
      <c r="Q1095" s="11" t="s">
        <v>8331</v>
      </c>
      <c r="R1095" t="s">
        <v>8332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3">
        <f t="shared" si="102"/>
        <v>18</v>
      </c>
      <c r="E1096" s="6">
        <v>18000</v>
      </c>
      <c r="F1096" s="8">
        <v>3294.01</v>
      </c>
      <c r="G1096" t="s">
        <v>8220</v>
      </c>
      <c r="H1096" s="6">
        <f t="shared" si="103"/>
        <v>122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t="s">
        <v>8280</v>
      </c>
      <c r="Q1096" s="11" t="s">
        <v>8331</v>
      </c>
      <c r="R1096" t="s">
        <v>8332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3">
        <f t="shared" si="102"/>
        <v>5</v>
      </c>
      <c r="E1097" s="6">
        <v>500000</v>
      </c>
      <c r="F1097" s="8">
        <v>25174</v>
      </c>
      <c r="G1097" t="s">
        <v>8220</v>
      </c>
      <c r="H1097" s="6">
        <f t="shared" si="103"/>
        <v>267.81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t="s">
        <v>8280</v>
      </c>
      <c r="Q1097" s="11" t="s">
        <v>8331</v>
      </c>
      <c r="R1097" t="s">
        <v>8332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3">
        <f t="shared" si="102"/>
        <v>18</v>
      </c>
      <c r="E1098" s="6">
        <v>12000</v>
      </c>
      <c r="F1098" s="8">
        <v>2152</v>
      </c>
      <c r="G1098" t="s">
        <v>8220</v>
      </c>
      <c r="H1098" s="6">
        <f t="shared" si="103"/>
        <v>74.209999999999994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t="s">
        <v>8280</v>
      </c>
      <c r="Q1098" s="11" t="s">
        <v>8331</v>
      </c>
      <c r="R1098" t="s">
        <v>8332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3">
        <f t="shared" si="102"/>
        <v>0</v>
      </c>
      <c r="E1099" s="6">
        <v>100000</v>
      </c>
      <c r="F1099" s="8">
        <v>47</v>
      </c>
      <c r="G1099" t="s">
        <v>8220</v>
      </c>
      <c r="H1099" s="6">
        <f t="shared" si="103"/>
        <v>6.71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t="s">
        <v>8280</v>
      </c>
      <c r="Q1099" s="11" t="s">
        <v>8331</v>
      </c>
      <c r="R1099" t="s">
        <v>8332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3">
        <f t="shared" si="102"/>
        <v>7</v>
      </c>
      <c r="E1100" s="6">
        <v>25000</v>
      </c>
      <c r="F1100" s="8">
        <v>1803</v>
      </c>
      <c r="G1100" t="s">
        <v>8220</v>
      </c>
      <c r="H1100" s="6">
        <f t="shared" si="103"/>
        <v>81.95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t="s">
        <v>8280</v>
      </c>
      <c r="Q1100" s="11" t="s">
        <v>8331</v>
      </c>
      <c r="R1100" t="s">
        <v>8332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>
        <f t="shared" si="107"/>
        <v>2014</v>
      </c>
    </row>
    <row r="1101" spans="1:22" ht="43.2" x14ac:dyDescent="0.3">
      <c r="A1101">
        <v>1099</v>
      </c>
      <c r="B1101" s="3" t="s">
        <v>1100</v>
      </c>
      <c r="C1101" s="3" t="s">
        <v>5209</v>
      </c>
      <c r="D1101" s="3">
        <f t="shared" si="102"/>
        <v>1</v>
      </c>
      <c r="E1101" s="6">
        <v>5000</v>
      </c>
      <c r="F1101" s="8">
        <v>25</v>
      </c>
      <c r="G1101" t="s">
        <v>8220</v>
      </c>
      <c r="H1101" s="6">
        <f t="shared" si="103"/>
        <v>25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t="s">
        <v>8280</v>
      </c>
      <c r="Q1101" s="11" t="s">
        <v>8331</v>
      </c>
      <c r="R1101" t="s">
        <v>8332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3">
        <f t="shared" si="102"/>
        <v>3</v>
      </c>
      <c r="E1102" s="6">
        <v>4000</v>
      </c>
      <c r="F1102" s="8">
        <v>100</v>
      </c>
      <c r="G1102" t="s">
        <v>8220</v>
      </c>
      <c r="H1102" s="6">
        <f t="shared" si="103"/>
        <v>10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t="s">
        <v>8280</v>
      </c>
      <c r="Q1102" s="11" t="s">
        <v>8331</v>
      </c>
      <c r="R1102" t="s">
        <v>8332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3">
        <f t="shared" si="102"/>
        <v>0</v>
      </c>
      <c r="E1103" s="6">
        <v>100000</v>
      </c>
      <c r="F1103" s="8">
        <v>41</v>
      </c>
      <c r="G1103" t="s">
        <v>8220</v>
      </c>
      <c r="H1103" s="6">
        <f t="shared" si="103"/>
        <v>6.83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t="s">
        <v>8280</v>
      </c>
      <c r="Q1103" s="11" t="s">
        <v>8331</v>
      </c>
      <c r="R1103" t="s">
        <v>8332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3">
        <f t="shared" si="102"/>
        <v>5</v>
      </c>
      <c r="E1104" s="6">
        <v>8000</v>
      </c>
      <c r="F1104" s="8">
        <v>425</v>
      </c>
      <c r="G1104" t="s">
        <v>8220</v>
      </c>
      <c r="H1104" s="6">
        <f t="shared" si="103"/>
        <v>17.71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t="s">
        <v>8280</v>
      </c>
      <c r="Q1104" s="11" t="s">
        <v>8331</v>
      </c>
      <c r="R1104" t="s">
        <v>8332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3">
        <f t="shared" si="102"/>
        <v>2</v>
      </c>
      <c r="E1105" s="6">
        <v>15000</v>
      </c>
      <c r="F1105" s="8">
        <v>243</v>
      </c>
      <c r="G1105" t="s">
        <v>8220</v>
      </c>
      <c r="H1105" s="6">
        <f t="shared" si="103"/>
        <v>16.2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t="s">
        <v>8280</v>
      </c>
      <c r="Q1105" s="11" t="s">
        <v>8331</v>
      </c>
      <c r="R1105" t="s">
        <v>8332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3">
        <f t="shared" si="102"/>
        <v>5</v>
      </c>
      <c r="E1106" s="6">
        <v>60000</v>
      </c>
      <c r="F1106" s="8">
        <v>2971</v>
      </c>
      <c r="G1106" t="s">
        <v>8220</v>
      </c>
      <c r="H1106" s="6">
        <f t="shared" si="103"/>
        <v>80.3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t="s">
        <v>8280</v>
      </c>
      <c r="Q1106" s="11" t="s">
        <v>8331</v>
      </c>
      <c r="R1106" t="s">
        <v>8332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>
        <f t="shared" si="107"/>
        <v>2014</v>
      </c>
    </row>
    <row r="1107" spans="1:22" ht="43.2" x14ac:dyDescent="0.3">
      <c r="A1107">
        <v>1105</v>
      </c>
      <c r="B1107" s="3" t="s">
        <v>1106</v>
      </c>
      <c r="C1107" s="3" t="s">
        <v>5215</v>
      </c>
      <c r="D1107" s="3">
        <f t="shared" si="102"/>
        <v>0</v>
      </c>
      <c r="E1107" s="6">
        <v>900000</v>
      </c>
      <c r="F1107" s="8">
        <v>1431</v>
      </c>
      <c r="G1107" t="s">
        <v>8220</v>
      </c>
      <c r="H1107" s="6">
        <f t="shared" si="103"/>
        <v>71.55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t="s">
        <v>8280</v>
      </c>
      <c r="Q1107" s="11" t="s">
        <v>8331</v>
      </c>
      <c r="R1107" t="s">
        <v>8332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3">
        <f t="shared" si="102"/>
        <v>41</v>
      </c>
      <c r="E1108" s="6">
        <v>400</v>
      </c>
      <c r="F1108" s="8">
        <v>165</v>
      </c>
      <c r="G1108" t="s">
        <v>8220</v>
      </c>
      <c r="H1108" s="6">
        <f t="shared" si="103"/>
        <v>23.57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t="s">
        <v>8280</v>
      </c>
      <c r="Q1108" s="11" t="s">
        <v>8331</v>
      </c>
      <c r="R1108" t="s">
        <v>8332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>
        <f t="shared" si="107"/>
        <v>2012</v>
      </c>
    </row>
    <row r="1109" spans="1:22" ht="43.2" x14ac:dyDescent="0.3">
      <c r="A1109">
        <v>1107</v>
      </c>
      <c r="B1109" s="3" t="s">
        <v>1108</v>
      </c>
      <c r="C1109" s="3" t="s">
        <v>5217</v>
      </c>
      <c r="D1109" s="3">
        <f t="shared" si="102"/>
        <v>0</v>
      </c>
      <c r="E1109" s="6">
        <v>10000</v>
      </c>
      <c r="F1109" s="8">
        <v>0</v>
      </c>
      <c r="G1109" t="s">
        <v>8220</v>
      </c>
      <c r="H1109" s="6">
        <f t="shared" si="103"/>
        <v>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t="s">
        <v>8280</v>
      </c>
      <c r="Q1109" s="11" t="s">
        <v>8331</v>
      </c>
      <c r="R1109" t="s">
        <v>8332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>
        <f t="shared" si="107"/>
        <v>2014</v>
      </c>
    </row>
    <row r="1110" spans="1:22" ht="43.2" x14ac:dyDescent="0.3">
      <c r="A1110">
        <v>1108</v>
      </c>
      <c r="B1110" s="3" t="s">
        <v>1109</v>
      </c>
      <c r="C1110" s="3" t="s">
        <v>5218</v>
      </c>
      <c r="D1110" s="3">
        <f t="shared" si="102"/>
        <v>3</v>
      </c>
      <c r="E1110" s="6">
        <v>25000</v>
      </c>
      <c r="F1110" s="8">
        <v>732.5</v>
      </c>
      <c r="G1110" t="s">
        <v>8220</v>
      </c>
      <c r="H1110" s="6">
        <f t="shared" si="103"/>
        <v>34.880000000000003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t="s">
        <v>8280</v>
      </c>
      <c r="Q1110" s="11" t="s">
        <v>8331</v>
      </c>
      <c r="R1110" t="s">
        <v>8332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3">
        <f t="shared" si="102"/>
        <v>0</v>
      </c>
      <c r="E1111" s="6">
        <v>10000</v>
      </c>
      <c r="F1111" s="8">
        <v>45</v>
      </c>
      <c r="G1111" t="s">
        <v>8220</v>
      </c>
      <c r="H1111" s="6">
        <f t="shared" si="103"/>
        <v>15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t="s">
        <v>8280</v>
      </c>
      <c r="Q1111" s="11" t="s">
        <v>8331</v>
      </c>
      <c r="R1111" t="s">
        <v>8332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3">
        <f t="shared" si="102"/>
        <v>1</v>
      </c>
      <c r="E1112" s="6">
        <v>50000</v>
      </c>
      <c r="F1112" s="8">
        <v>255</v>
      </c>
      <c r="G1112" t="s">
        <v>8220</v>
      </c>
      <c r="H1112" s="6">
        <f t="shared" si="103"/>
        <v>23.18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t="s">
        <v>8280</v>
      </c>
      <c r="Q1112" s="11" t="s">
        <v>8331</v>
      </c>
      <c r="R1112" t="s">
        <v>8332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3">
        <f t="shared" si="102"/>
        <v>0</v>
      </c>
      <c r="E1113" s="6">
        <v>2500</v>
      </c>
      <c r="F1113" s="8">
        <v>1</v>
      </c>
      <c r="G1113" t="s">
        <v>8220</v>
      </c>
      <c r="H1113" s="6">
        <f t="shared" si="103"/>
        <v>1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t="s">
        <v>8280</v>
      </c>
      <c r="Q1113" s="11" t="s">
        <v>8331</v>
      </c>
      <c r="R1113" t="s">
        <v>8332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2015</v>
      </c>
      <c r="V1113">
        <f t="shared" si="107"/>
        <v>2016</v>
      </c>
    </row>
    <row r="1114" spans="1:22" ht="28.8" x14ac:dyDescent="0.3">
      <c r="A1114">
        <v>1112</v>
      </c>
      <c r="B1114" s="3" t="s">
        <v>1113</v>
      </c>
      <c r="C1114" s="3" t="s">
        <v>5222</v>
      </c>
      <c r="D1114" s="3">
        <f t="shared" si="102"/>
        <v>36</v>
      </c>
      <c r="E1114" s="6">
        <v>88000</v>
      </c>
      <c r="F1114" s="8">
        <v>31272.92</v>
      </c>
      <c r="G1114" t="s">
        <v>8220</v>
      </c>
      <c r="H1114" s="6">
        <f t="shared" si="103"/>
        <v>100.23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t="s">
        <v>8280</v>
      </c>
      <c r="Q1114" s="11" t="s">
        <v>8331</v>
      </c>
      <c r="R1114" t="s">
        <v>8332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>
        <f t="shared" si="107"/>
        <v>2015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3">
        <f t="shared" si="102"/>
        <v>1</v>
      </c>
      <c r="E1115" s="6">
        <v>1000</v>
      </c>
      <c r="F1115" s="8">
        <v>5</v>
      </c>
      <c r="G1115" t="s">
        <v>8220</v>
      </c>
      <c r="H1115" s="6">
        <f t="shared" si="103"/>
        <v>5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t="s">
        <v>8280</v>
      </c>
      <c r="Q1115" s="11" t="s">
        <v>8331</v>
      </c>
      <c r="R1115" t="s">
        <v>8332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3">
        <f t="shared" si="102"/>
        <v>0</v>
      </c>
      <c r="E1116" s="6">
        <v>6000</v>
      </c>
      <c r="F1116" s="8">
        <v>10</v>
      </c>
      <c r="G1116" t="s">
        <v>8220</v>
      </c>
      <c r="H1116" s="6">
        <f t="shared" si="103"/>
        <v>3.33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t="s">
        <v>8280</v>
      </c>
      <c r="Q1116" s="11" t="s">
        <v>8331</v>
      </c>
      <c r="R1116" t="s">
        <v>8332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3">
        <f t="shared" si="102"/>
        <v>0</v>
      </c>
      <c r="E1117" s="6">
        <v>40000</v>
      </c>
      <c r="F1117" s="8">
        <v>53</v>
      </c>
      <c r="G1117" t="s">
        <v>8220</v>
      </c>
      <c r="H1117" s="6">
        <f t="shared" si="103"/>
        <v>13.25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t="s">
        <v>8280</v>
      </c>
      <c r="Q1117" s="11" t="s">
        <v>8331</v>
      </c>
      <c r="R1117" t="s">
        <v>8332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>
        <f t="shared" si="107"/>
        <v>2016</v>
      </c>
    </row>
    <row r="1118" spans="1:22" ht="28.8" x14ac:dyDescent="0.3">
      <c r="A1118">
        <v>1116</v>
      </c>
      <c r="B1118" s="3" t="s">
        <v>1117</v>
      </c>
      <c r="C1118" s="3" t="s">
        <v>5226</v>
      </c>
      <c r="D1118" s="3">
        <f t="shared" si="102"/>
        <v>0</v>
      </c>
      <c r="E1118" s="6">
        <v>500000</v>
      </c>
      <c r="F1118" s="8">
        <v>178.52</v>
      </c>
      <c r="G1118" t="s">
        <v>8220</v>
      </c>
      <c r="H1118" s="6">
        <f t="shared" si="103"/>
        <v>17.850000000000001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t="s">
        <v>8280</v>
      </c>
      <c r="Q1118" s="11" t="s">
        <v>8331</v>
      </c>
      <c r="R1118" t="s">
        <v>8332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>
        <f t="shared" si="107"/>
        <v>2012</v>
      </c>
    </row>
    <row r="1119" spans="1:22" ht="28.8" x14ac:dyDescent="0.3">
      <c r="A1119">
        <v>1117</v>
      </c>
      <c r="B1119" s="3" t="s">
        <v>1118</v>
      </c>
      <c r="C1119" s="3" t="s">
        <v>5227</v>
      </c>
      <c r="D1119" s="3">
        <f t="shared" si="102"/>
        <v>8</v>
      </c>
      <c r="E1119" s="6">
        <v>1000</v>
      </c>
      <c r="F1119" s="8">
        <v>83</v>
      </c>
      <c r="G1119" t="s">
        <v>8220</v>
      </c>
      <c r="H1119" s="6">
        <f t="shared" si="103"/>
        <v>10.38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t="s">
        <v>8280</v>
      </c>
      <c r="Q1119" s="11" t="s">
        <v>8331</v>
      </c>
      <c r="R1119" t="s">
        <v>8332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3">
        <f t="shared" si="102"/>
        <v>2</v>
      </c>
      <c r="E1120" s="6">
        <v>4500</v>
      </c>
      <c r="F1120" s="8">
        <v>109</v>
      </c>
      <c r="G1120" t="s">
        <v>8220</v>
      </c>
      <c r="H1120" s="6">
        <f t="shared" si="103"/>
        <v>36.33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t="s">
        <v>8280</v>
      </c>
      <c r="Q1120" s="11" t="s">
        <v>8331</v>
      </c>
      <c r="R1120" t="s">
        <v>8332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>
        <f t="shared" si="107"/>
        <v>2014</v>
      </c>
    </row>
    <row r="1121" spans="1:22" ht="43.2" x14ac:dyDescent="0.3">
      <c r="A1121">
        <v>1119</v>
      </c>
      <c r="B1121" s="3" t="s">
        <v>1120</v>
      </c>
      <c r="C1121" s="3" t="s">
        <v>5229</v>
      </c>
      <c r="D1121" s="3">
        <f t="shared" si="102"/>
        <v>0</v>
      </c>
      <c r="E1121" s="6">
        <v>2100</v>
      </c>
      <c r="F1121" s="8">
        <v>5</v>
      </c>
      <c r="G1121" t="s">
        <v>8220</v>
      </c>
      <c r="H1121" s="6">
        <f t="shared" si="103"/>
        <v>5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t="s">
        <v>8280</v>
      </c>
      <c r="Q1121" s="11" t="s">
        <v>8331</v>
      </c>
      <c r="R1121" t="s">
        <v>8332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>
        <f t="shared" si="107"/>
        <v>2014</v>
      </c>
    </row>
    <row r="1122" spans="1:22" ht="28.8" x14ac:dyDescent="0.3">
      <c r="A1122">
        <v>1120</v>
      </c>
      <c r="B1122" s="3" t="s">
        <v>1121</v>
      </c>
      <c r="C1122" s="3" t="s">
        <v>5230</v>
      </c>
      <c r="D1122" s="3">
        <f t="shared" si="102"/>
        <v>0</v>
      </c>
      <c r="E1122" s="6">
        <v>25000</v>
      </c>
      <c r="F1122" s="8">
        <v>0</v>
      </c>
      <c r="G1122" t="s">
        <v>8220</v>
      </c>
      <c r="H1122" s="6">
        <f t="shared" si="103"/>
        <v>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t="s">
        <v>8280</v>
      </c>
      <c r="Q1122" s="11" t="s">
        <v>8331</v>
      </c>
      <c r="R1122" t="s">
        <v>8332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>
        <f t="shared" si="107"/>
        <v>2011</v>
      </c>
    </row>
    <row r="1123" spans="1:22" ht="28.8" x14ac:dyDescent="0.3">
      <c r="A1123">
        <v>1121</v>
      </c>
      <c r="B1123" s="3" t="s">
        <v>1122</v>
      </c>
      <c r="C1123" s="3" t="s">
        <v>5231</v>
      </c>
      <c r="D1123" s="3">
        <f t="shared" si="102"/>
        <v>0</v>
      </c>
      <c r="E1123" s="6">
        <v>250000</v>
      </c>
      <c r="F1123" s="8">
        <v>29</v>
      </c>
      <c r="G1123" t="s">
        <v>8220</v>
      </c>
      <c r="H1123" s="6">
        <f t="shared" si="103"/>
        <v>5.8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t="s">
        <v>8280</v>
      </c>
      <c r="Q1123" s="11" t="s">
        <v>8331</v>
      </c>
      <c r="R1123" t="s">
        <v>8332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>
        <f t="shared" si="107"/>
        <v>2016</v>
      </c>
    </row>
    <row r="1124" spans="1:22" ht="43.2" x14ac:dyDescent="0.3">
      <c r="A1124">
        <v>1122</v>
      </c>
      <c r="B1124" s="3" t="s">
        <v>1123</v>
      </c>
      <c r="C1124" s="3" t="s">
        <v>5232</v>
      </c>
      <c r="D1124" s="3">
        <f t="shared" si="102"/>
        <v>0</v>
      </c>
      <c r="E1124" s="6">
        <v>3200</v>
      </c>
      <c r="F1124" s="8">
        <v>0</v>
      </c>
      <c r="G1124" t="s">
        <v>8220</v>
      </c>
      <c r="H1124" s="6">
        <f t="shared" si="103"/>
        <v>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t="s">
        <v>8280</v>
      </c>
      <c r="Q1124" s="11" t="s">
        <v>8331</v>
      </c>
      <c r="R1124" t="s">
        <v>8332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3">
        <f t="shared" si="102"/>
        <v>0</v>
      </c>
      <c r="E1125" s="6">
        <v>5000</v>
      </c>
      <c r="F1125" s="8">
        <v>11</v>
      </c>
      <c r="G1125" t="s">
        <v>8220</v>
      </c>
      <c r="H1125" s="6">
        <f t="shared" si="103"/>
        <v>3.67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t="s">
        <v>8280</v>
      </c>
      <c r="Q1125" s="11" t="s">
        <v>8331</v>
      </c>
      <c r="R1125" t="s">
        <v>8332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3">
        <f t="shared" si="102"/>
        <v>0</v>
      </c>
      <c r="E1126" s="6">
        <v>90000</v>
      </c>
      <c r="F1126" s="8">
        <v>425</v>
      </c>
      <c r="G1126" t="s">
        <v>8220</v>
      </c>
      <c r="H1126" s="6">
        <f t="shared" si="103"/>
        <v>60.71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t="s">
        <v>8281</v>
      </c>
      <c r="Q1126" s="11" t="s">
        <v>8331</v>
      </c>
      <c r="R1126" t="s">
        <v>8333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3">
        <f t="shared" si="102"/>
        <v>0</v>
      </c>
      <c r="E1127" s="6">
        <v>3000</v>
      </c>
      <c r="F1127" s="8">
        <v>0</v>
      </c>
      <c r="G1127" t="s">
        <v>8220</v>
      </c>
      <c r="H1127" s="6">
        <f t="shared" si="103"/>
        <v>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t="s">
        <v>8281</v>
      </c>
      <c r="Q1127" s="11" t="s">
        <v>8331</v>
      </c>
      <c r="R1127" t="s">
        <v>8333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>
        <f t="shared" si="107"/>
        <v>2015</v>
      </c>
    </row>
    <row r="1128" spans="1:22" ht="28.8" x14ac:dyDescent="0.3">
      <c r="A1128">
        <v>1126</v>
      </c>
      <c r="B1128" s="3" t="s">
        <v>1127</v>
      </c>
      <c r="C1128" s="3" t="s">
        <v>5236</v>
      </c>
      <c r="D1128" s="3">
        <f t="shared" si="102"/>
        <v>1</v>
      </c>
      <c r="E1128" s="6">
        <v>2000</v>
      </c>
      <c r="F1128" s="8">
        <v>10</v>
      </c>
      <c r="G1128" t="s">
        <v>8220</v>
      </c>
      <c r="H1128" s="6">
        <f t="shared" si="103"/>
        <v>5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t="s">
        <v>8281</v>
      </c>
      <c r="Q1128" s="11" t="s">
        <v>8331</v>
      </c>
      <c r="R1128" t="s">
        <v>8333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>
        <f t="shared" si="107"/>
        <v>2016</v>
      </c>
    </row>
    <row r="1129" spans="1:22" ht="43.2" x14ac:dyDescent="0.3">
      <c r="A1129">
        <v>1127</v>
      </c>
      <c r="B1129" s="3" t="s">
        <v>1128</v>
      </c>
      <c r="C1129" s="3" t="s">
        <v>5237</v>
      </c>
      <c r="D1129" s="3">
        <f t="shared" si="102"/>
        <v>2</v>
      </c>
      <c r="E1129" s="6">
        <v>35000</v>
      </c>
      <c r="F1129" s="8">
        <v>585</v>
      </c>
      <c r="G1129" t="s">
        <v>8220</v>
      </c>
      <c r="H1129" s="6">
        <f t="shared" si="103"/>
        <v>25.43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t="s">
        <v>8281</v>
      </c>
      <c r="Q1129" s="11" t="s">
        <v>8331</v>
      </c>
      <c r="R1129" t="s">
        <v>8333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3">
        <f t="shared" si="102"/>
        <v>0</v>
      </c>
      <c r="E1130" s="6">
        <v>1000</v>
      </c>
      <c r="F1130" s="8">
        <v>1</v>
      </c>
      <c r="G1130" t="s">
        <v>8220</v>
      </c>
      <c r="H1130" s="6">
        <f t="shared" si="103"/>
        <v>1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t="s">
        <v>8281</v>
      </c>
      <c r="Q1130" s="11" t="s">
        <v>8331</v>
      </c>
      <c r="R1130" t="s">
        <v>8333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3">
        <f t="shared" si="102"/>
        <v>0</v>
      </c>
      <c r="E1131" s="6">
        <v>20000</v>
      </c>
      <c r="F1131" s="8">
        <v>21</v>
      </c>
      <c r="G1131" t="s">
        <v>8220</v>
      </c>
      <c r="H1131" s="6">
        <f t="shared" si="103"/>
        <v>10.5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t="s">
        <v>8281</v>
      </c>
      <c r="Q1131" s="11" t="s">
        <v>8331</v>
      </c>
      <c r="R1131" t="s">
        <v>8333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3">
        <f t="shared" si="102"/>
        <v>0</v>
      </c>
      <c r="E1132" s="6">
        <v>5000</v>
      </c>
      <c r="F1132" s="8">
        <v>11</v>
      </c>
      <c r="G1132" t="s">
        <v>8220</v>
      </c>
      <c r="H1132" s="6">
        <f t="shared" si="103"/>
        <v>3.67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t="s">
        <v>8281</v>
      </c>
      <c r="Q1132" s="11" t="s">
        <v>8331</v>
      </c>
      <c r="R1132" t="s">
        <v>8333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3">
        <f t="shared" si="102"/>
        <v>0</v>
      </c>
      <c r="E1133" s="6">
        <v>40000</v>
      </c>
      <c r="F1133" s="8">
        <v>0</v>
      </c>
      <c r="G1133" t="s">
        <v>8220</v>
      </c>
      <c r="H1133" s="6">
        <f t="shared" si="103"/>
        <v>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t="s">
        <v>8281</v>
      </c>
      <c r="Q1133" s="11" t="s">
        <v>8331</v>
      </c>
      <c r="R1133" t="s">
        <v>8333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3">
        <f t="shared" si="102"/>
        <v>14</v>
      </c>
      <c r="E1134" s="6">
        <v>10000</v>
      </c>
      <c r="F1134" s="8">
        <v>1438</v>
      </c>
      <c r="G1134" t="s">
        <v>8220</v>
      </c>
      <c r="H1134" s="6">
        <f t="shared" si="103"/>
        <v>110.62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t="s">
        <v>8281</v>
      </c>
      <c r="Q1134" s="11" t="s">
        <v>8331</v>
      </c>
      <c r="R1134" t="s">
        <v>8333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>
        <f t="shared" si="107"/>
        <v>2017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3">
        <f t="shared" si="102"/>
        <v>1</v>
      </c>
      <c r="E1135" s="6">
        <v>3000</v>
      </c>
      <c r="F1135" s="8">
        <v>20</v>
      </c>
      <c r="G1135" t="s">
        <v>8220</v>
      </c>
      <c r="H1135" s="6">
        <f t="shared" si="103"/>
        <v>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t="s">
        <v>8281</v>
      </c>
      <c r="Q1135" s="11" t="s">
        <v>8331</v>
      </c>
      <c r="R1135" t="s">
        <v>8333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>
        <f t="shared" si="107"/>
        <v>2014</v>
      </c>
    </row>
    <row r="1136" spans="1:22" ht="28.8" x14ac:dyDescent="0.3">
      <c r="A1136">
        <v>1134</v>
      </c>
      <c r="B1136" s="3" t="s">
        <v>1135</v>
      </c>
      <c r="C1136" s="3" t="s">
        <v>5244</v>
      </c>
      <c r="D1136" s="3">
        <f t="shared" si="102"/>
        <v>0</v>
      </c>
      <c r="E1136" s="6">
        <v>25000</v>
      </c>
      <c r="F1136" s="8">
        <v>1</v>
      </c>
      <c r="G1136" t="s">
        <v>8220</v>
      </c>
      <c r="H1136" s="6">
        <f t="shared" si="103"/>
        <v>1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t="s">
        <v>8281</v>
      </c>
      <c r="Q1136" s="11" t="s">
        <v>8331</v>
      </c>
      <c r="R1136" t="s">
        <v>8333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3">
        <f t="shared" si="102"/>
        <v>5</v>
      </c>
      <c r="E1137" s="6">
        <v>1000</v>
      </c>
      <c r="F1137" s="8">
        <v>50</v>
      </c>
      <c r="G1137" t="s">
        <v>8220</v>
      </c>
      <c r="H1137" s="6">
        <f t="shared" si="103"/>
        <v>50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t="s">
        <v>8281</v>
      </c>
      <c r="Q1137" s="11" t="s">
        <v>8331</v>
      </c>
      <c r="R1137" t="s">
        <v>8333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3">
        <f t="shared" si="102"/>
        <v>6</v>
      </c>
      <c r="E1138" s="6">
        <v>4190</v>
      </c>
      <c r="F1138" s="8">
        <v>270</v>
      </c>
      <c r="G1138" t="s">
        <v>8220</v>
      </c>
      <c r="H1138" s="6">
        <f t="shared" si="103"/>
        <v>45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t="s">
        <v>8281</v>
      </c>
      <c r="Q1138" s="11" t="s">
        <v>8331</v>
      </c>
      <c r="R1138" t="s">
        <v>8333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3">
        <f t="shared" si="102"/>
        <v>40</v>
      </c>
      <c r="E1139" s="6">
        <v>25000</v>
      </c>
      <c r="F1139" s="8">
        <v>9875</v>
      </c>
      <c r="G1139" t="s">
        <v>8220</v>
      </c>
      <c r="H1139" s="6">
        <f t="shared" si="103"/>
        <v>253.21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t="s">
        <v>8281</v>
      </c>
      <c r="Q1139" s="11" t="s">
        <v>8331</v>
      </c>
      <c r="R1139" t="s">
        <v>8333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3">
        <f t="shared" si="102"/>
        <v>0</v>
      </c>
      <c r="E1140" s="6">
        <v>35000</v>
      </c>
      <c r="F1140" s="8">
        <v>125</v>
      </c>
      <c r="G1140" t="s">
        <v>8220</v>
      </c>
      <c r="H1140" s="6">
        <f t="shared" si="103"/>
        <v>31.25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t="s">
        <v>8281</v>
      </c>
      <c r="Q1140" s="11" t="s">
        <v>8331</v>
      </c>
      <c r="R1140" t="s">
        <v>8333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3">
        <f t="shared" si="102"/>
        <v>0</v>
      </c>
      <c r="E1141" s="6">
        <v>8000</v>
      </c>
      <c r="F1141" s="8">
        <v>5</v>
      </c>
      <c r="G1141" t="s">
        <v>8220</v>
      </c>
      <c r="H1141" s="6">
        <f t="shared" si="103"/>
        <v>5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t="s">
        <v>8281</v>
      </c>
      <c r="Q1141" s="11" t="s">
        <v>8331</v>
      </c>
      <c r="R1141" t="s">
        <v>8333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2014</v>
      </c>
      <c r="V1141">
        <f t="shared" si="107"/>
        <v>2015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3">
        <f t="shared" si="102"/>
        <v>0</v>
      </c>
      <c r="E1142" s="6">
        <v>5000</v>
      </c>
      <c r="F1142" s="8">
        <v>0</v>
      </c>
      <c r="G1142" t="s">
        <v>8220</v>
      </c>
      <c r="H1142" s="6">
        <f t="shared" si="103"/>
        <v>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t="s">
        <v>8281</v>
      </c>
      <c r="Q1142" s="11" t="s">
        <v>8331</v>
      </c>
      <c r="R1142" t="s">
        <v>8333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3">
        <f t="shared" si="102"/>
        <v>0</v>
      </c>
      <c r="E1143" s="6">
        <v>500</v>
      </c>
      <c r="F1143" s="8">
        <v>0</v>
      </c>
      <c r="G1143" t="s">
        <v>8220</v>
      </c>
      <c r="H1143" s="6">
        <f t="shared" si="103"/>
        <v>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t="s">
        <v>8281</v>
      </c>
      <c r="Q1143" s="11" t="s">
        <v>8331</v>
      </c>
      <c r="R1143" t="s">
        <v>8333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3">
        <f t="shared" si="102"/>
        <v>0</v>
      </c>
      <c r="E1144" s="6">
        <v>4000</v>
      </c>
      <c r="F1144" s="8">
        <v>0</v>
      </c>
      <c r="G1144" t="s">
        <v>8220</v>
      </c>
      <c r="H1144" s="6">
        <f t="shared" si="103"/>
        <v>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t="s">
        <v>8281</v>
      </c>
      <c r="Q1144" s="11" t="s">
        <v>8331</v>
      </c>
      <c r="R1144" t="s">
        <v>8333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3">
        <f t="shared" si="102"/>
        <v>0</v>
      </c>
      <c r="E1145" s="6">
        <v>45000</v>
      </c>
      <c r="F1145" s="8">
        <v>186</v>
      </c>
      <c r="G1145" t="s">
        <v>8220</v>
      </c>
      <c r="H1145" s="6">
        <f t="shared" si="103"/>
        <v>23.25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t="s">
        <v>8281</v>
      </c>
      <c r="Q1145" s="11" t="s">
        <v>8331</v>
      </c>
      <c r="R1145" t="s">
        <v>8333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3">
        <f t="shared" si="102"/>
        <v>0</v>
      </c>
      <c r="E1146" s="6">
        <v>9300</v>
      </c>
      <c r="F1146" s="8">
        <v>0</v>
      </c>
      <c r="G1146" t="s">
        <v>8220</v>
      </c>
      <c r="H1146" s="6">
        <f t="shared" si="103"/>
        <v>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t="s">
        <v>8282</v>
      </c>
      <c r="Q1146" s="11" t="s">
        <v>8334</v>
      </c>
      <c r="R1146" t="s">
        <v>8335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>
        <f t="shared" si="107"/>
        <v>2015</v>
      </c>
    </row>
    <row r="1147" spans="1:22" ht="28.8" x14ac:dyDescent="0.3">
      <c r="A1147">
        <v>1145</v>
      </c>
      <c r="B1147" s="3" t="s">
        <v>1146</v>
      </c>
      <c r="C1147" s="3" t="s">
        <v>5255</v>
      </c>
      <c r="D1147" s="3">
        <f t="shared" si="102"/>
        <v>0</v>
      </c>
      <c r="E1147" s="6">
        <v>80000</v>
      </c>
      <c r="F1147" s="8">
        <v>100</v>
      </c>
      <c r="G1147" t="s">
        <v>8220</v>
      </c>
      <c r="H1147" s="6">
        <f t="shared" si="103"/>
        <v>100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t="s">
        <v>8282</v>
      </c>
      <c r="Q1147" s="11" t="s">
        <v>8334</v>
      </c>
      <c r="R1147" t="s">
        <v>8335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>
        <f t="shared" si="107"/>
        <v>2014</v>
      </c>
    </row>
    <row r="1148" spans="1:22" ht="28.8" x14ac:dyDescent="0.3">
      <c r="A1148">
        <v>1146</v>
      </c>
      <c r="B1148" s="3" t="s">
        <v>1147</v>
      </c>
      <c r="C1148" s="3" t="s">
        <v>5256</v>
      </c>
      <c r="D1148" s="3">
        <f t="shared" si="102"/>
        <v>9</v>
      </c>
      <c r="E1148" s="6">
        <v>6000</v>
      </c>
      <c r="F1148" s="8">
        <v>530</v>
      </c>
      <c r="G1148" t="s">
        <v>8220</v>
      </c>
      <c r="H1148" s="6">
        <f t="shared" si="103"/>
        <v>44.17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t="s">
        <v>8282</v>
      </c>
      <c r="Q1148" s="11" t="s">
        <v>8334</v>
      </c>
      <c r="R1148" t="s">
        <v>8335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3">
        <f t="shared" si="102"/>
        <v>0</v>
      </c>
      <c r="E1149" s="6">
        <v>25000</v>
      </c>
      <c r="F1149" s="8">
        <v>0</v>
      </c>
      <c r="G1149" t="s">
        <v>8220</v>
      </c>
      <c r="H1149" s="6">
        <f t="shared" si="103"/>
        <v>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t="s">
        <v>8282</v>
      </c>
      <c r="Q1149" s="11" t="s">
        <v>8334</v>
      </c>
      <c r="R1149" t="s">
        <v>8335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3">
        <f t="shared" si="102"/>
        <v>0</v>
      </c>
      <c r="E1150" s="6">
        <v>15000</v>
      </c>
      <c r="F1150" s="8">
        <v>73</v>
      </c>
      <c r="G1150" t="s">
        <v>8220</v>
      </c>
      <c r="H1150" s="6">
        <f t="shared" si="103"/>
        <v>24.33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t="s">
        <v>8282</v>
      </c>
      <c r="Q1150" s="11" t="s">
        <v>8334</v>
      </c>
      <c r="R1150" t="s">
        <v>8335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>
        <f t="shared" si="107"/>
        <v>2016</v>
      </c>
    </row>
    <row r="1151" spans="1:22" x14ac:dyDescent="0.3">
      <c r="A1151">
        <v>1149</v>
      </c>
      <c r="B1151" s="3" t="s">
        <v>1150</v>
      </c>
      <c r="C1151" s="3" t="s">
        <v>5259</v>
      </c>
      <c r="D1151" s="3">
        <f t="shared" si="102"/>
        <v>0</v>
      </c>
      <c r="E1151" s="6">
        <v>50000</v>
      </c>
      <c r="F1151" s="8">
        <v>75</v>
      </c>
      <c r="G1151" t="s">
        <v>8220</v>
      </c>
      <c r="H1151" s="6">
        <f t="shared" si="103"/>
        <v>37.5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t="s">
        <v>8282</v>
      </c>
      <c r="Q1151" s="11" t="s">
        <v>8334</v>
      </c>
      <c r="R1151" t="s">
        <v>8335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3">
        <f t="shared" si="102"/>
        <v>10</v>
      </c>
      <c r="E1152" s="6">
        <v>2500</v>
      </c>
      <c r="F1152" s="8">
        <v>252</v>
      </c>
      <c r="G1152" t="s">
        <v>8220</v>
      </c>
      <c r="H1152" s="6">
        <f t="shared" si="103"/>
        <v>42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t="s">
        <v>8282</v>
      </c>
      <c r="Q1152" s="11" t="s">
        <v>8334</v>
      </c>
      <c r="R1152" t="s">
        <v>8335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>
        <f t="shared" si="107"/>
        <v>2016</v>
      </c>
    </row>
    <row r="1153" spans="1:22" ht="43.2" x14ac:dyDescent="0.3">
      <c r="A1153">
        <v>1151</v>
      </c>
      <c r="B1153" s="3" t="s">
        <v>1152</v>
      </c>
      <c r="C1153" s="3" t="s">
        <v>5261</v>
      </c>
      <c r="D1153" s="3">
        <f t="shared" si="102"/>
        <v>0</v>
      </c>
      <c r="E1153" s="6">
        <v>25000</v>
      </c>
      <c r="F1153" s="8">
        <v>0</v>
      </c>
      <c r="G1153" t="s">
        <v>8220</v>
      </c>
      <c r="H1153" s="6">
        <f t="shared" si="103"/>
        <v>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t="s">
        <v>8282</v>
      </c>
      <c r="Q1153" s="11" t="s">
        <v>8334</v>
      </c>
      <c r="R1153" t="s">
        <v>8335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3">
        <f t="shared" ref="D1154:D1217" si="108">ROUND((F1154/E1154)*100,0)</f>
        <v>6</v>
      </c>
      <c r="E1154" s="6">
        <v>16000</v>
      </c>
      <c r="F1154" s="8">
        <v>911</v>
      </c>
      <c r="G1154" t="s">
        <v>8220</v>
      </c>
      <c r="H1154" s="6">
        <f t="shared" si="103"/>
        <v>60.73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t="s">
        <v>8282</v>
      </c>
      <c r="Q1154" s="11" t="s">
        <v>8334</v>
      </c>
      <c r="R1154" t="s">
        <v>8335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3">
        <f t="shared" si="108"/>
        <v>1</v>
      </c>
      <c r="E1155" s="6">
        <v>8000</v>
      </c>
      <c r="F1155" s="8">
        <v>50</v>
      </c>
      <c r="G1155" t="s">
        <v>8220</v>
      </c>
      <c r="H1155" s="6">
        <f t="shared" ref="H1155:H1218" si="109">IFERROR(ROUND(F1155/N1155,2),0)</f>
        <v>50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t="s">
        <v>8282</v>
      </c>
      <c r="Q1155" s="11" t="s">
        <v>8334</v>
      </c>
      <c r="R1155" t="s">
        <v>8335</v>
      </c>
      <c r="S1155" s="13">
        <f t="shared" ref="S1155:S1218" si="110">(((L1155/60)/60)/24)+DATE(1970,1,1)</f>
        <v>42143.714178240742</v>
      </c>
      <c r="T1155" s="13">
        <f t="shared" ref="T1155:T1218" si="111">(((K1155/60)/60)/24)+DATE(1970,1,1)</f>
        <v>42173.714178240742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3">
        <f t="shared" si="108"/>
        <v>7</v>
      </c>
      <c r="E1156" s="6">
        <v>5000</v>
      </c>
      <c r="F1156" s="8">
        <v>325</v>
      </c>
      <c r="G1156" t="s">
        <v>8220</v>
      </c>
      <c r="H1156" s="6">
        <f t="shared" si="109"/>
        <v>108.33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t="s">
        <v>8282</v>
      </c>
      <c r="Q1156" s="11" t="s">
        <v>8334</v>
      </c>
      <c r="R1156" t="s">
        <v>8335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3">
        <f t="shared" si="108"/>
        <v>1</v>
      </c>
      <c r="E1157" s="6">
        <v>25000</v>
      </c>
      <c r="F1157" s="8">
        <v>188</v>
      </c>
      <c r="G1157" t="s">
        <v>8220</v>
      </c>
      <c r="H1157" s="6">
        <f t="shared" si="109"/>
        <v>23.5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t="s">
        <v>8282</v>
      </c>
      <c r="Q1157" s="11" t="s">
        <v>8334</v>
      </c>
      <c r="R1157" t="s">
        <v>8335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3">
        <f t="shared" si="108"/>
        <v>0</v>
      </c>
      <c r="E1158" s="6">
        <v>6500</v>
      </c>
      <c r="F1158" s="8">
        <v>0</v>
      </c>
      <c r="G1158" t="s">
        <v>8220</v>
      </c>
      <c r="H1158" s="6">
        <f t="shared" si="109"/>
        <v>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t="s">
        <v>8282</v>
      </c>
      <c r="Q1158" s="11" t="s">
        <v>8334</v>
      </c>
      <c r="R1158" t="s">
        <v>8335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3">
        <f t="shared" si="108"/>
        <v>2</v>
      </c>
      <c r="E1159" s="6">
        <v>10000</v>
      </c>
      <c r="F1159" s="8">
        <v>151</v>
      </c>
      <c r="G1159" t="s">
        <v>8220</v>
      </c>
      <c r="H1159" s="6">
        <f t="shared" si="109"/>
        <v>50.33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t="s">
        <v>8282</v>
      </c>
      <c r="Q1159" s="11" t="s">
        <v>8334</v>
      </c>
      <c r="R1159" t="s">
        <v>8335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3">
        <f t="shared" si="108"/>
        <v>0</v>
      </c>
      <c r="E1160" s="6">
        <v>7500</v>
      </c>
      <c r="F1160" s="8">
        <v>35</v>
      </c>
      <c r="G1160" t="s">
        <v>8220</v>
      </c>
      <c r="H1160" s="6">
        <f t="shared" si="109"/>
        <v>11.67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t="s">
        <v>8282</v>
      </c>
      <c r="Q1160" s="11" t="s">
        <v>8334</v>
      </c>
      <c r="R1160" t="s">
        <v>8335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3">
        <f t="shared" si="108"/>
        <v>0</v>
      </c>
      <c r="E1161" s="6">
        <v>6750</v>
      </c>
      <c r="F1161" s="8">
        <v>0</v>
      </c>
      <c r="G1161" t="s">
        <v>8220</v>
      </c>
      <c r="H1161" s="6">
        <f t="shared" si="109"/>
        <v>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t="s">
        <v>8282</v>
      </c>
      <c r="Q1161" s="11" t="s">
        <v>8334</v>
      </c>
      <c r="R1161" t="s">
        <v>8335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3">
        <f t="shared" si="108"/>
        <v>4</v>
      </c>
      <c r="E1162" s="6">
        <v>30000</v>
      </c>
      <c r="F1162" s="8">
        <v>1155</v>
      </c>
      <c r="G1162" t="s">
        <v>8220</v>
      </c>
      <c r="H1162" s="6">
        <f t="shared" si="109"/>
        <v>60.79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t="s">
        <v>8282</v>
      </c>
      <c r="Q1162" s="11" t="s">
        <v>8334</v>
      </c>
      <c r="R1162" t="s">
        <v>8335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3">
        <f t="shared" si="108"/>
        <v>0</v>
      </c>
      <c r="E1163" s="6">
        <v>18000</v>
      </c>
      <c r="F1163" s="8">
        <v>0</v>
      </c>
      <c r="G1163" t="s">
        <v>8220</v>
      </c>
      <c r="H1163" s="6">
        <f t="shared" si="109"/>
        <v>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t="s">
        <v>8282</v>
      </c>
      <c r="Q1163" s="11" t="s">
        <v>8334</v>
      </c>
      <c r="R1163" t="s">
        <v>8335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>
        <f t="shared" si="113"/>
        <v>2015</v>
      </c>
    </row>
    <row r="1164" spans="1:22" ht="43.2" x14ac:dyDescent="0.3">
      <c r="A1164">
        <v>1162</v>
      </c>
      <c r="B1164" s="3" t="s">
        <v>1163</v>
      </c>
      <c r="C1164" s="3" t="s">
        <v>5272</v>
      </c>
      <c r="D1164" s="3">
        <f t="shared" si="108"/>
        <v>0</v>
      </c>
      <c r="E1164" s="6">
        <v>60000</v>
      </c>
      <c r="F1164" s="8">
        <v>35</v>
      </c>
      <c r="G1164" t="s">
        <v>8220</v>
      </c>
      <c r="H1164" s="6">
        <f t="shared" si="109"/>
        <v>17.5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t="s">
        <v>8282</v>
      </c>
      <c r="Q1164" s="11" t="s">
        <v>8334</v>
      </c>
      <c r="R1164" t="s">
        <v>8335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3">
        <f t="shared" si="108"/>
        <v>0</v>
      </c>
      <c r="E1165" s="6">
        <v>5200</v>
      </c>
      <c r="F1165" s="8">
        <v>0</v>
      </c>
      <c r="G1165" t="s">
        <v>8220</v>
      </c>
      <c r="H1165" s="6">
        <f t="shared" si="109"/>
        <v>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t="s">
        <v>8282</v>
      </c>
      <c r="Q1165" s="11" t="s">
        <v>8334</v>
      </c>
      <c r="R1165" t="s">
        <v>8335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3">
        <f t="shared" si="108"/>
        <v>0</v>
      </c>
      <c r="E1166" s="6">
        <v>10000</v>
      </c>
      <c r="F1166" s="8">
        <v>0</v>
      </c>
      <c r="G1166" t="s">
        <v>8220</v>
      </c>
      <c r="H1166" s="6">
        <f t="shared" si="109"/>
        <v>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t="s">
        <v>8282</v>
      </c>
      <c r="Q1166" s="11" t="s">
        <v>8334</v>
      </c>
      <c r="R1166" t="s">
        <v>8335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3">
        <f t="shared" si="108"/>
        <v>21</v>
      </c>
      <c r="E1167" s="6">
        <v>10000</v>
      </c>
      <c r="F1167" s="8">
        <v>2070.5</v>
      </c>
      <c r="G1167" t="s">
        <v>8220</v>
      </c>
      <c r="H1167" s="6">
        <f t="shared" si="109"/>
        <v>82.82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t="s">
        <v>8282</v>
      </c>
      <c r="Q1167" s="11" t="s">
        <v>8334</v>
      </c>
      <c r="R1167" t="s">
        <v>8335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3">
        <f t="shared" si="108"/>
        <v>19</v>
      </c>
      <c r="E1168" s="6">
        <v>15000</v>
      </c>
      <c r="F1168" s="8">
        <v>2871</v>
      </c>
      <c r="G1168" t="s">
        <v>8220</v>
      </c>
      <c r="H1168" s="6">
        <f t="shared" si="109"/>
        <v>358.88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t="s">
        <v>8282</v>
      </c>
      <c r="Q1168" s="11" t="s">
        <v>8334</v>
      </c>
      <c r="R1168" t="s">
        <v>8335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>
        <f t="shared" si="113"/>
        <v>2015</v>
      </c>
    </row>
    <row r="1169" spans="1:22" ht="28.8" x14ac:dyDescent="0.3">
      <c r="A1169">
        <v>1167</v>
      </c>
      <c r="B1169" s="3" t="s">
        <v>1168</v>
      </c>
      <c r="C1169" s="3" t="s">
        <v>5277</v>
      </c>
      <c r="D1169" s="3">
        <f t="shared" si="108"/>
        <v>2</v>
      </c>
      <c r="E1169" s="6">
        <v>60000</v>
      </c>
      <c r="F1169" s="8">
        <v>979</v>
      </c>
      <c r="G1169" t="s">
        <v>8220</v>
      </c>
      <c r="H1169" s="6">
        <f t="shared" si="109"/>
        <v>61.19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t="s">
        <v>8282</v>
      </c>
      <c r="Q1169" s="11" t="s">
        <v>8334</v>
      </c>
      <c r="R1169" t="s">
        <v>8335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>
        <f t="shared" si="113"/>
        <v>2014</v>
      </c>
    </row>
    <row r="1170" spans="1:22" ht="28.8" x14ac:dyDescent="0.3">
      <c r="A1170">
        <v>1168</v>
      </c>
      <c r="B1170" s="3" t="s">
        <v>1169</v>
      </c>
      <c r="C1170" s="3" t="s">
        <v>5278</v>
      </c>
      <c r="D1170" s="3">
        <f t="shared" si="108"/>
        <v>6</v>
      </c>
      <c r="E1170" s="6">
        <v>18000</v>
      </c>
      <c r="F1170" s="8">
        <v>1020</v>
      </c>
      <c r="G1170" t="s">
        <v>8220</v>
      </c>
      <c r="H1170" s="6">
        <f t="shared" si="109"/>
        <v>340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t="s">
        <v>8282</v>
      </c>
      <c r="Q1170" s="11" t="s">
        <v>8334</v>
      </c>
      <c r="R1170" t="s">
        <v>8335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3">
        <f t="shared" si="108"/>
        <v>0</v>
      </c>
      <c r="E1171" s="6">
        <v>10000</v>
      </c>
      <c r="F1171" s="8">
        <v>17</v>
      </c>
      <c r="G1171" t="s">
        <v>8220</v>
      </c>
      <c r="H1171" s="6">
        <f t="shared" si="109"/>
        <v>5.67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t="s">
        <v>8282</v>
      </c>
      <c r="Q1171" s="11" t="s">
        <v>8334</v>
      </c>
      <c r="R1171" t="s">
        <v>8335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3">
        <f t="shared" si="108"/>
        <v>0</v>
      </c>
      <c r="E1172" s="6">
        <v>25000</v>
      </c>
      <c r="F1172" s="8">
        <v>100</v>
      </c>
      <c r="G1172" t="s">
        <v>8220</v>
      </c>
      <c r="H1172" s="6">
        <f t="shared" si="109"/>
        <v>50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t="s">
        <v>8282</v>
      </c>
      <c r="Q1172" s="11" t="s">
        <v>8334</v>
      </c>
      <c r="R1172" t="s">
        <v>8335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>
        <f t="shared" si="113"/>
        <v>2015</v>
      </c>
    </row>
    <row r="1173" spans="1:22" ht="28.8" x14ac:dyDescent="0.3">
      <c r="A1173">
        <v>1171</v>
      </c>
      <c r="B1173" s="3" t="s">
        <v>1172</v>
      </c>
      <c r="C1173" s="3" t="s">
        <v>5281</v>
      </c>
      <c r="D1173" s="3">
        <f t="shared" si="108"/>
        <v>0</v>
      </c>
      <c r="E1173" s="6">
        <v>25000</v>
      </c>
      <c r="F1173" s="8">
        <v>25</v>
      </c>
      <c r="G1173" t="s">
        <v>8220</v>
      </c>
      <c r="H1173" s="6">
        <f t="shared" si="109"/>
        <v>25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t="s">
        <v>8282</v>
      </c>
      <c r="Q1173" s="11" t="s">
        <v>8334</v>
      </c>
      <c r="R1173" t="s">
        <v>8335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>
        <f t="shared" si="113"/>
        <v>2014</v>
      </c>
    </row>
    <row r="1174" spans="1:22" x14ac:dyDescent="0.3">
      <c r="A1174">
        <v>1172</v>
      </c>
      <c r="B1174" s="3" t="s">
        <v>1173</v>
      </c>
      <c r="C1174" s="3" t="s">
        <v>5282</v>
      </c>
      <c r="D1174" s="3">
        <f t="shared" si="108"/>
        <v>0</v>
      </c>
      <c r="E1174" s="6">
        <v>9000</v>
      </c>
      <c r="F1174" s="8">
        <v>0</v>
      </c>
      <c r="G1174" t="s">
        <v>8220</v>
      </c>
      <c r="H1174" s="6">
        <f t="shared" si="109"/>
        <v>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t="s">
        <v>8282</v>
      </c>
      <c r="Q1174" s="11" t="s">
        <v>8334</v>
      </c>
      <c r="R1174" t="s">
        <v>8335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3">
        <f t="shared" si="108"/>
        <v>0</v>
      </c>
      <c r="E1175" s="6">
        <v>125000</v>
      </c>
      <c r="F1175" s="8">
        <v>30</v>
      </c>
      <c r="G1175" t="s">
        <v>8220</v>
      </c>
      <c r="H1175" s="6">
        <f t="shared" si="109"/>
        <v>30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t="s">
        <v>8282</v>
      </c>
      <c r="Q1175" s="11" t="s">
        <v>8334</v>
      </c>
      <c r="R1175" t="s">
        <v>8335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>
        <f t="shared" si="113"/>
        <v>2015</v>
      </c>
    </row>
    <row r="1176" spans="1:22" ht="28.8" x14ac:dyDescent="0.3">
      <c r="A1176">
        <v>1174</v>
      </c>
      <c r="B1176" s="3" t="s">
        <v>1175</v>
      </c>
      <c r="C1176" s="3" t="s">
        <v>5284</v>
      </c>
      <c r="D1176" s="3">
        <f t="shared" si="108"/>
        <v>6</v>
      </c>
      <c r="E1176" s="6">
        <v>15000</v>
      </c>
      <c r="F1176" s="8">
        <v>886</v>
      </c>
      <c r="G1176" t="s">
        <v>8220</v>
      </c>
      <c r="H1176" s="6">
        <f t="shared" si="109"/>
        <v>46.63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t="s">
        <v>8282</v>
      </c>
      <c r="Q1176" s="11" t="s">
        <v>8334</v>
      </c>
      <c r="R1176" t="s">
        <v>8335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>
        <f t="shared" si="113"/>
        <v>2016</v>
      </c>
    </row>
    <row r="1177" spans="1:22" ht="28.8" x14ac:dyDescent="0.3">
      <c r="A1177">
        <v>1175</v>
      </c>
      <c r="B1177" s="3" t="s">
        <v>1176</v>
      </c>
      <c r="C1177" s="3" t="s">
        <v>5285</v>
      </c>
      <c r="D1177" s="3">
        <f t="shared" si="108"/>
        <v>3</v>
      </c>
      <c r="E1177" s="6">
        <v>20000</v>
      </c>
      <c r="F1177" s="8">
        <v>585</v>
      </c>
      <c r="G1177" t="s">
        <v>8220</v>
      </c>
      <c r="H1177" s="6">
        <f t="shared" si="109"/>
        <v>65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t="s">
        <v>8282</v>
      </c>
      <c r="Q1177" s="11" t="s">
        <v>8334</v>
      </c>
      <c r="R1177" t="s">
        <v>8335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3">
        <f t="shared" si="108"/>
        <v>0</v>
      </c>
      <c r="E1178" s="6">
        <v>175000</v>
      </c>
      <c r="F1178" s="8">
        <v>10</v>
      </c>
      <c r="G1178" t="s">
        <v>8220</v>
      </c>
      <c r="H1178" s="6">
        <f t="shared" si="109"/>
        <v>10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t="s">
        <v>8282</v>
      </c>
      <c r="Q1178" s="11" t="s">
        <v>8334</v>
      </c>
      <c r="R1178" t="s">
        <v>8335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3">
        <f t="shared" si="108"/>
        <v>0</v>
      </c>
      <c r="E1179" s="6">
        <v>6000</v>
      </c>
      <c r="F1179" s="8">
        <v>0</v>
      </c>
      <c r="G1179" t="s">
        <v>8220</v>
      </c>
      <c r="H1179" s="6">
        <f t="shared" si="109"/>
        <v>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t="s">
        <v>8282</v>
      </c>
      <c r="Q1179" s="11" t="s">
        <v>8334</v>
      </c>
      <c r="R1179" t="s">
        <v>8335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3">
        <f t="shared" si="108"/>
        <v>0</v>
      </c>
      <c r="E1180" s="6">
        <v>75000</v>
      </c>
      <c r="F1180" s="8">
        <v>5</v>
      </c>
      <c r="G1180" t="s">
        <v>8220</v>
      </c>
      <c r="H1180" s="6">
        <f t="shared" si="109"/>
        <v>5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t="s">
        <v>8282</v>
      </c>
      <c r="Q1180" s="11" t="s">
        <v>8334</v>
      </c>
      <c r="R1180" t="s">
        <v>8335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3">
        <f t="shared" si="108"/>
        <v>5</v>
      </c>
      <c r="E1181" s="6">
        <v>60000</v>
      </c>
      <c r="F1181" s="8">
        <v>3200</v>
      </c>
      <c r="G1181" t="s">
        <v>8220</v>
      </c>
      <c r="H1181" s="6">
        <f t="shared" si="109"/>
        <v>640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t="s">
        <v>8282</v>
      </c>
      <c r="Q1181" s="11" t="s">
        <v>8334</v>
      </c>
      <c r="R1181" t="s">
        <v>8335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>
        <f t="shared" si="113"/>
        <v>2015</v>
      </c>
    </row>
    <row r="1182" spans="1:22" ht="28.8" x14ac:dyDescent="0.3">
      <c r="A1182">
        <v>1180</v>
      </c>
      <c r="B1182" s="3" t="s">
        <v>1181</v>
      </c>
      <c r="C1182" s="3" t="s">
        <v>5290</v>
      </c>
      <c r="D1182" s="3">
        <f t="shared" si="108"/>
        <v>12</v>
      </c>
      <c r="E1182" s="6">
        <v>50000</v>
      </c>
      <c r="F1182" s="8">
        <v>5875</v>
      </c>
      <c r="G1182" t="s">
        <v>8220</v>
      </c>
      <c r="H1182" s="6">
        <f t="shared" si="109"/>
        <v>69.12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t="s">
        <v>8282</v>
      </c>
      <c r="Q1182" s="11" t="s">
        <v>8334</v>
      </c>
      <c r="R1182" t="s">
        <v>8335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>
        <f t="shared" si="113"/>
        <v>2014</v>
      </c>
    </row>
    <row r="1183" spans="1:22" x14ac:dyDescent="0.3">
      <c r="A1183">
        <v>1181</v>
      </c>
      <c r="B1183" s="3" t="s">
        <v>1182</v>
      </c>
      <c r="C1183" s="3" t="s">
        <v>5291</v>
      </c>
      <c r="D1183" s="3">
        <f t="shared" si="108"/>
        <v>0</v>
      </c>
      <c r="E1183" s="6">
        <v>50000</v>
      </c>
      <c r="F1183" s="8">
        <v>4</v>
      </c>
      <c r="G1183" t="s">
        <v>8220</v>
      </c>
      <c r="H1183" s="6">
        <f t="shared" si="109"/>
        <v>1.33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t="s">
        <v>8282</v>
      </c>
      <c r="Q1183" s="11" t="s">
        <v>8334</v>
      </c>
      <c r="R1183" t="s">
        <v>8335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>
        <f t="shared" si="113"/>
        <v>2015</v>
      </c>
    </row>
    <row r="1184" spans="1:22" ht="43.2" x14ac:dyDescent="0.3">
      <c r="A1184">
        <v>1182</v>
      </c>
      <c r="B1184" s="3" t="s">
        <v>1183</v>
      </c>
      <c r="C1184" s="3" t="s">
        <v>5292</v>
      </c>
      <c r="D1184" s="3">
        <f t="shared" si="108"/>
        <v>4</v>
      </c>
      <c r="E1184" s="6">
        <v>1000</v>
      </c>
      <c r="F1184" s="8">
        <v>42</v>
      </c>
      <c r="G1184" t="s">
        <v>8220</v>
      </c>
      <c r="H1184" s="6">
        <f t="shared" si="109"/>
        <v>10.5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t="s">
        <v>8282</v>
      </c>
      <c r="Q1184" s="11" t="s">
        <v>8334</v>
      </c>
      <c r="R1184" t="s">
        <v>8335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>
        <f t="shared" si="113"/>
        <v>2017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3">
        <f t="shared" si="108"/>
        <v>4</v>
      </c>
      <c r="E1185" s="6">
        <v>2500</v>
      </c>
      <c r="F1185" s="8">
        <v>100</v>
      </c>
      <c r="G1185" t="s">
        <v>8220</v>
      </c>
      <c r="H1185" s="6">
        <f t="shared" si="109"/>
        <v>33.33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t="s">
        <v>8282</v>
      </c>
      <c r="Q1185" s="11" t="s">
        <v>8334</v>
      </c>
      <c r="R1185" t="s">
        <v>8335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3">
        <f t="shared" si="108"/>
        <v>105</v>
      </c>
      <c r="E1186" s="6">
        <v>22000</v>
      </c>
      <c r="F1186" s="8">
        <v>23086</v>
      </c>
      <c r="G1186" t="s">
        <v>8218</v>
      </c>
      <c r="H1186" s="6">
        <f t="shared" si="109"/>
        <v>61.56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t="s">
        <v>8283</v>
      </c>
      <c r="Q1186" s="11" t="s">
        <v>8336</v>
      </c>
      <c r="R1186" t="s">
        <v>8337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>
        <f t="shared" si="113"/>
        <v>2017</v>
      </c>
    </row>
    <row r="1187" spans="1:22" ht="43.2" x14ac:dyDescent="0.3">
      <c r="A1187">
        <v>1185</v>
      </c>
      <c r="B1187" s="3" t="s">
        <v>1186</v>
      </c>
      <c r="C1187" s="3" t="s">
        <v>5295</v>
      </c>
      <c r="D1187" s="3">
        <f t="shared" si="108"/>
        <v>105</v>
      </c>
      <c r="E1187" s="6">
        <v>12500</v>
      </c>
      <c r="F1187" s="8">
        <v>13180</v>
      </c>
      <c r="G1187" t="s">
        <v>8218</v>
      </c>
      <c r="H1187" s="6">
        <f t="shared" si="109"/>
        <v>118.74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t="s">
        <v>8283</v>
      </c>
      <c r="Q1187" s="11" t="s">
        <v>8336</v>
      </c>
      <c r="R1187" t="s">
        <v>8337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3">
        <f t="shared" si="108"/>
        <v>107</v>
      </c>
      <c r="E1188" s="6">
        <v>7500</v>
      </c>
      <c r="F1188" s="8">
        <v>8005</v>
      </c>
      <c r="G1188" t="s">
        <v>8218</v>
      </c>
      <c r="H1188" s="6">
        <f t="shared" si="109"/>
        <v>65.08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t="s">
        <v>8283</v>
      </c>
      <c r="Q1188" s="11" t="s">
        <v>8336</v>
      </c>
      <c r="R1188" t="s">
        <v>8337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3">
        <f t="shared" si="108"/>
        <v>104</v>
      </c>
      <c r="E1189" s="6">
        <v>8750</v>
      </c>
      <c r="F1189" s="8">
        <v>9111</v>
      </c>
      <c r="G1189" t="s">
        <v>8218</v>
      </c>
      <c r="H1189" s="6">
        <f t="shared" si="109"/>
        <v>130.16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t="s">
        <v>8283</v>
      </c>
      <c r="Q1189" s="11" t="s">
        <v>8336</v>
      </c>
      <c r="R1189" t="s">
        <v>8337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>
        <f t="shared" si="113"/>
        <v>2015</v>
      </c>
    </row>
    <row r="1190" spans="1:22" ht="28.8" x14ac:dyDescent="0.3">
      <c r="A1190">
        <v>1188</v>
      </c>
      <c r="B1190" s="3" t="s">
        <v>1189</v>
      </c>
      <c r="C1190" s="3" t="s">
        <v>5298</v>
      </c>
      <c r="D1190" s="3">
        <f t="shared" si="108"/>
        <v>161</v>
      </c>
      <c r="E1190" s="6">
        <v>2000</v>
      </c>
      <c r="F1190" s="8">
        <v>3211</v>
      </c>
      <c r="G1190" t="s">
        <v>8218</v>
      </c>
      <c r="H1190" s="6">
        <f t="shared" si="109"/>
        <v>37.78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t="s">
        <v>8283</v>
      </c>
      <c r="Q1190" s="11" t="s">
        <v>8336</v>
      </c>
      <c r="R1190" t="s">
        <v>8337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3">
        <f t="shared" si="108"/>
        <v>108</v>
      </c>
      <c r="E1191" s="6">
        <v>9000</v>
      </c>
      <c r="F1191" s="8">
        <v>9700</v>
      </c>
      <c r="G1191" t="s">
        <v>8218</v>
      </c>
      <c r="H1191" s="6">
        <f t="shared" si="109"/>
        <v>112.79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t="s">
        <v>8283</v>
      </c>
      <c r="Q1191" s="11" t="s">
        <v>8336</v>
      </c>
      <c r="R1191" t="s">
        <v>8337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3">
        <f t="shared" si="108"/>
        <v>135</v>
      </c>
      <c r="E1192" s="6">
        <v>500</v>
      </c>
      <c r="F1192" s="8">
        <v>675</v>
      </c>
      <c r="G1192" t="s">
        <v>8218</v>
      </c>
      <c r="H1192" s="6">
        <f t="shared" si="109"/>
        <v>51.92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t="s">
        <v>8283</v>
      </c>
      <c r="Q1192" s="11" t="s">
        <v>8336</v>
      </c>
      <c r="R1192" t="s">
        <v>8337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3">
        <f t="shared" si="108"/>
        <v>109</v>
      </c>
      <c r="E1193" s="6">
        <v>2700</v>
      </c>
      <c r="F1193" s="8">
        <v>2945</v>
      </c>
      <c r="G1193" t="s">
        <v>8218</v>
      </c>
      <c r="H1193" s="6">
        <f t="shared" si="109"/>
        <v>89.24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t="s">
        <v>8283</v>
      </c>
      <c r="Q1193" s="11" t="s">
        <v>8336</v>
      </c>
      <c r="R1193" t="s">
        <v>8337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3">
        <f t="shared" si="108"/>
        <v>290</v>
      </c>
      <c r="E1194" s="6">
        <v>100</v>
      </c>
      <c r="F1194" s="8">
        <v>290</v>
      </c>
      <c r="G1194" t="s">
        <v>8218</v>
      </c>
      <c r="H1194" s="6">
        <f t="shared" si="109"/>
        <v>19.329999999999998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t="s">
        <v>8283</v>
      </c>
      <c r="Q1194" s="11" t="s">
        <v>8336</v>
      </c>
      <c r="R1194" t="s">
        <v>8337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>
        <f t="shared" si="113"/>
        <v>2017</v>
      </c>
    </row>
    <row r="1195" spans="1:22" ht="43.2" x14ac:dyDescent="0.3">
      <c r="A1195">
        <v>1193</v>
      </c>
      <c r="B1195" s="3" t="s">
        <v>1194</v>
      </c>
      <c r="C1195" s="3" t="s">
        <v>5303</v>
      </c>
      <c r="D1195" s="3">
        <f t="shared" si="108"/>
        <v>104</v>
      </c>
      <c r="E1195" s="6">
        <v>21000</v>
      </c>
      <c r="F1195" s="8">
        <v>21831</v>
      </c>
      <c r="G1195" t="s">
        <v>8218</v>
      </c>
      <c r="H1195" s="6">
        <f t="shared" si="109"/>
        <v>79.97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t="s">
        <v>8283</v>
      </c>
      <c r="Q1195" s="11" t="s">
        <v>8336</v>
      </c>
      <c r="R1195" t="s">
        <v>8337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3">
        <f t="shared" si="108"/>
        <v>322</v>
      </c>
      <c r="E1196" s="6">
        <v>12500</v>
      </c>
      <c r="F1196" s="8">
        <v>40280</v>
      </c>
      <c r="G1196" t="s">
        <v>8218</v>
      </c>
      <c r="H1196" s="6">
        <f t="shared" si="109"/>
        <v>56.41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t="s">
        <v>8283</v>
      </c>
      <c r="Q1196" s="11" t="s">
        <v>8336</v>
      </c>
      <c r="R1196" t="s">
        <v>8337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3">
        <f t="shared" si="108"/>
        <v>135</v>
      </c>
      <c r="E1197" s="6">
        <v>10000</v>
      </c>
      <c r="F1197" s="8">
        <v>13500</v>
      </c>
      <c r="G1197" t="s">
        <v>8218</v>
      </c>
      <c r="H1197" s="6">
        <f t="shared" si="109"/>
        <v>79.41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t="s">
        <v>8283</v>
      </c>
      <c r="Q1197" s="11" t="s">
        <v>8336</v>
      </c>
      <c r="R1197" t="s">
        <v>8337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3">
        <f t="shared" si="108"/>
        <v>270</v>
      </c>
      <c r="E1198" s="6">
        <v>14500</v>
      </c>
      <c r="F1198" s="8">
        <v>39137</v>
      </c>
      <c r="G1198" t="s">
        <v>8218</v>
      </c>
      <c r="H1198" s="6">
        <f t="shared" si="109"/>
        <v>76.44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t="s">
        <v>8283</v>
      </c>
      <c r="Q1198" s="11" t="s">
        <v>8336</v>
      </c>
      <c r="R1198" t="s">
        <v>8337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>
        <f t="shared" si="113"/>
        <v>2015</v>
      </c>
    </row>
    <row r="1199" spans="1:22" ht="43.2" x14ac:dyDescent="0.3">
      <c r="A1199">
        <v>1197</v>
      </c>
      <c r="B1199" s="3" t="s">
        <v>1198</v>
      </c>
      <c r="C1199" s="3" t="s">
        <v>5307</v>
      </c>
      <c r="D1199" s="3">
        <f t="shared" si="108"/>
        <v>253</v>
      </c>
      <c r="E1199" s="6">
        <v>15000</v>
      </c>
      <c r="F1199" s="8">
        <v>37994</v>
      </c>
      <c r="G1199" t="s">
        <v>8218</v>
      </c>
      <c r="H1199" s="6">
        <f t="shared" si="109"/>
        <v>121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t="s">
        <v>8283</v>
      </c>
      <c r="Q1199" s="11" t="s">
        <v>8336</v>
      </c>
      <c r="R1199" t="s">
        <v>8337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3">
        <f t="shared" si="108"/>
        <v>261</v>
      </c>
      <c r="E1200" s="6">
        <v>3500</v>
      </c>
      <c r="F1200" s="8">
        <v>9121</v>
      </c>
      <c r="G1200" t="s">
        <v>8218</v>
      </c>
      <c r="H1200" s="6">
        <f t="shared" si="109"/>
        <v>54.62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t="s">
        <v>8283</v>
      </c>
      <c r="Q1200" s="11" t="s">
        <v>8336</v>
      </c>
      <c r="R1200" t="s">
        <v>8337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3">
        <f t="shared" si="108"/>
        <v>101</v>
      </c>
      <c r="E1201" s="6">
        <v>2658</v>
      </c>
      <c r="F1201" s="8">
        <v>2693</v>
      </c>
      <c r="G1201" t="s">
        <v>8218</v>
      </c>
      <c r="H1201" s="6">
        <f t="shared" si="109"/>
        <v>299.22000000000003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t="s">
        <v>8283</v>
      </c>
      <c r="Q1201" s="11" t="s">
        <v>8336</v>
      </c>
      <c r="R1201" t="s">
        <v>8337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3">
        <f t="shared" si="108"/>
        <v>126</v>
      </c>
      <c r="E1202" s="6">
        <v>4800</v>
      </c>
      <c r="F1202" s="8">
        <v>6029</v>
      </c>
      <c r="G1202" t="s">
        <v>8218</v>
      </c>
      <c r="H1202" s="6">
        <f t="shared" si="109"/>
        <v>58.53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t="s">
        <v>8283</v>
      </c>
      <c r="Q1202" s="11" t="s">
        <v>8336</v>
      </c>
      <c r="R1202" t="s">
        <v>8337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3">
        <f t="shared" si="108"/>
        <v>102</v>
      </c>
      <c r="E1203" s="6">
        <v>6000</v>
      </c>
      <c r="F1203" s="8">
        <v>6146.27</v>
      </c>
      <c r="G1203" t="s">
        <v>8218</v>
      </c>
      <c r="H1203" s="6">
        <f t="shared" si="109"/>
        <v>55.37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t="s">
        <v>8283</v>
      </c>
      <c r="Q1203" s="11" t="s">
        <v>8336</v>
      </c>
      <c r="R1203" t="s">
        <v>8337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3">
        <f t="shared" si="108"/>
        <v>199</v>
      </c>
      <c r="E1204" s="6">
        <v>25000</v>
      </c>
      <c r="F1204" s="8">
        <v>49811</v>
      </c>
      <c r="G1204" t="s">
        <v>8218</v>
      </c>
      <c r="H1204" s="6">
        <f t="shared" si="109"/>
        <v>183.8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t="s">
        <v>8283</v>
      </c>
      <c r="Q1204" s="11" t="s">
        <v>8336</v>
      </c>
      <c r="R1204" t="s">
        <v>8337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3">
        <f t="shared" si="108"/>
        <v>102</v>
      </c>
      <c r="E1205" s="6">
        <v>16300</v>
      </c>
      <c r="F1205" s="8">
        <v>16700</v>
      </c>
      <c r="G1205" t="s">
        <v>8218</v>
      </c>
      <c r="H1205" s="6">
        <f t="shared" si="109"/>
        <v>165.35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t="s">
        <v>8283</v>
      </c>
      <c r="Q1205" s="11" t="s">
        <v>8336</v>
      </c>
      <c r="R1205" t="s">
        <v>8337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3">
        <f t="shared" si="108"/>
        <v>103</v>
      </c>
      <c r="E1206" s="6">
        <v>13000</v>
      </c>
      <c r="F1206" s="8">
        <v>13383</v>
      </c>
      <c r="G1206" t="s">
        <v>8218</v>
      </c>
      <c r="H1206" s="6">
        <f t="shared" si="109"/>
        <v>234.79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t="s">
        <v>8283</v>
      </c>
      <c r="Q1206" s="11" t="s">
        <v>8336</v>
      </c>
      <c r="R1206" t="s">
        <v>8337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3">
        <f t="shared" si="108"/>
        <v>101</v>
      </c>
      <c r="E1207" s="6">
        <v>13000</v>
      </c>
      <c r="F1207" s="8">
        <v>13112</v>
      </c>
      <c r="G1207" t="s">
        <v>8218</v>
      </c>
      <c r="H1207" s="6">
        <f t="shared" si="109"/>
        <v>211.48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t="s">
        <v>8283</v>
      </c>
      <c r="Q1207" s="11" t="s">
        <v>8336</v>
      </c>
      <c r="R1207" t="s">
        <v>8337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3">
        <f t="shared" si="108"/>
        <v>115</v>
      </c>
      <c r="E1208" s="6">
        <v>900</v>
      </c>
      <c r="F1208" s="8">
        <v>1035</v>
      </c>
      <c r="G1208" t="s">
        <v>8218</v>
      </c>
      <c r="H1208" s="6">
        <f t="shared" si="109"/>
        <v>32.340000000000003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t="s">
        <v>8283</v>
      </c>
      <c r="Q1208" s="11" t="s">
        <v>8336</v>
      </c>
      <c r="R1208" t="s">
        <v>8337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3">
        <f t="shared" si="108"/>
        <v>104</v>
      </c>
      <c r="E1209" s="6">
        <v>16700</v>
      </c>
      <c r="F1209" s="8">
        <v>17396</v>
      </c>
      <c r="G1209" t="s">
        <v>8218</v>
      </c>
      <c r="H1209" s="6">
        <f t="shared" si="109"/>
        <v>123.38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t="s">
        <v>8283</v>
      </c>
      <c r="Q1209" s="11" t="s">
        <v>8336</v>
      </c>
      <c r="R1209" t="s">
        <v>8337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3">
        <f t="shared" si="108"/>
        <v>155</v>
      </c>
      <c r="E1210" s="6">
        <v>10000</v>
      </c>
      <c r="F1210" s="8">
        <v>15530</v>
      </c>
      <c r="G1210" t="s">
        <v>8218</v>
      </c>
      <c r="H1210" s="6">
        <f t="shared" si="109"/>
        <v>207.07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t="s">
        <v>8283</v>
      </c>
      <c r="Q1210" s="11" t="s">
        <v>8336</v>
      </c>
      <c r="R1210" t="s">
        <v>8337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3">
        <f t="shared" si="108"/>
        <v>106</v>
      </c>
      <c r="E1211" s="6">
        <v>6000</v>
      </c>
      <c r="F1211" s="8">
        <v>6360</v>
      </c>
      <c r="G1211" t="s">
        <v>8218</v>
      </c>
      <c r="H1211" s="6">
        <f t="shared" si="109"/>
        <v>138.26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t="s">
        <v>8283</v>
      </c>
      <c r="Q1211" s="11" t="s">
        <v>8336</v>
      </c>
      <c r="R1211" t="s">
        <v>8337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3">
        <f t="shared" si="108"/>
        <v>254</v>
      </c>
      <c r="E1212" s="6">
        <v>20000</v>
      </c>
      <c r="F1212" s="8">
        <v>50863</v>
      </c>
      <c r="G1212" t="s">
        <v>8218</v>
      </c>
      <c r="H1212" s="6">
        <f t="shared" si="109"/>
        <v>493.82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t="s">
        <v>8283</v>
      </c>
      <c r="Q1212" s="11" t="s">
        <v>8336</v>
      </c>
      <c r="R1212" t="s">
        <v>8337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3">
        <f t="shared" si="108"/>
        <v>101</v>
      </c>
      <c r="E1213" s="6">
        <v>1000</v>
      </c>
      <c r="F1213" s="8">
        <v>1011</v>
      </c>
      <c r="G1213" t="s">
        <v>8218</v>
      </c>
      <c r="H1213" s="6">
        <f t="shared" si="109"/>
        <v>168.5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t="s">
        <v>8283</v>
      </c>
      <c r="Q1213" s="11" t="s">
        <v>8336</v>
      </c>
      <c r="R1213" t="s">
        <v>8337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>
        <f t="shared" si="113"/>
        <v>2016</v>
      </c>
    </row>
    <row r="1214" spans="1:22" ht="43.2" x14ac:dyDescent="0.3">
      <c r="A1214">
        <v>1212</v>
      </c>
      <c r="B1214" s="3" t="s">
        <v>1213</v>
      </c>
      <c r="C1214" s="3" t="s">
        <v>5322</v>
      </c>
      <c r="D1214" s="3">
        <f t="shared" si="108"/>
        <v>129</v>
      </c>
      <c r="E1214" s="6">
        <v>2500</v>
      </c>
      <c r="F1214" s="8">
        <v>3226</v>
      </c>
      <c r="G1214" t="s">
        <v>8218</v>
      </c>
      <c r="H1214" s="6">
        <f t="shared" si="109"/>
        <v>38.869999999999997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t="s">
        <v>8283</v>
      </c>
      <c r="Q1214" s="11" t="s">
        <v>8336</v>
      </c>
      <c r="R1214" t="s">
        <v>8337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>
        <f t="shared" si="113"/>
        <v>2015</v>
      </c>
    </row>
    <row r="1215" spans="1:22" ht="43.2" x14ac:dyDescent="0.3">
      <c r="A1215">
        <v>1213</v>
      </c>
      <c r="B1215" s="3" t="s">
        <v>1214</v>
      </c>
      <c r="C1215" s="3" t="s">
        <v>5323</v>
      </c>
      <c r="D1215" s="3">
        <f t="shared" si="108"/>
        <v>102</v>
      </c>
      <c r="E1215" s="6">
        <v>6500</v>
      </c>
      <c r="F1215" s="8">
        <v>6645</v>
      </c>
      <c r="G1215" t="s">
        <v>8218</v>
      </c>
      <c r="H1215" s="6">
        <f t="shared" si="109"/>
        <v>61.53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t="s">
        <v>8283</v>
      </c>
      <c r="Q1215" s="11" t="s">
        <v>8336</v>
      </c>
      <c r="R1215" t="s">
        <v>8337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>
        <f t="shared" si="113"/>
        <v>2017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3">
        <f t="shared" si="108"/>
        <v>132</v>
      </c>
      <c r="E1216" s="6">
        <v>2000</v>
      </c>
      <c r="F1216" s="8">
        <v>2636</v>
      </c>
      <c r="G1216" t="s">
        <v>8218</v>
      </c>
      <c r="H1216" s="6">
        <f t="shared" si="109"/>
        <v>105.44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t="s">
        <v>8283</v>
      </c>
      <c r="Q1216" s="11" t="s">
        <v>8336</v>
      </c>
      <c r="R1216" t="s">
        <v>8337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3">
        <f t="shared" si="108"/>
        <v>786</v>
      </c>
      <c r="E1217" s="6">
        <v>5000</v>
      </c>
      <c r="F1217" s="8">
        <v>39304.01</v>
      </c>
      <c r="G1217" t="s">
        <v>8218</v>
      </c>
      <c r="H1217" s="6">
        <f t="shared" si="109"/>
        <v>71.59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t="s">
        <v>8283</v>
      </c>
      <c r="Q1217" s="11" t="s">
        <v>8336</v>
      </c>
      <c r="R1217" t="s">
        <v>8337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3">
        <f t="shared" ref="D1218:D1281" si="114">ROUND((F1218/E1218)*100,0)</f>
        <v>146</v>
      </c>
      <c r="E1218" s="6">
        <v>14000</v>
      </c>
      <c r="F1218" s="8">
        <v>20398</v>
      </c>
      <c r="G1218" t="s">
        <v>8218</v>
      </c>
      <c r="H1218" s="6">
        <f t="shared" si="109"/>
        <v>91.88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t="s">
        <v>8283</v>
      </c>
      <c r="Q1218" s="11" t="s">
        <v>8336</v>
      </c>
      <c r="R1218" t="s">
        <v>8337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3">
        <f t="shared" si="114"/>
        <v>103</v>
      </c>
      <c r="E1219" s="6">
        <v>26500</v>
      </c>
      <c r="F1219" s="8">
        <v>27189</v>
      </c>
      <c r="G1219" t="s">
        <v>8218</v>
      </c>
      <c r="H1219" s="6">
        <f t="shared" ref="H1219:H1282" si="115">IFERROR(ROUND(F1219/N1219,2),0)</f>
        <v>148.57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t="s">
        <v>8283</v>
      </c>
      <c r="Q1219" s="11" t="s">
        <v>8336</v>
      </c>
      <c r="R1219" t="s">
        <v>8337</v>
      </c>
      <c r="S1219" s="13">
        <f t="shared" ref="S1219:S1282" si="116">(((L1219/60)/60)/24)+DATE(1970,1,1)</f>
        <v>42535.809490740736</v>
      </c>
      <c r="T1219" s="13">
        <f t="shared" ref="T1219:T1282" si="117">(((K1219/60)/60)/24)+DATE(1970,1,1)</f>
        <v>42565.809490740736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3">
        <f t="shared" si="114"/>
        <v>172</v>
      </c>
      <c r="E1220" s="6">
        <v>9000</v>
      </c>
      <c r="F1220" s="8">
        <v>15505</v>
      </c>
      <c r="G1220" t="s">
        <v>8218</v>
      </c>
      <c r="H1220" s="6">
        <f t="shared" si="115"/>
        <v>174.21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t="s">
        <v>8283</v>
      </c>
      <c r="Q1220" s="11" t="s">
        <v>8336</v>
      </c>
      <c r="R1220" t="s">
        <v>8337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3">
        <f t="shared" si="114"/>
        <v>159</v>
      </c>
      <c r="E1221" s="6">
        <v>16350</v>
      </c>
      <c r="F1221" s="8">
        <v>26024</v>
      </c>
      <c r="G1221" t="s">
        <v>8218</v>
      </c>
      <c r="H1221" s="6">
        <f t="shared" si="115"/>
        <v>102.86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t="s">
        <v>8283</v>
      </c>
      <c r="Q1221" s="11" t="s">
        <v>8336</v>
      </c>
      <c r="R1221" t="s">
        <v>8337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3">
        <f t="shared" si="114"/>
        <v>104</v>
      </c>
      <c r="E1222" s="6">
        <v>15000</v>
      </c>
      <c r="F1222" s="8">
        <v>15565</v>
      </c>
      <c r="G1222" t="s">
        <v>8218</v>
      </c>
      <c r="H1222" s="6">
        <f t="shared" si="115"/>
        <v>111.18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t="s">
        <v>8283</v>
      </c>
      <c r="Q1222" s="11" t="s">
        <v>8336</v>
      </c>
      <c r="R1222" t="s">
        <v>8337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3">
        <f t="shared" si="114"/>
        <v>111</v>
      </c>
      <c r="E1223" s="6">
        <v>2200</v>
      </c>
      <c r="F1223" s="8">
        <v>2451.0100000000002</v>
      </c>
      <c r="G1223" t="s">
        <v>8218</v>
      </c>
      <c r="H1223" s="6">
        <f t="shared" si="115"/>
        <v>23.8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t="s">
        <v>8283</v>
      </c>
      <c r="Q1223" s="11" t="s">
        <v>8336</v>
      </c>
      <c r="R1223" t="s">
        <v>8337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3">
        <f t="shared" si="114"/>
        <v>280</v>
      </c>
      <c r="E1224" s="6">
        <v>4000</v>
      </c>
      <c r="F1224" s="8">
        <v>11215</v>
      </c>
      <c r="G1224" t="s">
        <v>8218</v>
      </c>
      <c r="H1224" s="6">
        <f t="shared" si="115"/>
        <v>81.27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t="s">
        <v>8283</v>
      </c>
      <c r="Q1224" s="11" t="s">
        <v>8336</v>
      </c>
      <c r="R1224" t="s">
        <v>8337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>
        <f t="shared" si="119"/>
        <v>2016</v>
      </c>
    </row>
    <row r="1225" spans="1:22" ht="28.8" x14ac:dyDescent="0.3">
      <c r="A1225">
        <v>1223</v>
      </c>
      <c r="B1225" s="3" t="s">
        <v>1224</v>
      </c>
      <c r="C1225" s="3" t="s">
        <v>5333</v>
      </c>
      <c r="D1225" s="3">
        <f t="shared" si="114"/>
        <v>112</v>
      </c>
      <c r="E1225" s="6">
        <v>19800</v>
      </c>
      <c r="F1225" s="8">
        <v>22197</v>
      </c>
      <c r="G1225" t="s">
        <v>8218</v>
      </c>
      <c r="H1225" s="6">
        <f t="shared" si="115"/>
        <v>116.21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t="s">
        <v>8283</v>
      </c>
      <c r="Q1225" s="11" t="s">
        <v>8336</v>
      </c>
      <c r="R1225" t="s">
        <v>8337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3">
        <f t="shared" si="114"/>
        <v>7</v>
      </c>
      <c r="E1226" s="6">
        <v>15000</v>
      </c>
      <c r="F1226" s="8">
        <v>1060</v>
      </c>
      <c r="G1226" t="s">
        <v>8219</v>
      </c>
      <c r="H1226" s="6">
        <f t="shared" si="115"/>
        <v>58.89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t="s">
        <v>8284</v>
      </c>
      <c r="Q1226" s="11" t="s">
        <v>8323</v>
      </c>
      <c r="R1226" t="s">
        <v>8338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3">
        <f t="shared" si="114"/>
        <v>4</v>
      </c>
      <c r="E1227" s="6">
        <v>3000</v>
      </c>
      <c r="F1227" s="8">
        <v>132</v>
      </c>
      <c r="G1227" t="s">
        <v>8219</v>
      </c>
      <c r="H1227" s="6">
        <f t="shared" si="115"/>
        <v>44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t="s">
        <v>8284</v>
      </c>
      <c r="Q1227" s="11" t="s">
        <v>8323</v>
      </c>
      <c r="R1227" t="s">
        <v>8338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>
        <f t="shared" si="119"/>
        <v>2013</v>
      </c>
    </row>
    <row r="1228" spans="1:22" ht="28.8" x14ac:dyDescent="0.3">
      <c r="A1228">
        <v>1226</v>
      </c>
      <c r="B1228" s="3" t="s">
        <v>1227</v>
      </c>
      <c r="C1228" s="3" t="s">
        <v>5336</v>
      </c>
      <c r="D1228" s="3">
        <f t="shared" si="114"/>
        <v>4</v>
      </c>
      <c r="E1228" s="6">
        <v>50000</v>
      </c>
      <c r="F1228" s="8">
        <v>1937</v>
      </c>
      <c r="G1228" t="s">
        <v>8219</v>
      </c>
      <c r="H1228" s="6">
        <f t="shared" si="115"/>
        <v>48.43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t="s">
        <v>8284</v>
      </c>
      <c r="Q1228" s="11" t="s">
        <v>8323</v>
      </c>
      <c r="R1228" t="s">
        <v>8338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3">
        <f t="shared" si="114"/>
        <v>0</v>
      </c>
      <c r="E1229" s="6">
        <v>2000</v>
      </c>
      <c r="F1229" s="8">
        <v>0</v>
      </c>
      <c r="G1229" t="s">
        <v>8219</v>
      </c>
      <c r="H1229" s="6">
        <f t="shared" si="115"/>
        <v>0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t="s">
        <v>8284</v>
      </c>
      <c r="Q1229" s="11" t="s">
        <v>8323</v>
      </c>
      <c r="R1229" t="s">
        <v>8338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>
        <f t="shared" si="119"/>
        <v>2014</v>
      </c>
    </row>
    <row r="1230" spans="1:22" ht="28.8" x14ac:dyDescent="0.3">
      <c r="A1230">
        <v>1228</v>
      </c>
      <c r="B1230" s="3" t="s">
        <v>1229</v>
      </c>
      <c r="C1230" s="3" t="s">
        <v>5338</v>
      </c>
      <c r="D1230" s="3">
        <f t="shared" si="114"/>
        <v>29</v>
      </c>
      <c r="E1230" s="6">
        <v>5000</v>
      </c>
      <c r="F1230" s="8">
        <v>1465</v>
      </c>
      <c r="G1230" t="s">
        <v>8219</v>
      </c>
      <c r="H1230" s="6">
        <f t="shared" si="115"/>
        <v>61.04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t="s">
        <v>8284</v>
      </c>
      <c r="Q1230" s="11" t="s">
        <v>8323</v>
      </c>
      <c r="R1230" t="s">
        <v>8338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>
        <f t="shared" si="119"/>
        <v>2011</v>
      </c>
    </row>
    <row r="1231" spans="1:22" ht="43.2" x14ac:dyDescent="0.3">
      <c r="A1231">
        <v>1229</v>
      </c>
      <c r="B1231" s="3" t="s">
        <v>1230</v>
      </c>
      <c r="C1231" s="3" t="s">
        <v>5339</v>
      </c>
      <c r="D1231" s="3">
        <f t="shared" si="114"/>
        <v>1</v>
      </c>
      <c r="E1231" s="6">
        <v>2750</v>
      </c>
      <c r="F1231" s="8">
        <v>25</v>
      </c>
      <c r="G1231" t="s">
        <v>8219</v>
      </c>
      <c r="H1231" s="6">
        <f t="shared" si="115"/>
        <v>25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t="s">
        <v>8284</v>
      </c>
      <c r="Q1231" s="11" t="s">
        <v>8323</v>
      </c>
      <c r="R1231" t="s">
        <v>8338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3">
        <f t="shared" si="114"/>
        <v>0</v>
      </c>
      <c r="E1232" s="6">
        <v>500000</v>
      </c>
      <c r="F1232" s="8">
        <v>0</v>
      </c>
      <c r="G1232" t="s">
        <v>8219</v>
      </c>
      <c r="H1232" s="6">
        <f t="shared" si="115"/>
        <v>0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t="s">
        <v>8284</v>
      </c>
      <c r="Q1232" s="11" t="s">
        <v>8323</v>
      </c>
      <c r="R1232" t="s">
        <v>8338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3">
        <f t="shared" si="114"/>
        <v>0</v>
      </c>
      <c r="E1233" s="6">
        <v>5000</v>
      </c>
      <c r="F1233" s="8">
        <v>0</v>
      </c>
      <c r="G1233" t="s">
        <v>8219</v>
      </c>
      <c r="H1233" s="6">
        <f t="shared" si="115"/>
        <v>0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t="s">
        <v>8284</v>
      </c>
      <c r="Q1233" s="11" t="s">
        <v>8323</v>
      </c>
      <c r="R1233" t="s">
        <v>8338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3">
        <f t="shared" si="114"/>
        <v>1</v>
      </c>
      <c r="E1234" s="6">
        <v>5000</v>
      </c>
      <c r="F1234" s="8">
        <v>40</v>
      </c>
      <c r="G1234" t="s">
        <v>8219</v>
      </c>
      <c r="H1234" s="6">
        <f t="shared" si="115"/>
        <v>40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t="s">
        <v>8284</v>
      </c>
      <c r="Q1234" s="11" t="s">
        <v>8323</v>
      </c>
      <c r="R1234" t="s">
        <v>8338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3">
        <f t="shared" si="114"/>
        <v>12</v>
      </c>
      <c r="E1235" s="6">
        <v>1000</v>
      </c>
      <c r="F1235" s="8">
        <v>116</v>
      </c>
      <c r="G1235" t="s">
        <v>8219</v>
      </c>
      <c r="H1235" s="6">
        <f t="shared" si="115"/>
        <v>19.329999999999998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t="s">
        <v>8284</v>
      </c>
      <c r="Q1235" s="11" t="s">
        <v>8323</v>
      </c>
      <c r="R1235" t="s">
        <v>8338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3">
        <f t="shared" si="114"/>
        <v>0</v>
      </c>
      <c r="E1236" s="6">
        <v>50000</v>
      </c>
      <c r="F1236" s="8">
        <v>0</v>
      </c>
      <c r="G1236" t="s">
        <v>8219</v>
      </c>
      <c r="H1236" s="6">
        <f t="shared" si="115"/>
        <v>0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t="s">
        <v>8284</v>
      </c>
      <c r="Q1236" s="11" t="s">
        <v>8323</v>
      </c>
      <c r="R1236" t="s">
        <v>8338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3">
        <f t="shared" si="114"/>
        <v>3</v>
      </c>
      <c r="E1237" s="6">
        <v>7534</v>
      </c>
      <c r="F1237" s="8">
        <v>210</v>
      </c>
      <c r="G1237" t="s">
        <v>8219</v>
      </c>
      <c r="H1237" s="6">
        <f t="shared" si="115"/>
        <v>35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t="s">
        <v>8284</v>
      </c>
      <c r="Q1237" s="11" t="s">
        <v>8323</v>
      </c>
      <c r="R1237" t="s">
        <v>8338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3">
        <f t="shared" si="114"/>
        <v>0</v>
      </c>
      <c r="E1238" s="6">
        <v>2500</v>
      </c>
      <c r="F1238" s="8">
        <v>0</v>
      </c>
      <c r="G1238" t="s">
        <v>8219</v>
      </c>
      <c r="H1238" s="6">
        <f t="shared" si="115"/>
        <v>0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t="s">
        <v>8284</v>
      </c>
      <c r="Q1238" s="11" t="s">
        <v>8323</v>
      </c>
      <c r="R1238" t="s">
        <v>8338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3">
        <f t="shared" si="114"/>
        <v>0</v>
      </c>
      <c r="E1239" s="6">
        <v>25000</v>
      </c>
      <c r="F1239" s="8">
        <v>0</v>
      </c>
      <c r="G1239" t="s">
        <v>8219</v>
      </c>
      <c r="H1239" s="6">
        <f t="shared" si="115"/>
        <v>0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t="s">
        <v>8284</v>
      </c>
      <c r="Q1239" s="11" t="s">
        <v>8323</v>
      </c>
      <c r="R1239" t="s">
        <v>8338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>
        <f t="shared" si="119"/>
        <v>2012</v>
      </c>
    </row>
    <row r="1240" spans="1:22" ht="43.2" x14ac:dyDescent="0.3">
      <c r="A1240">
        <v>1238</v>
      </c>
      <c r="B1240" s="3" t="s">
        <v>1239</v>
      </c>
      <c r="C1240" s="3" t="s">
        <v>5348</v>
      </c>
      <c r="D1240" s="3">
        <f t="shared" si="114"/>
        <v>18</v>
      </c>
      <c r="E1240" s="6">
        <v>1000</v>
      </c>
      <c r="F1240" s="8">
        <v>178</v>
      </c>
      <c r="G1240" t="s">
        <v>8219</v>
      </c>
      <c r="H1240" s="6">
        <f t="shared" si="115"/>
        <v>59.33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t="s">
        <v>8284</v>
      </c>
      <c r="Q1240" s="11" t="s">
        <v>8323</v>
      </c>
      <c r="R1240" t="s">
        <v>8338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3">
        <f t="shared" si="114"/>
        <v>0</v>
      </c>
      <c r="E1241" s="6">
        <v>2500</v>
      </c>
      <c r="F1241" s="8">
        <v>0</v>
      </c>
      <c r="G1241" t="s">
        <v>8219</v>
      </c>
      <c r="H1241" s="6">
        <f t="shared" si="115"/>
        <v>0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t="s">
        <v>8284</v>
      </c>
      <c r="Q1241" s="11" t="s">
        <v>8323</v>
      </c>
      <c r="R1241" t="s">
        <v>8338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>
        <f t="shared" si="119"/>
        <v>2012</v>
      </c>
    </row>
    <row r="1242" spans="1:22" ht="28.8" x14ac:dyDescent="0.3">
      <c r="A1242">
        <v>1240</v>
      </c>
      <c r="B1242" s="3" t="s">
        <v>1241</v>
      </c>
      <c r="C1242" s="3" t="s">
        <v>5350</v>
      </c>
      <c r="D1242" s="3">
        <f t="shared" si="114"/>
        <v>3</v>
      </c>
      <c r="E1242" s="6">
        <v>8000</v>
      </c>
      <c r="F1242" s="8">
        <v>241</v>
      </c>
      <c r="G1242" t="s">
        <v>8219</v>
      </c>
      <c r="H1242" s="6">
        <f t="shared" si="115"/>
        <v>30.13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t="s">
        <v>8284</v>
      </c>
      <c r="Q1242" s="11" t="s">
        <v>8323</v>
      </c>
      <c r="R1242" t="s">
        <v>8338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>
        <f t="shared" si="119"/>
        <v>2013</v>
      </c>
    </row>
    <row r="1243" spans="1:22" ht="43.2" x14ac:dyDescent="0.3">
      <c r="A1243">
        <v>1241</v>
      </c>
      <c r="B1243" s="3" t="s">
        <v>1242</v>
      </c>
      <c r="C1243" s="3" t="s">
        <v>5351</v>
      </c>
      <c r="D1243" s="3">
        <f t="shared" si="114"/>
        <v>51</v>
      </c>
      <c r="E1243" s="6">
        <v>5000</v>
      </c>
      <c r="F1243" s="8">
        <v>2537</v>
      </c>
      <c r="G1243" t="s">
        <v>8219</v>
      </c>
      <c r="H1243" s="6">
        <f t="shared" si="115"/>
        <v>74.62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t="s">
        <v>8284</v>
      </c>
      <c r="Q1243" s="11" t="s">
        <v>8323</v>
      </c>
      <c r="R1243" t="s">
        <v>8338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3">
        <f t="shared" si="114"/>
        <v>1</v>
      </c>
      <c r="E1244" s="6">
        <v>911</v>
      </c>
      <c r="F1244" s="8">
        <v>5</v>
      </c>
      <c r="G1244" t="s">
        <v>8219</v>
      </c>
      <c r="H1244" s="6">
        <f t="shared" si="115"/>
        <v>5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t="s">
        <v>8284</v>
      </c>
      <c r="Q1244" s="11" t="s">
        <v>8323</v>
      </c>
      <c r="R1244" t="s">
        <v>8338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>
        <f t="shared" si="119"/>
        <v>2011</v>
      </c>
    </row>
    <row r="1245" spans="1:22" ht="28.8" x14ac:dyDescent="0.3">
      <c r="A1245">
        <v>1243</v>
      </c>
      <c r="B1245" s="3" t="s">
        <v>1244</v>
      </c>
      <c r="C1245" s="3" t="s">
        <v>5353</v>
      </c>
      <c r="D1245" s="3">
        <f t="shared" si="114"/>
        <v>14</v>
      </c>
      <c r="E1245" s="6">
        <v>12000</v>
      </c>
      <c r="F1245" s="8">
        <v>1691</v>
      </c>
      <c r="G1245" t="s">
        <v>8219</v>
      </c>
      <c r="H1245" s="6">
        <f t="shared" si="115"/>
        <v>44.5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t="s">
        <v>8284</v>
      </c>
      <c r="Q1245" s="11" t="s">
        <v>8323</v>
      </c>
      <c r="R1245" t="s">
        <v>8338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>
        <f t="shared" si="119"/>
        <v>2011</v>
      </c>
    </row>
    <row r="1246" spans="1:22" ht="28.8" x14ac:dyDescent="0.3">
      <c r="A1246">
        <v>1244</v>
      </c>
      <c r="B1246" s="3" t="s">
        <v>1245</v>
      </c>
      <c r="C1246" s="3" t="s">
        <v>5354</v>
      </c>
      <c r="D1246" s="3">
        <f t="shared" si="114"/>
        <v>104</v>
      </c>
      <c r="E1246" s="6">
        <v>2000</v>
      </c>
      <c r="F1246" s="8">
        <v>2076</v>
      </c>
      <c r="G1246" t="s">
        <v>8218</v>
      </c>
      <c r="H1246" s="6">
        <f t="shared" si="115"/>
        <v>46.13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t="s">
        <v>8274</v>
      </c>
      <c r="Q1246" s="11" t="s">
        <v>8323</v>
      </c>
      <c r="R1246" t="s">
        <v>8324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2013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3">
        <f t="shared" si="114"/>
        <v>120</v>
      </c>
      <c r="E1247" s="6">
        <v>2000</v>
      </c>
      <c r="F1247" s="8">
        <v>2405</v>
      </c>
      <c r="G1247" t="s">
        <v>8218</v>
      </c>
      <c r="H1247" s="6">
        <f t="shared" si="115"/>
        <v>141.47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t="s">
        <v>8274</v>
      </c>
      <c r="Q1247" s="11" t="s">
        <v>8323</v>
      </c>
      <c r="R1247" t="s">
        <v>8324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3">
        <f t="shared" si="114"/>
        <v>117</v>
      </c>
      <c r="E1248" s="6">
        <v>2000</v>
      </c>
      <c r="F1248" s="8">
        <v>2340</v>
      </c>
      <c r="G1248" t="s">
        <v>8218</v>
      </c>
      <c r="H1248" s="6">
        <f t="shared" si="115"/>
        <v>75.48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t="s">
        <v>8274</v>
      </c>
      <c r="Q1248" s="11" t="s">
        <v>8323</v>
      </c>
      <c r="R1248" t="s">
        <v>8324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3">
        <f t="shared" si="114"/>
        <v>122</v>
      </c>
      <c r="E1249" s="6">
        <v>3500</v>
      </c>
      <c r="F1249" s="8">
        <v>4275</v>
      </c>
      <c r="G1249" t="s">
        <v>8218</v>
      </c>
      <c r="H1249" s="6">
        <f t="shared" si="115"/>
        <v>85.5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t="s">
        <v>8274</v>
      </c>
      <c r="Q1249" s="11" t="s">
        <v>8323</v>
      </c>
      <c r="R1249" t="s">
        <v>8324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>
        <f t="shared" si="119"/>
        <v>2013</v>
      </c>
    </row>
    <row r="1250" spans="1:22" ht="28.8" x14ac:dyDescent="0.3">
      <c r="A1250">
        <v>1248</v>
      </c>
      <c r="B1250" s="3" t="s">
        <v>1249</v>
      </c>
      <c r="C1250" s="3" t="s">
        <v>5358</v>
      </c>
      <c r="D1250" s="3">
        <f t="shared" si="114"/>
        <v>152</v>
      </c>
      <c r="E1250" s="6">
        <v>2500</v>
      </c>
      <c r="F1250" s="8">
        <v>3791</v>
      </c>
      <c r="G1250" t="s">
        <v>8218</v>
      </c>
      <c r="H1250" s="6">
        <f t="shared" si="115"/>
        <v>64.25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t="s">
        <v>8274</v>
      </c>
      <c r="Q1250" s="11" t="s">
        <v>8323</v>
      </c>
      <c r="R1250" t="s">
        <v>8324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>
        <f t="shared" si="119"/>
        <v>2014</v>
      </c>
    </row>
    <row r="1251" spans="1:22" ht="28.8" x14ac:dyDescent="0.3">
      <c r="A1251">
        <v>1249</v>
      </c>
      <c r="B1251" s="3" t="s">
        <v>1250</v>
      </c>
      <c r="C1251" s="3" t="s">
        <v>5359</v>
      </c>
      <c r="D1251" s="3">
        <f t="shared" si="114"/>
        <v>104</v>
      </c>
      <c r="E1251" s="6">
        <v>5000</v>
      </c>
      <c r="F1251" s="8">
        <v>5222</v>
      </c>
      <c r="G1251" t="s">
        <v>8218</v>
      </c>
      <c r="H1251" s="6">
        <f t="shared" si="115"/>
        <v>64.47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t="s">
        <v>8274</v>
      </c>
      <c r="Q1251" s="11" t="s">
        <v>8323</v>
      </c>
      <c r="R1251" t="s">
        <v>8324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>
        <f t="shared" si="119"/>
        <v>2012</v>
      </c>
    </row>
    <row r="1252" spans="1:22" ht="43.2" x14ac:dyDescent="0.3">
      <c r="A1252">
        <v>1250</v>
      </c>
      <c r="B1252" s="3" t="s">
        <v>1251</v>
      </c>
      <c r="C1252" s="3" t="s">
        <v>5360</v>
      </c>
      <c r="D1252" s="3">
        <f t="shared" si="114"/>
        <v>200</v>
      </c>
      <c r="E1252" s="6">
        <v>30000</v>
      </c>
      <c r="F1252" s="8">
        <v>60046</v>
      </c>
      <c r="G1252" t="s">
        <v>8218</v>
      </c>
      <c r="H1252" s="6">
        <f t="shared" si="115"/>
        <v>118.2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t="s">
        <v>8274</v>
      </c>
      <c r="Q1252" s="11" t="s">
        <v>8323</v>
      </c>
      <c r="R1252" t="s">
        <v>8324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3">
        <f t="shared" si="114"/>
        <v>102</v>
      </c>
      <c r="E1253" s="6">
        <v>6000</v>
      </c>
      <c r="F1253" s="8">
        <v>6108</v>
      </c>
      <c r="G1253" t="s">
        <v>8218</v>
      </c>
      <c r="H1253" s="6">
        <f t="shared" si="115"/>
        <v>82.54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t="s">
        <v>8274</v>
      </c>
      <c r="Q1253" s="11" t="s">
        <v>8323</v>
      </c>
      <c r="R1253" t="s">
        <v>8324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3">
        <f t="shared" si="114"/>
        <v>138</v>
      </c>
      <c r="E1254" s="6">
        <v>3500</v>
      </c>
      <c r="F1254" s="8">
        <v>4818</v>
      </c>
      <c r="G1254" t="s">
        <v>8218</v>
      </c>
      <c r="H1254" s="6">
        <f t="shared" si="115"/>
        <v>34.17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t="s">
        <v>8274</v>
      </c>
      <c r="Q1254" s="11" t="s">
        <v>8323</v>
      </c>
      <c r="R1254" t="s">
        <v>8324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3">
        <f t="shared" si="114"/>
        <v>303833</v>
      </c>
      <c r="E1255" s="6">
        <v>10</v>
      </c>
      <c r="F1255" s="8">
        <v>30383.32</v>
      </c>
      <c r="G1255" t="s">
        <v>8218</v>
      </c>
      <c r="H1255" s="6">
        <f t="shared" si="115"/>
        <v>42.73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t="s">
        <v>8274</v>
      </c>
      <c r="Q1255" s="11" t="s">
        <v>8323</v>
      </c>
      <c r="R1255" t="s">
        <v>8324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3">
        <f t="shared" si="114"/>
        <v>199</v>
      </c>
      <c r="E1256" s="6">
        <v>6700</v>
      </c>
      <c r="F1256" s="8">
        <v>13323</v>
      </c>
      <c r="G1256" t="s">
        <v>8218</v>
      </c>
      <c r="H1256" s="6">
        <f t="shared" si="115"/>
        <v>94.49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t="s">
        <v>8274</v>
      </c>
      <c r="Q1256" s="11" t="s">
        <v>8323</v>
      </c>
      <c r="R1256" t="s">
        <v>8324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>
        <f t="shared" si="119"/>
        <v>2011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3">
        <f t="shared" si="114"/>
        <v>202</v>
      </c>
      <c r="E1257" s="6">
        <v>3000</v>
      </c>
      <c r="F1257" s="8">
        <v>6071</v>
      </c>
      <c r="G1257" t="s">
        <v>8218</v>
      </c>
      <c r="H1257" s="6">
        <f t="shared" si="115"/>
        <v>55.7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t="s">
        <v>8274</v>
      </c>
      <c r="Q1257" s="11" t="s">
        <v>8323</v>
      </c>
      <c r="R1257" t="s">
        <v>8324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3">
        <f t="shared" si="114"/>
        <v>118</v>
      </c>
      <c r="E1258" s="6">
        <v>30000</v>
      </c>
      <c r="F1258" s="8">
        <v>35389.129999999997</v>
      </c>
      <c r="G1258" t="s">
        <v>8218</v>
      </c>
      <c r="H1258" s="6">
        <f t="shared" si="115"/>
        <v>98.03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t="s">
        <v>8274</v>
      </c>
      <c r="Q1258" s="11" t="s">
        <v>8323</v>
      </c>
      <c r="R1258" t="s">
        <v>8324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3">
        <f t="shared" si="114"/>
        <v>295</v>
      </c>
      <c r="E1259" s="6">
        <v>5500</v>
      </c>
      <c r="F1259" s="8">
        <v>16210</v>
      </c>
      <c r="G1259" t="s">
        <v>8218</v>
      </c>
      <c r="H1259" s="6">
        <f t="shared" si="115"/>
        <v>92.1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t="s">
        <v>8274</v>
      </c>
      <c r="Q1259" s="11" t="s">
        <v>8323</v>
      </c>
      <c r="R1259" t="s">
        <v>8324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3">
        <f t="shared" si="114"/>
        <v>213</v>
      </c>
      <c r="E1260" s="6">
        <v>12000</v>
      </c>
      <c r="F1260" s="8">
        <v>25577.56</v>
      </c>
      <c r="G1260" t="s">
        <v>8218</v>
      </c>
      <c r="H1260" s="6">
        <f t="shared" si="115"/>
        <v>38.18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t="s">
        <v>8274</v>
      </c>
      <c r="Q1260" s="11" t="s">
        <v>8323</v>
      </c>
      <c r="R1260" t="s">
        <v>8324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>
        <f t="shared" si="119"/>
        <v>2013</v>
      </c>
    </row>
    <row r="1261" spans="1:22" ht="28.8" x14ac:dyDescent="0.3">
      <c r="A1261">
        <v>1259</v>
      </c>
      <c r="B1261" s="3" t="s">
        <v>1260</v>
      </c>
      <c r="C1261" s="3" t="s">
        <v>5369</v>
      </c>
      <c r="D1261" s="3">
        <f t="shared" si="114"/>
        <v>104</v>
      </c>
      <c r="E1261" s="6">
        <v>2500</v>
      </c>
      <c r="F1261" s="8">
        <v>2606</v>
      </c>
      <c r="G1261" t="s">
        <v>8218</v>
      </c>
      <c r="H1261" s="6">
        <f t="shared" si="115"/>
        <v>27.15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t="s">
        <v>8274</v>
      </c>
      <c r="Q1261" s="11" t="s">
        <v>8323</v>
      </c>
      <c r="R1261" t="s">
        <v>8324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3">
        <f t="shared" si="114"/>
        <v>114</v>
      </c>
      <c r="E1262" s="6">
        <v>3300</v>
      </c>
      <c r="F1262" s="8">
        <v>3751</v>
      </c>
      <c r="G1262" t="s">
        <v>8218</v>
      </c>
      <c r="H1262" s="6">
        <f t="shared" si="115"/>
        <v>50.69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t="s">
        <v>8274</v>
      </c>
      <c r="Q1262" s="11" t="s">
        <v>8323</v>
      </c>
      <c r="R1262" t="s">
        <v>8324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>
        <f t="shared" si="119"/>
        <v>2014</v>
      </c>
    </row>
    <row r="1263" spans="1:22" ht="28.8" x14ac:dyDescent="0.3">
      <c r="A1263">
        <v>1261</v>
      </c>
      <c r="B1263" s="3" t="s">
        <v>1262</v>
      </c>
      <c r="C1263" s="3" t="s">
        <v>5371</v>
      </c>
      <c r="D1263" s="3">
        <f t="shared" si="114"/>
        <v>101</v>
      </c>
      <c r="E1263" s="6">
        <v>2000</v>
      </c>
      <c r="F1263" s="8">
        <v>2025</v>
      </c>
      <c r="G1263" t="s">
        <v>8218</v>
      </c>
      <c r="H1263" s="6">
        <f t="shared" si="115"/>
        <v>38.94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t="s">
        <v>8274</v>
      </c>
      <c r="Q1263" s="11" t="s">
        <v>8323</v>
      </c>
      <c r="R1263" t="s">
        <v>8324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>
        <f t="shared" si="119"/>
        <v>2014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3">
        <f t="shared" si="114"/>
        <v>125</v>
      </c>
      <c r="E1264" s="6">
        <v>6500</v>
      </c>
      <c r="F1264" s="8">
        <v>8152</v>
      </c>
      <c r="G1264" t="s">
        <v>8218</v>
      </c>
      <c r="H1264" s="6">
        <f t="shared" si="115"/>
        <v>77.64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t="s">
        <v>8274</v>
      </c>
      <c r="Q1264" s="11" t="s">
        <v>8323</v>
      </c>
      <c r="R1264" t="s">
        <v>8324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3">
        <f t="shared" si="114"/>
        <v>119</v>
      </c>
      <c r="E1265" s="6">
        <v>1500</v>
      </c>
      <c r="F1265" s="8">
        <v>1785</v>
      </c>
      <c r="G1265" t="s">
        <v>8218</v>
      </c>
      <c r="H1265" s="6">
        <f t="shared" si="115"/>
        <v>43.54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t="s">
        <v>8274</v>
      </c>
      <c r="Q1265" s="11" t="s">
        <v>8323</v>
      </c>
      <c r="R1265" t="s">
        <v>8324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3">
        <f t="shared" si="114"/>
        <v>166</v>
      </c>
      <c r="E1266" s="6">
        <v>650</v>
      </c>
      <c r="F1266" s="8">
        <v>1082</v>
      </c>
      <c r="G1266" t="s">
        <v>8218</v>
      </c>
      <c r="H1266" s="6">
        <f t="shared" si="115"/>
        <v>31.82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t="s">
        <v>8274</v>
      </c>
      <c r="Q1266" s="11" t="s">
        <v>8323</v>
      </c>
      <c r="R1266" t="s">
        <v>8324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>
        <f t="shared" si="119"/>
        <v>2013</v>
      </c>
    </row>
    <row r="1267" spans="1:22" ht="43.2" x14ac:dyDescent="0.3">
      <c r="A1267">
        <v>1265</v>
      </c>
      <c r="B1267" s="3" t="s">
        <v>1266</v>
      </c>
      <c r="C1267" s="3" t="s">
        <v>5375</v>
      </c>
      <c r="D1267" s="3">
        <f t="shared" si="114"/>
        <v>119</v>
      </c>
      <c r="E1267" s="6">
        <v>3500</v>
      </c>
      <c r="F1267" s="8">
        <v>4170.17</v>
      </c>
      <c r="G1267" t="s">
        <v>8218</v>
      </c>
      <c r="H1267" s="6">
        <f t="shared" si="115"/>
        <v>63.18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t="s">
        <v>8274</v>
      </c>
      <c r="Q1267" s="11" t="s">
        <v>8323</v>
      </c>
      <c r="R1267" t="s">
        <v>8324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3">
        <f t="shared" si="114"/>
        <v>100</v>
      </c>
      <c r="E1268" s="6">
        <v>9500</v>
      </c>
      <c r="F1268" s="8">
        <v>9545</v>
      </c>
      <c r="G1268" t="s">
        <v>8218</v>
      </c>
      <c r="H1268" s="6">
        <f t="shared" si="115"/>
        <v>190.9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t="s">
        <v>8274</v>
      </c>
      <c r="Q1268" s="11" t="s">
        <v>8323</v>
      </c>
      <c r="R1268" t="s">
        <v>8324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>
        <f t="shared" si="119"/>
        <v>2014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3">
        <f t="shared" si="114"/>
        <v>102</v>
      </c>
      <c r="E1269" s="6">
        <v>22000</v>
      </c>
      <c r="F1269" s="8">
        <v>22396</v>
      </c>
      <c r="G1269" t="s">
        <v>8218</v>
      </c>
      <c r="H1269" s="6">
        <f t="shared" si="115"/>
        <v>140.86000000000001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t="s">
        <v>8274</v>
      </c>
      <c r="Q1269" s="11" t="s">
        <v>8323</v>
      </c>
      <c r="R1269" t="s">
        <v>8324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3">
        <f t="shared" si="114"/>
        <v>117</v>
      </c>
      <c r="E1270" s="6">
        <v>12000</v>
      </c>
      <c r="F1270" s="8">
        <v>14000</v>
      </c>
      <c r="G1270" t="s">
        <v>8218</v>
      </c>
      <c r="H1270" s="6">
        <f t="shared" si="115"/>
        <v>76.92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t="s">
        <v>8274</v>
      </c>
      <c r="Q1270" s="11" t="s">
        <v>8323</v>
      </c>
      <c r="R1270" t="s">
        <v>8324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3">
        <f t="shared" si="114"/>
        <v>109</v>
      </c>
      <c r="E1271" s="6">
        <v>18800</v>
      </c>
      <c r="F1271" s="8">
        <v>20426</v>
      </c>
      <c r="G1271" t="s">
        <v>8218</v>
      </c>
      <c r="H1271" s="6">
        <f t="shared" si="115"/>
        <v>99.16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t="s">
        <v>8274</v>
      </c>
      <c r="Q1271" s="11" t="s">
        <v>8323</v>
      </c>
      <c r="R1271" t="s">
        <v>8324</v>
      </c>
      <c r="S1271" s="13">
        <f t="shared" si="116"/>
        <v>42445.823055555549</v>
      </c>
      <c r="T1271" s="13">
        <f t="shared" si="117"/>
        <v>42476</v>
      </c>
      <c r="U1271">
        <f t="shared" si="118"/>
        <v>2016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3">
        <f t="shared" si="114"/>
        <v>115</v>
      </c>
      <c r="E1272" s="6">
        <v>10000</v>
      </c>
      <c r="F1272" s="8">
        <v>11472</v>
      </c>
      <c r="G1272" t="s">
        <v>8218</v>
      </c>
      <c r="H1272" s="6">
        <f t="shared" si="115"/>
        <v>67.88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t="s">
        <v>8274</v>
      </c>
      <c r="Q1272" s="11" t="s">
        <v>8323</v>
      </c>
      <c r="R1272" t="s">
        <v>8324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3">
        <f t="shared" si="114"/>
        <v>102</v>
      </c>
      <c r="E1273" s="6">
        <v>7500</v>
      </c>
      <c r="F1273" s="8">
        <v>7635</v>
      </c>
      <c r="G1273" t="s">
        <v>8218</v>
      </c>
      <c r="H1273" s="6">
        <f t="shared" si="115"/>
        <v>246.29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t="s">
        <v>8274</v>
      </c>
      <c r="Q1273" s="11" t="s">
        <v>8323</v>
      </c>
      <c r="R1273" t="s">
        <v>8324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>
        <f t="shared" si="119"/>
        <v>2013</v>
      </c>
    </row>
    <row r="1274" spans="1:22" ht="43.2" x14ac:dyDescent="0.3">
      <c r="A1274">
        <v>1272</v>
      </c>
      <c r="B1274" s="3" t="s">
        <v>1273</v>
      </c>
      <c r="C1274" s="3" t="s">
        <v>5382</v>
      </c>
      <c r="D1274" s="3">
        <f t="shared" si="114"/>
        <v>106</v>
      </c>
      <c r="E1274" s="6">
        <v>5000</v>
      </c>
      <c r="F1274" s="8">
        <v>5300</v>
      </c>
      <c r="G1274" t="s">
        <v>8218</v>
      </c>
      <c r="H1274" s="6">
        <f t="shared" si="115"/>
        <v>189.29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t="s">
        <v>8274</v>
      </c>
      <c r="Q1274" s="11" t="s">
        <v>8323</v>
      </c>
      <c r="R1274" t="s">
        <v>8324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>
        <f t="shared" si="119"/>
        <v>2010</v>
      </c>
    </row>
    <row r="1275" spans="1:22" ht="28.8" x14ac:dyDescent="0.3">
      <c r="A1275">
        <v>1273</v>
      </c>
      <c r="B1275" s="3" t="s">
        <v>1274</v>
      </c>
      <c r="C1275" s="3" t="s">
        <v>5383</v>
      </c>
      <c r="D1275" s="3">
        <f t="shared" si="114"/>
        <v>104</v>
      </c>
      <c r="E1275" s="6">
        <v>4000</v>
      </c>
      <c r="F1275" s="8">
        <v>4140</v>
      </c>
      <c r="G1275" t="s">
        <v>8218</v>
      </c>
      <c r="H1275" s="6">
        <f t="shared" si="115"/>
        <v>76.67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t="s">
        <v>8274</v>
      </c>
      <c r="Q1275" s="11" t="s">
        <v>8323</v>
      </c>
      <c r="R1275" t="s">
        <v>8324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3">
        <f t="shared" si="114"/>
        <v>155</v>
      </c>
      <c r="E1276" s="6">
        <v>25000</v>
      </c>
      <c r="F1276" s="8">
        <v>38743.839999999997</v>
      </c>
      <c r="G1276" t="s">
        <v>8218</v>
      </c>
      <c r="H1276" s="6">
        <f t="shared" si="115"/>
        <v>82.96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t="s">
        <v>8274</v>
      </c>
      <c r="Q1276" s="11" t="s">
        <v>8323</v>
      </c>
      <c r="R1276" t="s">
        <v>8324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3">
        <f t="shared" si="114"/>
        <v>162</v>
      </c>
      <c r="E1277" s="6">
        <v>15000</v>
      </c>
      <c r="F1277" s="8">
        <v>24321.1</v>
      </c>
      <c r="G1277" t="s">
        <v>8218</v>
      </c>
      <c r="H1277" s="6">
        <f t="shared" si="115"/>
        <v>62.52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t="s">
        <v>8274</v>
      </c>
      <c r="Q1277" s="11" t="s">
        <v>8323</v>
      </c>
      <c r="R1277" t="s">
        <v>8324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3">
        <f t="shared" si="114"/>
        <v>104</v>
      </c>
      <c r="E1278" s="6">
        <v>3000</v>
      </c>
      <c r="F1278" s="8">
        <v>3132.63</v>
      </c>
      <c r="G1278" t="s">
        <v>8218</v>
      </c>
      <c r="H1278" s="6">
        <f t="shared" si="115"/>
        <v>46.07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t="s">
        <v>8274</v>
      </c>
      <c r="Q1278" s="11" t="s">
        <v>8323</v>
      </c>
      <c r="R1278" t="s">
        <v>8324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3">
        <f t="shared" si="114"/>
        <v>106</v>
      </c>
      <c r="E1279" s="6">
        <v>15000</v>
      </c>
      <c r="F1279" s="8">
        <v>15918.65</v>
      </c>
      <c r="G1279" t="s">
        <v>8218</v>
      </c>
      <c r="H1279" s="6">
        <f t="shared" si="115"/>
        <v>38.54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t="s">
        <v>8274</v>
      </c>
      <c r="Q1279" s="11" t="s">
        <v>8323</v>
      </c>
      <c r="R1279" t="s">
        <v>8324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3">
        <f t="shared" si="114"/>
        <v>155</v>
      </c>
      <c r="E1280" s="6">
        <v>6500</v>
      </c>
      <c r="F1280" s="8">
        <v>10071</v>
      </c>
      <c r="G1280" t="s">
        <v>8218</v>
      </c>
      <c r="H1280" s="6">
        <f t="shared" si="115"/>
        <v>53.01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t="s">
        <v>8274</v>
      </c>
      <c r="Q1280" s="11" t="s">
        <v>8323</v>
      </c>
      <c r="R1280" t="s">
        <v>8324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3">
        <f t="shared" si="114"/>
        <v>111</v>
      </c>
      <c r="E1281" s="6">
        <v>12516</v>
      </c>
      <c r="F1281" s="8">
        <v>13864.17</v>
      </c>
      <c r="G1281" t="s">
        <v>8218</v>
      </c>
      <c r="H1281" s="6">
        <f t="shared" si="115"/>
        <v>73.36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t="s">
        <v>8274</v>
      </c>
      <c r="Q1281" s="11" t="s">
        <v>8323</v>
      </c>
      <c r="R1281" t="s">
        <v>8324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>
        <f t="shared" si="119"/>
        <v>2014</v>
      </c>
    </row>
    <row r="1282" spans="1:22" ht="28.8" x14ac:dyDescent="0.3">
      <c r="A1282">
        <v>1280</v>
      </c>
      <c r="B1282" s="3" t="s">
        <v>1281</v>
      </c>
      <c r="C1282" s="3" t="s">
        <v>5390</v>
      </c>
      <c r="D1282" s="3">
        <f t="shared" ref="D1282:D1345" si="120">ROUND((F1282/E1282)*100,0)</f>
        <v>111</v>
      </c>
      <c r="E1282" s="6">
        <v>15000</v>
      </c>
      <c r="F1282" s="8">
        <v>16636.78</v>
      </c>
      <c r="G1282" t="s">
        <v>8218</v>
      </c>
      <c r="H1282" s="6">
        <f t="shared" si="115"/>
        <v>127.98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t="s">
        <v>8274</v>
      </c>
      <c r="Q1282" s="11" t="s">
        <v>8323</v>
      </c>
      <c r="R1282" t="s">
        <v>8324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2010</v>
      </c>
      <c r="V1282">
        <f t="shared" si="119"/>
        <v>2011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3">
        <f t="shared" si="120"/>
        <v>111</v>
      </c>
      <c r="E1283" s="6">
        <v>7000</v>
      </c>
      <c r="F1283" s="8">
        <v>7750</v>
      </c>
      <c r="G1283" t="s">
        <v>8218</v>
      </c>
      <c r="H1283" s="6">
        <f t="shared" ref="H1283:H1346" si="121">IFERROR(ROUND(F1283/N1283,2),0)</f>
        <v>104.73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t="s">
        <v>8274</v>
      </c>
      <c r="Q1283" s="11" t="s">
        <v>8323</v>
      </c>
      <c r="R1283" t="s">
        <v>8324</v>
      </c>
      <c r="S1283" s="13">
        <f t="shared" ref="S1283:S1346" si="122">(((L1283/60)/60)/24)+DATE(1970,1,1)</f>
        <v>41463.743472222224</v>
      </c>
      <c r="T1283" s="13">
        <f t="shared" ref="T1283:T1346" si="123">(((K1283/60)/60)/24)+DATE(1970,1,1)</f>
        <v>41483.743472222224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3">
        <f t="shared" si="120"/>
        <v>124</v>
      </c>
      <c r="E1284" s="6">
        <v>15000</v>
      </c>
      <c r="F1284" s="8">
        <v>18542</v>
      </c>
      <c r="G1284" t="s">
        <v>8218</v>
      </c>
      <c r="H1284" s="6">
        <f t="shared" si="121"/>
        <v>67.67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t="s">
        <v>8274</v>
      </c>
      <c r="Q1284" s="11" t="s">
        <v>8323</v>
      </c>
      <c r="R1284" t="s">
        <v>8324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>
        <f t="shared" si="125"/>
        <v>2013</v>
      </c>
    </row>
    <row r="1285" spans="1:22" ht="28.8" x14ac:dyDescent="0.3">
      <c r="A1285">
        <v>1283</v>
      </c>
      <c r="B1285" s="3" t="s">
        <v>1284</v>
      </c>
      <c r="C1285" s="3" t="s">
        <v>5393</v>
      </c>
      <c r="D1285" s="3">
        <f t="shared" si="120"/>
        <v>211</v>
      </c>
      <c r="E1285" s="6">
        <v>1000</v>
      </c>
      <c r="F1285" s="8">
        <v>2110.5</v>
      </c>
      <c r="G1285" t="s">
        <v>8218</v>
      </c>
      <c r="H1285" s="6">
        <f t="shared" si="121"/>
        <v>95.93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t="s">
        <v>8274</v>
      </c>
      <c r="Q1285" s="11" t="s">
        <v>8323</v>
      </c>
      <c r="R1285" t="s">
        <v>8324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3">
        <f t="shared" si="120"/>
        <v>101</v>
      </c>
      <c r="E1286" s="6">
        <v>2000</v>
      </c>
      <c r="F1286" s="8">
        <v>2020</v>
      </c>
      <c r="G1286" t="s">
        <v>8218</v>
      </c>
      <c r="H1286" s="6">
        <f t="shared" si="121"/>
        <v>65.16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t="s">
        <v>8269</v>
      </c>
      <c r="Q1286" s="11" t="s">
        <v>8315</v>
      </c>
      <c r="R1286" t="s">
        <v>8316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3">
        <f t="shared" si="120"/>
        <v>102</v>
      </c>
      <c r="E1287" s="6">
        <v>2000</v>
      </c>
      <c r="F1287" s="8">
        <v>2033</v>
      </c>
      <c r="G1287" t="s">
        <v>8218</v>
      </c>
      <c r="H1287" s="6">
        <f t="shared" si="121"/>
        <v>32.270000000000003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t="s">
        <v>8269</v>
      </c>
      <c r="Q1287" s="11" t="s">
        <v>8315</v>
      </c>
      <c r="R1287" t="s">
        <v>8316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3">
        <f t="shared" si="120"/>
        <v>108</v>
      </c>
      <c r="E1288" s="6">
        <v>1500</v>
      </c>
      <c r="F1288" s="8">
        <v>1625</v>
      </c>
      <c r="G1288" t="s">
        <v>8218</v>
      </c>
      <c r="H1288" s="6">
        <f t="shared" si="121"/>
        <v>81.25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t="s">
        <v>8269</v>
      </c>
      <c r="Q1288" s="11" t="s">
        <v>8315</v>
      </c>
      <c r="R1288" t="s">
        <v>8316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>
        <f t="shared" si="125"/>
        <v>2015</v>
      </c>
    </row>
    <row r="1289" spans="1:22" ht="57.6" x14ac:dyDescent="0.3">
      <c r="A1289">
        <v>1287</v>
      </c>
      <c r="B1289" s="3" t="s">
        <v>1288</v>
      </c>
      <c r="C1289" s="3" t="s">
        <v>5397</v>
      </c>
      <c r="D1289" s="3">
        <f t="shared" si="120"/>
        <v>242</v>
      </c>
      <c r="E1289" s="6">
        <v>250</v>
      </c>
      <c r="F1289" s="8">
        <v>605</v>
      </c>
      <c r="G1289" t="s">
        <v>8218</v>
      </c>
      <c r="H1289" s="6">
        <f t="shared" si="121"/>
        <v>24.2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t="s">
        <v>8269</v>
      </c>
      <c r="Q1289" s="11" t="s">
        <v>8315</v>
      </c>
      <c r="R1289" t="s">
        <v>8316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3">
        <f t="shared" si="120"/>
        <v>100</v>
      </c>
      <c r="E1290" s="6">
        <v>4000</v>
      </c>
      <c r="F1290" s="8">
        <v>4018</v>
      </c>
      <c r="G1290" t="s">
        <v>8218</v>
      </c>
      <c r="H1290" s="6">
        <f t="shared" si="121"/>
        <v>65.87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t="s">
        <v>8269</v>
      </c>
      <c r="Q1290" s="11" t="s">
        <v>8315</v>
      </c>
      <c r="R1290" t="s">
        <v>8316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>
        <f t="shared" si="125"/>
        <v>2016</v>
      </c>
    </row>
    <row r="1291" spans="1:22" ht="28.8" x14ac:dyDescent="0.3">
      <c r="A1291">
        <v>1289</v>
      </c>
      <c r="B1291" s="3" t="s">
        <v>1290</v>
      </c>
      <c r="C1291" s="3" t="s">
        <v>5399</v>
      </c>
      <c r="D1291" s="3">
        <f t="shared" si="120"/>
        <v>125</v>
      </c>
      <c r="E1291" s="6">
        <v>1500</v>
      </c>
      <c r="F1291" s="8">
        <v>1876</v>
      </c>
      <c r="G1291" t="s">
        <v>8218</v>
      </c>
      <c r="H1291" s="6">
        <f t="shared" si="121"/>
        <v>36.08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t="s">
        <v>8269</v>
      </c>
      <c r="Q1291" s="11" t="s">
        <v>8315</v>
      </c>
      <c r="R1291" t="s">
        <v>8316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2016</v>
      </c>
      <c r="V1291">
        <f t="shared" si="125"/>
        <v>2017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3">
        <f t="shared" si="120"/>
        <v>109</v>
      </c>
      <c r="E1292" s="6">
        <v>3500</v>
      </c>
      <c r="F1292" s="8">
        <v>3800</v>
      </c>
      <c r="G1292" t="s">
        <v>8218</v>
      </c>
      <c r="H1292" s="6">
        <f t="shared" si="121"/>
        <v>44.19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t="s">
        <v>8269</v>
      </c>
      <c r="Q1292" s="11" t="s">
        <v>8315</v>
      </c>
      <c r="R1292" t="s">
        <v>8316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3">
        <f t="shared" si="120"/>
        <v>146</v>
      </c>
      <c r="E1293" s="6">
        <v>3000</v>
      </c>
      <c r="F1293" s="8">
        <v>4371</v>
      </c>
      <c r="G1293" t="s">
        <v>8218</v>
      </c>
      <c r="H1293" s="6">
        <f t="shared" si="121"/>
        <v>104.07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t="s">
        <v>8269</v>
      </c>
      <c r="Q1293" s="11" t="s">
        <v>8315</v>
      </c>
      <c r="R1293" t="s">
        <v>8316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>
        <f t="shared" si="125"/>
        <v>2015</v>
      </c>
    </row>
    <row r="1294" spans="1:22" ht="43.2" x14ac:dyDescent="0.3">
      <c r="A1294">
        <v>1292</v>
      </c>
      <c r="B1294" s="3" t="s">
        <v>1293</v>
      </c>
      <c r="C1294" s="3" t="s">
        <v>5402</v>
      </c>
      <c r="D1294" s="3">
        <f t="shared" si="120"/>
        <v>110</v>
      </c>
      <c r="E1294" s="6">
        <v>1700</v>
      </c>
      <c r="F1294" s="8">
        <v>1870</v>
      </c>
      <c r="G1294" t="s">
        <v>8218</v>
      </c>
      <c r="H1294" s="6">
        <f t="shared" si="121"/>
        <v>35.96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t="s">
        <v>8269</v>
      </c>
      <c r="Q1294" s="11" t="s">
        <v>8315</v>
      </c>
      <c r="R1294" t="s">
        <v>8316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>
        <f t="shared" si="125"/>
        <v>2015</v>
      </c>
    </row>
    <row r="1295" spans="1:22" ht="43.2" x14ac:dyDescent="0.3">
      <c r="A1295">
        <v>1293</v>
      </c>
      <c r="B1295" s="3" t="s">
        <v>1294</v>
      </c>
      <c r="C1295" s="3" t="s">
        <v>5403</v>
      </c>
      <c r="D1295" s="3">
        <f t="shared" si="120"/>
        <v>102</v>
      </c>
      <c r="E1295" s="6">
        <v>15000</v>
      </c>
      <c r="F1295" s="8">
        <v>15335</v>
      </c>
      <c r="G1295" t="s">
        <v>8218</v>
      </c>
      <c r="H1295" s="6">
        <f t="shared" si="121"/>
        <v>127.79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t="s">
        <v>8269</v>
      </c>
      <c r="Q1295" s="11" t="s">
        <v>8315</v>
      </c>
      <c r="R1295" t="s">
        <v>8316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3">
        <f t="shared" si="120"/>
        <v>122</v>
      </c>
      <c r="E1296" s="6">
        <v>500</v>
      </c>
      <c r="F1296" s="8">
        <v>610</v>
      </c>
      <c r="G1296" t="s">
        <v>8218</v>
      </c>
      <c r="H1296" s="6">
        <f t="shared" si="121"/>
        <v>27.73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t="s">
        <v>8269</v>
      </c>
      <c r="Q1296" s="11" t="s">
        <v>8315</v>
      </c>
      <c r="R1296" t="s">
        <v>8316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3">
        <f t="shared" si="120"/>
        <v>102</v>
      </c>
      <c r="E1297" s="6">
        <v>2500</v>
      </c>
      <c r="F1297" s="8">
        <v>2549</v>
      </c>
      <c r="G1297" t="s">
        <v>8218</v>
      </c>
      <c r="H1297" s="6">
        <f t="shared" si="121"/>
        <v>39.83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t="s">
        <v>8269</v>
      </c>
      <c r="Q1297" s="11" t="s">
        <v>8315</v>
      </c>
      <c r="R1297" t="s">
        <v>8316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>
        <f t="shared" si="125"/>
        <v>2015</v>
      </c>
    </row>
    <row r="1298" spans="1:22" ht="43.2" x14ac:dyDescent="0.3">
      <c r="A1298">
        <v>1296</v>
      </c>
      <c r="B1298" s="3" t="s">
        <v>1297</v>
      </c>
      <c r="C1298" s="3" t="s">
        <v>5406</v>
      </c>
      <c r="D1298" s="3">
        <f t="shared" si="120"/>
        <v>141</v>
      </c>
      <c r="E1298" s="6">
        <v>850</v>
      </c>
      <c r="F1298" s="8">
        <v>1200</v>
      </c>
      <c r="G1298" t="s">
        <v>8218</v>
      </c>
      <c r="H1298" s="6">
        <f t="shared" si="121"/>
        <v>52.17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t="s">
        <v>8269</v>
      </c>
      <c r="Q1298" s="11" t="s">
        <v>8315</v>
      </c>
      <c r="R1298" t="s">
        <v>8316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3">
        <f t="shared" si="120"/>
        <v>110</v>
      </c>
      <c r="E1299" s="6">
        <v>20000</v>
      </c>
      <c r="F1299" s="8">
        <v>21905</v>
      </c>
      <c r="G1299" t="s">
        <v>8218</v>
      </c>
      <c r="H1299" s="6">
        <f t="shared" si="121"/>
        <v>92.04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t="s">
        <v>8269</v>
      </c>
      <c r="Q1299" s="11" t="s">
        <v>8315</v>
      </c>
      <c r="R1299" t="s">
        <v>8316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3">
        <f t="shared" si="120"/>
        <v>105</v>
      </c>
      <c r="E1300" s="6">
        <v>2000</v>
      </c>
      <c r="F1300" s="8">
        <v>2093</v>
      </c>
      <c r="G1300" t="s">
        <v>8218</v>
      </c>
      <c r="H1300" s="6">
        <f t="shared" si="121"/>
        <v>63.42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t="s">
        <v>8269</v>
      </c>
      <c r="Q1300" s="11" t="s">
        <v>8315</v>
      </c>
      <c r="R1300" t="s">
        <v>8316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>
        <f t="shared" si="125"/>
        <v>2016</v>
      </c>
    </row>
    <row r="1301" spans="1:22" ht="28.8" x14ac:dyDescent="0.3">
      <c r="A1301">
        <v>1299</v>
      </c>
      <c r="B1301" s="3" t="s">
        <v>1300</v>
      </c>
      <c r="C1301" s="3" t="s">
        <v>5409</v>
      </c>
      <c r="D1301" s="3">
        <f t="shared" si="120"/>
        <v>124</v>
      </c>
      <c r="E1301" s="6">
        <v>3500</v>
      </c>
      <c r="F1301" s="8">
        <v>4340</v>
      </c>
      <c r="G1301" t="s">
        <v>8218</v>
      </c>
      <c r="H1301" s="6">
        <f t="shared" si="121"/>
        <v>135.63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t="s">
        <v>8269</v>
      </c>
      <c r="Q1301" s="11" t="s">
        <v>8315</v>
      </c>
      <c r="R1301" t="s">
        <v>8316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3">
        <f t="shared" si="120"/>
        <v>135</v>
      </c>
      <c r="E1302" s="6">
        <v>3000</v>
      </c>
      <c r="F1302" s="8">
        <v>4050</v>
      </c>
      <c r="G1302" t="s">
        <v>8218</v>
      </c>
      <c r="H1302" s="6">
        <f t="shared" si="121"/>
        <v>168.75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t="s">
        <v>8269</v>
      </c>
      <c r="Q1302" s="11" t="s">
        <v>8315</v>
      </c>
      <c r="R1302" t="s">
        <v>8316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3">
        <f t="shared" si="120"/>
        <v>103</v>
      </c>
      <c r="E1303" s="6">
        <v>2000</v>
      </c>
      <c r="F1303" s="8">
        <v>2055</v>
      </c>
      <c r="G1303" t="s">
        <v>8218</v>
      </c>
      <c r="H1303" s="6">
        <f t="shared" si="121"/>
        <v>70.86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t="s">
        <v>8269</v>
      </c>
      <c r="Q1303" s="11" t="s">
        <v>8315</v>
      </c>
      <c r="R1303" t="s">
        <v>8316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>
        <f t="shared" si="125"/>
        <v>2015</v>
      </c>
    </row>
    <row r="1304" spans="1:22" ht="28.8" x14ac:dyDescent="0.3">
      <c r="A1304">
        <v>1302</v>
      </c>
      <c r="B1304" s="3" t="s">
        <v>1303</v>
      </c>
      <c r="C1304" s="3" t="s">
        <v>5412</v>
      </c>
      <c r="D1304" s="3">
        <f t="shared" si="120"/>
        <v>100</v>
      </c>
      <c r="E1304" s="6">
        <v>2500</v>
      </c>
      <c r="F1304" s="8">
        <v>2500</v>
      </c>
      <c r="G1304" t="s">
        <v>8218</v>
      </c>
      <c r="H1304" s="6">
        <f t="shared" si="121"/>
        <v>50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t="s">
        <v>8269</v>
      </c>
      <c r="Q1304" s="11" t="s">
        <v>8315</v>
      </c>
      <c r="R1304" t="s">
        <v>8316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3">
        <f t="shared" si="120"/>
        <v>130</v>
      </c>
      <c r="E1305" s="6">
        <v>3500</v>
      </c>
      <c r="F1305" s="8">
        <v>4559.13</v>
      </c>
      <c r="G1305" t="s">
        <v>8218</v>
      </c>
      <c r="H1305" s="6">
        <f t="shared" si="121"/>
        <v>42.21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t="s">
        <v>8269</v>
      </c>
      <c r="Q1305" s="11" t="s">
        <v>8315</v>
      </c>
      <c r="R1305" t="s">
        <v>8316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3">
        <f t="shared" si="120"/>
        <v>40</v>
      </c>
      <c r="E1306" s="6">
        <v>40000</v>
      </c>
      <c r="F1306" s="8">
        <v>15851</v>
      </c>
      <c r="G1306" t="s">
        <v>8219</v>
      </c>
      <c r="H1306" s="6">
        <f t="shared" si="121"/>
        <v>152.41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t="s">
        <v>8271</v>
      </c>
      <c r="Q1306" s="11" t="s">
        <v>8317</v>
      </c>
      <c r="R1306" t="s">
        <v>8319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3">
        <f t="shared" si="120"/>
        <v>26</v>
      </c>
      <c r="E1307" s="6">
        <v>30000</v>
      </c>
      <c r="F1307" s="8">
        <v>7793</v>
      </c>
      <c r="G1307" t="s">
        <v>8219</v>
      </c>
      <c r="H1307" s="6">
        <f t="shared" si="121"/>
        <v>90.62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t="s">
        <v>8271</v>
      </c>
      <c r="Q1307" s="11" t="s">
        <v>8317</v>
      </c>
      <c r="R1307" t="s">
        <v>8319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>
        <f t="shared" si="125"/>
        <v>2016</v>
      </c>
    </row>
    <row r="1308" spans="1:22" ht="43.2" x14ac:dyDescent="0.3">
      <c r="A1308">
        <v>1306</v>
      </c>
      <c r="B1308" s="3" t="s">
        <v>1307</v>
      </c>
      <c r="C1308" s="3" t="s">
        <v>5416</v>
      </c>
      <c r="D1308" s="3">
        <f t="shared" si="120"/>
        <v>65</v>
      </c>
      <c r="E1308" s="6">
        <v>110000</v>
      </c>
      <c r="F1308" s="8">
        <v>71771</v>
      </c>
      <c r="G1308" t="s">
        <v>8219</v>
      </c>
      <c r="H1308" s="6">
        <f t="shared" si="121"/>
        <v>201.6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t="s">
        <v>8271</v>
      </c>
      <c r="Q1308" s="11" t="s">
        <v>8317</v>
      </c>
      <c r="R1308" t="s">
        <v>8319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3">
        <f t="shared" si="120"/>
        <v>12</v>
      </c>
      <c r="E1309" s="6">
        <v>50000</v>
      </c>
      <c r="F1309" s="8">
        <v>5757</v>
      </c>
      <c r="G1309" t="s">
        <v>8219</v>
      </c>
      <c r="H1309" s="6">
        <f t="shared" si="121"/>
        <v>127.93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t="s">
        <v>8271</v>
      </c>
      <c r="Q1309" s="11" t="s">
        <v>8317</v>
      </c>
      <c r="R1309" t="s">
        <v>8319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3">
        <f t="shared" si="120"/>
        <v>11</v>
      </c>
      <c r="E1310" s="6">
        <v>10000</v>
      </c>
      <c r="F1310" s="8">
        <v>1136</v>
      </c>
      <c r="G1310" t="s">
        <v>8219</v>
      </c>
      <c r="H1310" s="6">
        <f t="shared" si="121"/>
        <v>29.89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t="s">
        <v>8271</v>
      </c>
      <c r="Q1310" s="11" t="s">
        <v>8317</v>
      </c>
      <c r="R1310" t="s">
        <v>8319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>
        <f t="shared" si="125"/>
        <v>2016</v>
      </c>
    </row>
    <row r="1311" spans="1:22" ht="28.8" x14ac:dyDescent="0.3">
      <c r="A1311">
        <v>1309</v>
      </c>
      <c r="B1311" s="3" t="s">
        <v>1310</v>
      </c>
      <c r="C1311" s="3" t="s">
        <v>5419</v>
      </c>
      <c r="D1311" s="3">
        <f t="shared" si="120"/>
        <v>112</v>
      </c>
      <c r="E1311" s="6">
        <v>11500</v>
      </c>
      <c r="F1311" s="8">
        <v>12879</v>
      </c>
      <c r="G1311" t="s">
        <v>8219</v>
      </c>
      <c r="H1311" s="6">
        <f t="shared" si="121"/>
        <v>367.97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t="s">
        <v>8271</v>
      </c>
      <c r="Q1311" s="11" t="s">
        <v>8317</v>
      </c>
      <c r="R1311" t="s">
        <v>8319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>
        <f t="shared" si="125"/>
        <v>2015</v>
      </c>
    </row>
    <row r="1312" spans="1:22" ht="28.8" x14ac:dyDescent="0.3">
      <c r="A1312">
        <v>1310</v>
      </c>
      <c r="B1312" s="3" t="s">
        <v>1311</v>
      </c>
      <c r="C1312" s="3" t="s">
        <v>5420</v>
      </c>
      <c r="D1312" s="3">
        <f t="shared" si="120"/>
        <v>16</v>
      </c>
      <c r="E1312" s="6">
        <v>20000</v>
      </c>
      <c r="F1312" s="8">
        <v>3100</v>
      </c>
      <c r="G1312" t="s">
        <v>8219</v>
      </c>
      <c r="H1312" s="6">
        <f t="shared" si="121"/>
        <v>129.16999999999999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t="s">
        <v>8271</v>
      </c>
      <c r="Q1312" s="11" t="s">
        <v>8317</v>
      </c>
      <c r="R1312" t="s">
        <v>8319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>
        <f t="shared" si="125"/>
        <v>2016</v>
      </c>
    </row>
    <row r="1313" spans="1:22" ht="43.2" x14ac:dyDescent="0.3">
      <c r="A1313">
        <v>1311</v>
      </c>
      <c r="B1313" s="3" t="s">
        <v>1312</v>
      </c>
      <c r="C1313" s="3" t="s">
        <v>5421</v>
      </c>
      <c r="D1313" s="3">
        <f t="shared" si="120"/>
        <v>32</v>
      </c>
      <c r="E1313" s="6">
        <v>250000</v>
      </c>
      <c r="F1313" s="8">
        <v>80070</v>
      </c>
      <c r="G1313" t="s">
        <v>8219</v>
      </c>
      <c r="H1313" s="6">
        <f t="shared" si="121"/>
        <v>800.7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t="s">
        <v>8271</v>
      </c>
      <c r="Q1313" s="11" t="s">
        <v>8317</v>
      </c>
      <c r="R1313" t="s">
        <v>8319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3">
        <f t="shared" si="120"/>
        <v>1</v>
      </c>
      <c r="E1314" s="6">
        <v>4600</v>
      </c>
      <c r="F1314" s="8">
        <v>28</v>
      </c>
      <c r="G1314" t="s">
        <v>8219</v>
      </c>
      <c r="H1314" s="6">
        <f t="shared" si="121"/>
        <v>28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t="s">
        <v>8271</v>
      </c>
      <c r="Q1314" s="11" t="s">
        <v>8317</v>
      </c>
      <c r="R1314" t="s">
        <v>8319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3">
        <f t="shared" si="120"/>
        <v>31</v>
      </c>
      <c r="E1315" s="6">
        <v>40000</v>
      </c>
      <c r="F1315" s="8">
        <v>12446</v>
      </c>
      <c r="G1315" t="s">
        <v>8219</v>
      </c>
      <c r="H1315" s="6">
        <f t="shared" si="121"/>
        <v>102.02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t="s">
        <v>8271</v>
      </c>
      <c r="Q1315" s="11" t="s">
        <v>8317</v>
      </c>
      <c r="R1315" t="s">
        <v>8319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3">
        <f t="shared" si="120"/>
        <v>1</v>
      </c>
      <c r="E1316" s="6">
        <v>180000</v>
      </c>
      <c r="F1316" s="8">
        <v>2028</v>
      </c>
      <c r="G1316" t="s">
        <v>8219</v>
      </c>
      <c r="H1316" s="6">
        <f t="shared" si="121"/>
        <v>184.36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t="s">
        <v>8271</v>
      </c>
      <c r="Q1316" s="11" t="s">
        <v>8317</v>
      </c>
      <c r="R1316" t="s">
        <v>8319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3">
        <f t="shared" si="120"/>
        <v>40</v>
      </c>
      <c r="E1317" s="6">
        <v>100000</v>
      </c>
      <c r="F1317" s="8">
        <v>40404</v>
      </c>
      <c r="G1317" t="s">
        <v>8219</v>
      </c>
      <c r="H1317" s="6">
        <f t="shared" si="121"/>
        <v>162.91999999999999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t="s">
        <v>8271</v>
      </c>
      <c r="Q1317" s="11" t="s">
        <v>8317</v>
      </c>
      <c r="R1317" t="s">
        <v>8319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3">
        <f t="shared" si="120"/>
        <v>0</v>
      </c>
      <c r="E1318" s="6">
        <v>75000</v>
      </c>
      <c r="F1318" s="8">
        <v>1</v>
      </c>
      <c r="G1318" t="s">
        <v>8219</v>
      </c>
      <c r="H1318" s="6">
        <f t="shared" si="121"/>
        <v>1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t="s">
        <v>8271</v>
      </c>
      <c r="Q1318" s="11" t="s">
        <v>8317</v>
      </c>
      <c r="R1318" t="s">
        <v>8319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>
        <f t="shared" si="125"/>
        <v>2016</v>
      </c>
    </row>
    <row r="1319" spans="1:22" ht="43.2" x14ac:dyDescent="0.3">
      <c r="A1319">
        <v>1317</v>
      </c>
      <c r="B1319" s="3" t="s">
        <v>1318</v>
      </c>
      <c r="C1319" s="3" t="s">
        <v>5427</v>
      </c>
      <c r="D1319" s="3">
        <f t="shared" si="120"/>
        <v>6</v>
      </c>
      <c r="E1319" s="6">
        <v>200000</v>
      </c>
      <c r="F1319" s="8">
        <v>11467</v>
      </c>
      <c r="G1319" t="s">
        <v>8219</v>
      </c>
      <c r="H1319" s="6">
        <f t="shared" si="121"/>
        <v>603.53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t="s">
        <v>8271</v>
      </c>
      <c r="Q1319" s="11" t="s">
        <v>8317</v>
      </c>
      <c r="R1319" t="s">
        <v>8319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3">
        <f t="shared" si="120"/>
        <v>15</v>
      </c>
      <c r="E1320" s="6">
        <v>40000</v>
      </c>
      <c r="F1320" s="8">
        <v>6130</v>
      </c>
      <c r="G1320" t="s">
        <v>8219</v>
      </c>
      <c r="H1320" s="6">
        <f t="shared" si="121"/>
        <v>45.41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t="s">
        <v>8271</v>
      </c>
      <c r="Q1320" s="11" t="s">
        <v>8317</v>
      </c>
      <c r="R1320" t="s">
        <v>8319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>
        <f t="shared" si="125"/>
        <v>2015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3">
        <f t="shared" si="120"/>
        <v>15</v>
      </c>
      <c r="E1321" s="6">
        <v>5800</v>
      </c>
      <c r="F1321" s="8">
        <v>876</v>
      </c>
      <c r="G1321" t="s">
        <v>8219</v>
      </c>
      <c r="H1321" s="6">
        <f t="shared" si="121"/>
        <v>97.33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t="s">
        <v>8271</v>
      </c>
      <c r="Q1321" s="11" t="s">
        <v>8317</v>
      </c>
      <c r="R1321" t="s">
        <v>8319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3">
        <f t="shared" si="120"/>
        <v>1</v>
      </c>
      <c r="E1322" s="6">
        <v>100000</v>
      </c>
      <c r="F1322" s="8">
        <v>503</v>
      </c>
      <c r="G1322" t="s">
        <v>8219</v>
      </c>
      <c r="H1322" s="6">
        <f t="shared" si="121"/>
        <v>167.67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t="s">
        <v>8271</v>
      </c>
      <c r="Q1322" s="11" t="s">
        <v>8317</v>
      </c>
      <c r="R1322" t="s">
        <v>8319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>
        <f t="shared" si="125"/>
        <v>2016</v>
      </c>
    </row>
    <row r="1323" spans="1:22" ht="43.2" x14ac:dyDescent="0.3">
      <c r="A1323">
        <v>1321</v>
      </c>
      <c r="B1323" s="3" t="s">
        <v>1322</v>
      </c>
      <c r="C1323" s="3" t="s">
        <v>5431</v>
      </c>
      <c r="D1323" s="3">
        <f t="shared" si="120"/>
        <v>1</v>
      </c>
      <c r="E1323" s="6">
        <v>462000</v>
      </c>
      <c r="F1323" s="8">
        <v>6019</v>
      </c>
      <c r="G1323" t="s">
        <v>8219</v>
      </c>
      <c r="H1323" s="6">
        <f t="shared" si="121"/>
        <v>859.86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t="s">
        <v>8271</v>
      </c>
      <c r="Q1323" s="11" t="s">
        <v>8317</v>
      </c>
      <c r="R1323" t="s">
        <v>8319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3">
        <f t="shared" si="120"/>
        <v>0</v>
      </c>
      <c r="E1324" s="6">
        <v>35000</v>
      </c>
      <c r="F1324" s="8">
        <v>106</v>
      </c>
      <c r="G1324" t="s">
        <v>8219</v>
      </c>
      <c r="H1324" s="6">
        <f t="shared" si="121"/>
        <v>26.5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t="s">
        <v>8271</v>
      </c>
      <c r="Q1324" s="11" t="s">
        <v>8317</v>
      </c>
      <c r="R1324" t="s">
        <v>8319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3">
        <f t="shared" si="120"/>
        <v>9</v>
      </c>
      <c r="E1325" s="6">
        <v>15000</v>
      </c>
      <c r="F1325" s="8">
        <v>1332</v>
      </c>
      <c r="G1325" t="s">
        <v>8219</v>
      </c>
      <c r="H1325" s="6">
        <f t="shared" si="121"/>
        <v>30.27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t="s">
        <v>8271</v>
      </c>
      <c r="Q1325" s="11" t="s">
        <v>8317</v>
      </c>
      <c r="R1325" t="s">
        <v>8319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3">
        <f t="shared" si="120"/>
        <v>10</v>
      </c>
      <c r="E1326" s="6">
        <v>50000</v>
      </c>
      <c r="F1326" s="8">
        <v>4920</v>
      </c>
      <c r="G1326" t="s">
        <v>8219</v>
      </c>
      <c r="H1326" s="6">
        <f t="shared" si="121"/>
        <v>54.67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t="s">
        <v>8271</v>
      </c>
      <c r="Q1326" s="11" t="s">
        <v>8317</v>
      </c>
      <c r="R1326" t="s">
        <v>8319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3">
        <f t="shared" si="120"/>
        <v>2</v>
      </c>
      <c r="E1327" s="6">
        <v>20000</v>
      </c>
      <c r="F1327" s="8">
        <v>486</v>
      </c>
      <c r="G1327" t="s">
        <v>8219</v>
      </c>
      <c r="H1327" s="6">
        <f t="shared" si="121"/>
        <v>60.75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t="s">
        <v>8271</v>
      </c>
      <c r="Q1327" s="11" t="s">
        <v>8317</v>
      </c>
      <c r="R1327" t="s">
        <v>8319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3">
        <f t="shared" si="120"/>
        <v>1</v>
      </c>
      <c r="E1328" s="6">
        <v>100000</v>
      </c>
      <c r="F1328" s="8">
        <v>1130</v>
      </c>
      <c r="G1328" t="s">
        <v>8219</v>
      </c>
      <c r="H1328" s="6">
        <f t="shared" si="121"/>
        <v>102.73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t="s">
        <v>8271</v>
      </c>
      <c r="Q1328" s="11" t="s">
        <v>8317</v>
      </c>
      <c r="R1328" t="s">
        <v>8319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2014</v>
      </c>
      <c r="V1328">
        <f t="shared" si="125"/>
        <v>2015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3">
        <f t="shared" si="120"/>
        <v>4</v>
      </c>
      <c r="E1329" s="6">
        <v>48000</v>
      </c>
      <c r="F1329" s="8">
        <v>1705</v>
      </c>
      <c r="G1329" t="s">
        <v>8219</v>
      </c>
      <c r="H1329" s="6">
        <f t="shared" si="121"/>
        <v>41.59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t="s">
        <v>8271</v>
      </c>
      <c r="Q1329" s="11" t="s">
        <v>8317</v>
      </c>
      <c r="R1329" t="s">
        <v>8319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3">
        <f t="shared" si="120"/>
        <v>2</v>
      </c>
      <c r="E1330" s="6">
        <v>75000</v>
      </c>
      <c r="F1330" s="8">
        <v>1748</v>
      </c>
      <c r="G1330" t="s">
        <v>8219</v>
      </c>
      <c r="H1330" s="6">
        <f t="shared" si="121"/>
        <v>116.53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t="s">
        <v>8271</v>
      </c>
      <c r="Q1330" s="11" t="s">
        <v>8317</v>
      </c>
      <c r="R1330" t="s">
        <v>8319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3">
        <f t="shared" si="120"/>
        <v>1</v>
      </c>
      <c r="E1331" s="6">
        <v>50000</v>
      </c>
      <c r="F1331" s="8">
        <v>408</v>
      </c>
      <c r="G1331" t="s">
        <v>8219</v>
      </c>
      <c r="H1331" s="6">
        <f t="shared" si="121"/>
        <v>45.33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t="s">
        <v>8271</v>
      </c>
      <c r="Q1331" s="11" t="s">
        <v>8317</v>
      </c>
      <c r="R1331" t="s">
        <v>8319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3">
        <f t="shared" si="120"/>
        <v>22</v>
      </c>
      <c r="E1332" s="6">
        <v>35000</v>
      </c>
      <c r="F1332" s="8">
        <v>7873</v>
      </c>
      <c r="G1332" t="s">
        <v>8219</v>
      </c>
      <c r="H1332" s="6">
        <f t="shared" si="121"/>
        <v>157.46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t="s">
        <v>8271</v>
      </c>
      <c r="Q1332" s="11" t="s">
        <v>8317</v>
      </c>
      <c r="R1332" t="s">
        <v>8319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3">
        <f t="shared" si="120"/>
        <v>1</v>
      </c>
      <c r="E1333" s="6">
        <v>250000</v>
      </c>
      <c r="F1333" s="8">
        <v>3417</v>
      </c>
      <c r="G1333" t="s">
        <v>8219</v>
      </c>
      <c r="H1333" s="6">
        <f t="shared" si="121"/>
        <v>100.5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t="s">
        <v>8271</v>
      </c>
      <c r="Q1333" s="11" t="s">
        <v>8317</v>
      </c>
      <c r="R1333" t="s">
        <v>8319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3">
        <f t="shared" si="120"/>
        <v>0</v>
      </c>
      <c r="E1334" s="6">
        <v>10115</v>
      </c>
      <c r="F1334" s="8">
        <v>0</v>
      </c>
      <c r="G1334" t="s">
        <v>8219</v>
      </c>
      <c r="H1334" s="6">
        <f t="shared" si="121"/>
        <v>0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t="s">
        <v>8271</v>
      </c>
      <c r="Q1334" s="11" t="s">
        <v>8317</v>
      </c>
      <c r="R1334" t="s">
        <v>8319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>
        <f t="shared" si="125"/>
        <v>2017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3">
        <f t="shared" si="120"/>
        <v>0</v>
      </c>
      <c r="E1335" s="6">
        <v>2500</v>
      </c>
      <c r="F1335" s="8">
        <v>0</v>
      </c>
      <c r="G1335" t="s">
        <v>8219</v>
      </c>
      <c r="H1335" s="6">
        <f t="shared" si="121"/>
        <v>0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t="s">
        <v>8271</v>
      </c>
      <c r="Q1335" s="11" t="s">
        <v>8317</v>
      </c>
      <c r="R1335" t="s">
        <v>8319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>
        <f t="shared" si="125"/>
        <v>2014</v>
      </c>
    </row>
    <row r="1336" spans="1:22" ht="28.8" x14ac:dyDescent="0.3">
      <c r="A1336">
        <v>1334</v>
      </c>
      <c r="B1336" s="3" t="s">
        <v>1335</v>
      </c>
      <c r="C1336" s="3" t="s">
        <v>5444</v>
      </c>
      <c r="D1336" s="3">
        <f t="shared" si="120"/>
        <v>11</v>
      </c>
      <c r="E1336" s="6">
        <v>133000</v>
      </c>
      <c r="F1336" s="8">
        <v>14303</v>
      </c>
      <c r="G1336" t="s">
        <v>8219</v>
      </c>
      <c r="H1336" s="6">
        <f t="shared" si="121"/>
        <v>51.82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t="s">
        <v>8271</v>
      </c>
      <c r="Q1336" s="11" t="s">
        <v>8317</v>
      </c>
      <c r="R1336" t="s">
        <v>8319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3">
        <f t="shared" si="120"/>
        <v>20</v>
      </c>
      <c r="E1337" s="6">
        <v>25000</v>
      </c>
      <c r="F1337" s="8">
        <v>4940</v>
      </c>
      <c r="G1337" t="s">
        <v>8219</v>
      </c>
      <c r="H1337" s="6">
        <f t="shared" si="121"/>
        <v>308.75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t="s">
        <v>8271</v>
      </c>
      <c r="Q1337" s="11" t="s">
        <v>8317</v>
      </c>
      <c r="R1337" t="s">
        <v>8319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3">
        <f t="shared" si="120"/>
        <v>85</v>
      </c>
      <c r="E1338" s="6">
        <v>100000</v>
      </c>
      <c r="F1338" s="8">
        <v>84947</v>
      </c>
      <c r="G1338" t="s">
        <v>8219</v>
      </c>
      <c r="H1338" s="6">
        <f t="shared" si="121"/>
        <v>379.23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t="s">
        <v>8271</v>
      </c>
      <c r="Q1338" s="11" t="s">
        <v>8317</v>
      </c>
      <c r="R1338" t="s">
        <v>8319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3">
        <f t="shared" si="120"/>
        <v>49</v>
      </c>
      <c r="E1339" s="6">
        <v>50000</v>
      </c>
      <c r="F1339" s="8">
        <v>24691</v>
      </c>
      <c r="G1339" t="s">
        <v>8219</v>
      </c>
      <c r="H1339" s="6">
        <f t="shared" si="121"/>
        <v>176.36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t="s">
        <v>8271</v>
      </c>
      <c r="Q1339" s="11" t="s">
        <v>8317</v>
      </c>
      <c r="R1339" t="s">
        <v>8319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>
        <f t="shared" si="125"/>
        <v>2017</v>
      </c>
    </row>
    <row r="1340" spans="1:22" ht="43.2" x14ac:dyDescent="0.3">
      <c r="A1340">
        <v>1338</v>
      </c>
      <c r="B1340" s="3" t="s">
        <v>1339</v>
      </c>
      <c r="C1340" s="3" t="s">
        <v>5448</v>
      </c>
      <c r="D1340" s="3">
        <f t="shared" si="120"/>
        <v>3</v>
      </c>
      <c r="E1340" s="6">
        <v>30000</v>
      </c>
      <c r="F1340" s="8">
        <v>991</v>
      </c>
      <c r="G1340" t="s">
        <v>8219</v>
      </c>
      <c r="H1340" s="6">
        <f t="shared" si="121"/>
        <v>66.069999999999993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t="s">
        <v>8271</v>
      </c>
      <c r="Q1340" s="11" t="s">
        <v>8317</v>
      </c>
      <c r="R1340" t="s">
        <v>8319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3">
        <f t="shared" si="120"/>
        <v>7</v>
      </c>
      <c r="E1341" s="6">
        <v>50000</v>
      </c>
      <c r="F1341" s="8">
        <v>3317</v>
      </c>
      <c r="G1341" t="s">
        <v>8219</v>
      </c>
      <c r="H1341" s="6">
        <f t="shared" si="121"/>
        <v>89.65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t="s">
        <v>8271</v>
      </c>
      <c r="Q1341" s="11" t="s">
        <v>8317</v>
      </c>
      <c r="R1341" t="s">
        <v>8319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>
        <f t="shared" si="125"/>
        <v>2014</v>
      </c>
    </row>
    <row r="1342" spans="1:22" ht="28.8" x14ac:dyDescent="0.3">
      <c r="A1342">
        <v>1340</v>
      </c>
      <c r="B1342" s="3" t="s">
        <v>1341</v>
      </c>
      <c r="C1342" s="3" t="s">
        <v>5450</v>
      </c>
      <c r="D1342" s="3">
        <f t="shared" si="120"/>
        <v>0</v>
      </c>
      <c r="E1342" s="6">
        <v>1680</v>
      </c>
      <c r="F1342" s="8">
        <v>0</v>
      </c>
      <c r="G1342" t="s">
        <v>8219</v>
      </c>
      <c r="H1342" s="6">
        <f t="shared" si="121"/>
        <v>0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t="s">
        <v>8271</v>
      </c>
      <c r="Q1342" s="11" t="s">
        <v>8317</v>
      </c>
      <c r="R1342" t="s">
        <v>8319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>
        <f t="shared" si="125"/>
        <v>2014</v>
      </c>
    </row>
    <row r="1343" spans="1:22" ht="43.2" x14ac:dyDescent="0.3">
      <c r="A1343">
        <v>1341</v>
      </c>
      <c r="B1343" s="3" t="s">
        <v>1342</v>
      </c>
      <c r="C1343" s="3" t="s">
        <v>5451</v>
      </c>
      <c r="D1343" s="3">
        <f t="shared" si="120"/>
        <v>70</v>
      </c>
      <c r="E1343" s="6">
        <v>25000</v>
      </c>
      <c r="F1343" s="8">
        <v>17590</v>
      </c>
      <c r="G1343" t="s">
        <v>8219</v>
      </c>
      <c r="H1343" s="6">
        <f t="shared" si="121"/>
        <v>382.39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t="s">
        <v>8271</v>
      </c>
      <c r="Q1343" s="11" t="s">
        <v>8317</v>
      </c>
      <c r="R1343" t="s">
        <v>8319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3">
        <f t="shared" si="120"/>
        <v>0</v>
      </c>
      <c r="E1344" s="6">
        <v>50000</v>
      </c>
      <c r="F1344" s="8">
        <v>100</v>
      </c>
      <c r="G1344" t="s">
        <v>8219</v>
      </c>
      <c r="H1344" s="6">
        <f t="shared" si="121"/>
        <v>100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t="s">
        <v>8271</v>
      </c>
      <c r="Q1344" s="11" t="s">
        <v>8317</v>
      </c>
      <c r="R1344" t="s">
        <v>8319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3">
        <f t="shared" si="120"/>
        <v>102</v>
      </c>
      <c r="E1345" s="6">
        <v>50000</v>
      </c>
      <c r="F1345" s="8">
        <v>51149</v>
      </c>
      <c r="G1345" t="s">
        <v>8219</v>
      </c>
      <c r="H1345" s="6">
        <f t="shared" si="121"/>
        <v>158.36000000000001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t="s">
        <v>8271</v>
      </c>
      <c r="Q1345" s="11" t="s">
        <v>8317</v>
      </c>
      <c r="R1345" t="s">
        <v>8319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3">
        <f t="shared" ref="D1346:D1409" si="126">ROUND((F1346/E1346)*100,0)</f>
        <v>378</v>
      </c>
      <c r="E1346" s="6">
        <v>1500</v>
      </c>
      <c r="F1346" s="8">
        <v>5666</v>
      </c>
      <c r="G1346" t="s">
        <v>8218</v>
      </c>
      <c r="H1346" s="6">
        <f t="shared" si="121"/>
        <v>40.76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t="s">
        <v>8272</v>
      </c>
      <c r="Q1346" s="11" t="s">
        <v>8320</v>
      </c>
      <c r="R1346" t="s">
        <v>8321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3">
        <f t="shared" si="126"/>
        <v>125</v>
      </c>
      <c r="E1347" s="6">
        <v>300</v>
      </c>
      <c r="F1347" s="8">
        <v>375</v>
      </c>
      <c r="G1347" t="s">
        <v>8218</v>
      </c>
      <c r="H1347" s="6">
        <f t="shared" ref="H1347:H1410" si="127">IFERROR(ROUND(F1347/N1347,2),0)</f>
        <v>53.57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t="s">
        <v>8272</v>
      </c>
      <c r="Q1347" s="11" t="s">
        <v>8320</v>
      </c>
      <c r="R1347" t="s">
        <v>8321</v>
      </c>
      <c r="S1347" s="13">
        <f t="shared" ref="S1347:S1410" si="128">(((L1347/60)/60)/24)+DATE(1970,1,1)</f>
        <v>41799.814340277779</v>
      </c>
      <c r="T1347" s="13">
        <f t="shared" ref="T1347:T1410" si="129">(((K1347/60)/60)/24)+DATE(1970,1,1)</f>
        <v>41834.814340277779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3">
        <f t="shared" si="126"/>
        <v>147</v>
      </c>
      <c r="E1348" s="6">
        <v>4900</v>
      </c>
      <c r="F1348" s="8">
        <v>7219</v>
      </c>
      <c r="G1348" t="s">
        <v>8218</v>
      </c>
      <c r="H1348" s="6">
        <f t="shared" si="127"/>
        <v>48.45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t="s">
        <v>8272</v>
      </c>
      <c r="Q1348" s="11" t="s">
        <v>8320</v>
      </c>
      <c r="R1348" t="s">
        <v>8321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3">
        <f t="shared" si="126"/>
        <v>102</v>
      </c>
      <c r="E1349" s="6">
        <v>2500</v>
      </c>
      <c r="F1349" s="8">
        <v>2555</v>
      </c>
      <c r="G1349" t="s">
        <v>8218</v>
      </c>
      <c r="H1349" s="6">
        <f t="shared" si="127"/>
        <v>82.42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t="s">
        <v>8272</v>
      </c>
      <c r="Q1349" s="11" t="s">
        <v>8320</v>
      </c>
      <c r="R1349" t="s">
        <v>8321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3">
        <f t="shared" si="126"/>
        <v>102</v>
      </c>
      <c r="E1350" s="6">
        <v>5875</v>
      </c>
      <c r="F1350" s="8">
        <v>5985</v>
      </c>
      <c r="G1350" t="s">
        <v>8218</v>
      </c>
      <c r="H1350" s="6">
        <f t="shared" si="127"/>
        <v>230.19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t="s">
        <v>8272</v>
      </c>
      <c r="Q1350" s="11" t="s">
        <v>8320</v>
      </c>
      <c r="R1350" t="s">
        <v>8321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3">
        <f t="shared" si="126"/>
        <v>204</v>
      </c>
      <c r="E1351" s="6">
        <v>5000</v>
      </c>
      <c r="F1351" s="8">
        <v>10210</v>
      </c>
      <c r="G1351" t="s">
        <v>8218</v>
      </c>
      <c r="H1351" s="6">
        <f t="shared" si="127"/>
        <v>59.36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t="s">
        <v>8272</v>
      </c>
      <c r="Q1351" s="11" t="s">
        <v>8320</v>
      </c>
      <c r="R1351" t="s">
        <v>8321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3">
        <f t="shared" si="126"/>
        <v>104</v>
      </c>
      <c r="E1352" s="6">
        <v>5000</v>
      </c>
      <c r="F1352" s="8">
        <v>5202.5</v>
      </c>
      <c r="G1352" t="s">
        <v>8218</v>
      </c>
      <c r="H1352" s="6">
        <f t="shared" si="127"/>
        <v>66.7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t="s">
        <v>8272</v>
      </c>
      <c r="Q1352" s="11" t="s">
        <v>8320</v>
      </c>
      <c r="R1352" t="s">
        <v>8321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3">
        <f t="shared" si="126"/>
        <v>101</v>
      </c>
      <c r="E1353" s="6">
        <v>20000</v>
      </c>
      <c r="F1353" s="8">
        <v>20253</v>
      </c>
      <c r="G1353" t="s">
        <v>8218</v>
      </c>
      <c r="H1353" s="6">
        <f t="shared" si="127"/>
        <v>168.78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t="s">
        <v>8272</v>
      </c>
      <c r="Q1353" s="11" t="s">
        <v>8320</v>
      </c>
      <c r="R1353" t="s">
        <v>8321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3">
        <f t="shared" si="126"/>
        <v>136</v>
      </c>
      <c r="E1354" s="6">
        <v>10000</v>
      </c>
      <c r="F1354" s="8">
        <v>13614</v>
      </c>
      <c r="G1354" t="s">
        <v>8218</v>
      </c>
      <c r="H1354" s="6">
        <f t="shared" si="127"/>
        <v>59.97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t="s">
        <v>8272</v>
      </c>
      <c r="Q1354" s="11" t="s">
        <v>8320</v>
      </c>
      <c r="R1354" t="s">
        <v>8321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>
        <f t="shared" si="131"/>
        <v>2015</v>
      </c>
    </row>
    <row r="1355" spans="1:22" ht="28.8" x14ac:dyDescent="0.3">
      <c r="A1355">
        <v>1353</v>
      </c>
      <c r="B1355" s="3" t="s">
        <v>1354</v>
      </c>
      <c r="C1355" s="3" t="s">
        <v>5463</v>
      </c>
      <c r="D1355" s="3">
        <f t="shared" si="126"/>
        <v>134</v>
      </c>
      <c r="E1355" s="6">
        <v>1000</v>
      </c>
      <c r="F1355" s="8">
        <v>1336</v>
      </c>
      <c r="G1355" t="s">
        <v>8218</v>
      </c>
      <c r="H1355" s="6">
        <f t="shared" si="127"/>
        <v>31.81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t="s">
        <v>8272</v>
      </c>
      <c r="Q1355" s="11" t="s">
        <v>8320</v>
      </c>
      <c r="R1355" t="s">
        <v>8321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3">
        <f t="shared" si="126"/>
        <v>130</v>
      </c>
      <c r="E1356" s="6">
        <v>1200</v>
      </c>
      <c r="F1356" s="8">
        <v>1563</v>
      </c>
      <c r="G1356" t="s">
        <v>8218</v>
      </c>
      <c r="H1356" s="6">
        <f t="shared" si="127"/>
        <v>24.42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t="s">
        <v>8272</v>
      </c>
      <c r="Q1356" s="11" t="s">
        <v>8320</v>
      </c>
      <c r="R1356" t="s">
        <v>8321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>
        <f t="shared" si="131"/>
        <v>2016</v>
      </c>
    </row>
    <row r="1357" spans="1:22" ht="43.2" x14ac:dyDescent="0.3">
      <c r="A1357">
        <v>1355</v>
      </c>
      <c r="B1357" s="3" t="s">
        <v>1356</v>
      </c>
      <c r="C1357" s="3" t="s">
        <v>5465</v>
      </c>
      <c r="D1357" s="3">
        <f t="shared" si="126"/>
        <v>123</v>
      </c>
      <c r="E1357" s="6">
        <v>2500</v>
      </c>
      <c r="F1357" s="8">
        <v>3067</v>
      </c>
      <c r="G1357" t="s">
        <v>8218</v>
      </c>
      <c r="H1357" s="6">
        <f t="shared" si="127"/>
        <v>25.35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t="s">
        <v>8272</v>
      </c>
      <c r="Q1357" s="11" t="s">
        <v>8320</v>
      </c>
      <c r="R1357" t="s">
        <v>8321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3">
        <f t="shared" si="126"/>
        <v>183</v>
      </c>
      <c r="E1358" s="6">
        <v>3400</v>
      </c>
      <c r="F1358" s="8">
        <v>6215.56</v>
      </c>
      <c r="G1358" t="s">
        <v>8218</v>
      </c>
      <c r="H1358" s="6">
        <f t="shared" si="127"/>
        <v>71.44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t="s">
        <v>8272</v>
      </c>
      <c r="Q1358" s="11" t="s">
        <v>8320</v>
      </c>
      <c r="R1358" t="s">
        <v>8321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3">
        <f t="shared" si="126"/>
        <v>125</v>
      </c>
      <c r="E1359" s="6">
        <v>2000</v>
      </c>
      <c r="F1359" s="8">
        <v>2506</v>
      </c>
      <c r="G1359" t="s">
        <v>8218</v>
      </c>
      <c r="H1359" s="6">
        <f t="shared" si="127"/>
        <v>38.549999999999997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t="s">
        <v>8272</v>
      </c>
      <c r="Q1359" s="11" t="s">
        <v>8320</v>
      </c>
      <c r="R1359" t="s">
        <v>8321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3">
        <f t="shared" si="126"/>
        <v>112</v>
      </c>
      <c r="E1360" s="6">
        <v>3000</v>
      </c>
      <c r="F1360" s="8">
        <v>3350</v>
      </c>
      <c r="G1360" t="s">
        <v>8218</v>
      </c>
      <c r="H1360" s="6">
        <f t="shared" si="127"/>
        <v>68.37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t="s">
        <v>8272</v>
      </c>
      <c r="Q1360" s="11" t="s">
        <v>8320</v>
      </c>
      <c r="R1360" t="s">
        <v>8321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3">
        <f t="shared" si="126"/>
        <v>116</v>
      </c>
      <c r="E1361" s="6">
        <v>660</v>
      </c>
      <c r="F1361" s="8">
        <v>764</v>
      </c>
      <c r="G1361" t="s">
        <v>8218</v>
      </c>
      <c r="H1361" s="6">
        <f t="shared" si="127"/>
        <v>40.21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t="s">
        <v>8272</v>
      </c>
      <c r="Q1361" s="11" t="s">
        <v>8320</v>
      </c>
      <c r="R1361" t="s">
        <v>8321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3">
        <f t="shared" si="126"/>
        <v>173</v>
      </c>
      <c r="E1362" s="6">
        <v>1500</v>
      </c>
      <c r="F1362" s="8">
        <v>2598</v>
      </c>
      <c r="G1362" t="s">
        <v>8218</v>
      </c>
      <c r="H1362" s="6">
        <f t="shared" si="127"/>
        <v>32.07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t="s">
        <v>8272</v>
      </c>
      <c r="Q1362" s="11" t="s">
        <v>8320</v>
      </c>
      <c r="R1362" t="s">
        <v>8321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3">
        <f t="shared" si="126"/>
        <v>126</v>
      </c>
      <c r="E1363" s="6">
        <v>6000</v>
      </c>
      <c r="F1363" s="8">
        <v>7559</v>
      </c>
      <c r="G1363" t="s">
        <v>8218</v>
      </c>
      <c r="H1363" s="6">
        <f t="shared" si="127"/>
        <v>28.63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t="s">
        <v>8272</v>
      </c>
      <c r="Q1363" s="11" t="s">
        <v>8320</v>
      </c>
      <c r="R1363" t="s">
        <v>8321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>
        <f t="shared" si="131"/>
        <v>2014</v>
      </c>
    </row>
    <row r="1364" spans="1:22" ht="28.8" x14ac:dyDescent="0.3">
      <c r="A1364">
        <v>1362</v>
      </c>
      <c r="B1364" s="3" t="s">
        <v>1363</v>
      </c>
      <c r="C1364" s="3" t="s">
        <v>5472</v>
      </c>
      <c r="D1364" s="3">
        <f t="shared" si="126"/>
        <v>109</v>
      </c>
      <c r="E1364" s="6">
        <v>1000</v>
      </c>
      <c r="F1364" s="8">
        <v>1091</v>
      </c>
      <c r="G1364" t="s">
        <v>8218</v>
      </c>
      <c r="H1364" s="6">
        <f t="shared" si="127"/>
        <v>43.64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t="s">
        <v>8272</v>
      </c>
      <c r="Q1364" s="11" t="s">
        <v>8320</v>
      </c>
      <c r="R1364" t="s">
        <v>8321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3">
        <f t="shared" si="126"/>
        <v>100</v>
      </c>
      <c r="E1365" s="6">
        <v>200</v>
      </c>
      <c r="F1365" s="8">
        <v>200</v>
      </c>
      <c r="G1365" t="s">
        <v>8218</v>
      </c>
      <c r="H1365" s="6">
        <f t="shared" si="127"/>
        <v>40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t="s">
        <v>8272</v>
      </c>
      <c r="Q1365" s="11" t="s">
        <v>8320</v>
      </c>
      <c r="R1365" t="s">
        <v>8321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>
        <f t="shared" si="131"/>
        <v>2016</v>
      </c>
    </row>
    <row r="1366" spans="1:22" ht="43.2" x14ac:dyDescent="0.3">
      <c r="A1366">
        <v>1364</v>
      </c>
      <c r="B1366" s="3" t="s">
        <v>1365</v>
      </c>
      <c r="C1366" s="3" t="s">
        <v>5474</v>
      </c>
      <c r="D1366" s="3">
        <f t="shared" si="126"/>
        <v>119</v>
      </c>
      <c r="E1366" s="6">
        <v>42000</v>
      </c>
      <c r="F1366" s="8">
        <v>49830</v>
      </c>
      <c r="G1366" t="s">
        <v>8218</v>
      </c>
      <c r="H1366" s="6">
        <f t="shared" si="127"/>
        <v>346.04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t="s">
        <v>8274</v>
      </c>
      <c r="Q1366" s="11" t="s">
        <v>8323</v>
      </c>
      <c r="R1366" t="s">
        <v>8324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2014</v>
      </c>
      <c r="V1366">
        <f t="shared" si="131"/>
        <v>2015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3">
        <f t="shared" si="126"/>
        <v>100</v>
      </c>
      <c r="E1367" s="6">
        <v>7500</v>
      </c>
      <c r="F1367" s="8">
        <v>7520</v>
      </c>
      <c r="G1367" t="s">
        <v>8218</v>
      </c>
      <c r="H1367" s="6">
        <f t="shared" si="127"/>
        <v>81.739999999999995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t="s">
        <v>8274</v>
      </c>
      <c r="Q1367" s="11" t="s">
        <v>8323</v>
      </c>
      <c r="R1367" t="s">
        <v>8324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3">
        <f t="shared" si="126"/>
        <v>126</v>
      </c>
      <c r="E1368" s="6">
        <v>7500</v>
      </c>
      <c r="F1368" s="8">
        <v>9486.69</v>
      </c>
      <c r="G1368" t="s">
        <v>8218</v>
      </c>
      <c r="H1368" s="6">
        <f t="shared" si="127"/>
        <v>64.540000000000006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t="s">
        <v>8274</v>
      </c>
      <c r="Q1368" s="11" t="s">
        <v>8323</v>
      </c>
      <c r="R1368" t="s">
        <v>8324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3">
        <f t="shared" si="126"/>
        <v>114</v>
      </c>
      <c r="E1369" s="6">
        <v>5000</v>
      </c>
      <c r="F1369" s="8">
        <v>5713</v>
      </c>
      <c r="G1369" t="s">
        <v>8218</v>
      </c>
      <c r="H1369" s="6">
        <f t="shared" si="127"/>
        <v>63.48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t="s">
        <v>8274</v>
      </c>
      <c r="Q1369" s="11" t="s">
        <v>8323</v>
      </c>
      <c r="R1369" t="s">
        <v>8324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3">
        <f t="shared" si="126"/>
        <v>111</v>
      </c>
      <c r="E1370" s="6">
        <v>5000</v>
      </c>
      <c r="F1370" s="8">
        <v>5535</v>
      </c>
      <c r="G1370" t="s">
        <v>8218</v>
      </c>
      <c r="H1370" s="6">
        <f t="shared" si="127"/>
        <v>63.62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t="s">
        <v>8274</v>
      </c>
      <c r="Q1370" s="11" t="s">
        <v>8323</v>
      </c>
      <c r="R1370" t="s">
        <v>8324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3">
        <f t="shared" si="126"/>
        <v>105</v>
      </c>
      <c r="E1371" s="6">
        <v>32360</v>
      </c>
      <c r="F1371" s="8">
        <v>34090.629999999997</v>
      </c>
      <c r="G1371" t="s">
        <v>8218</v>
      </c>
      <c r="H1371" s="6">
        <f t="shared" si="127"/>
        <v>83.97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t="s">
        <v>8274</v>
      </c>
      <c r="Q1371" s="11" t="s">
        <v>8323</v>
      </c>
      <c r="R1371" t="s">
        <v>8324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3">
        <f t="shared" si="126"/>
        <v>104</v>
      </c>
      <c r="E1372" s="6">
        <v>1500</v>
      </c>
      <c r="F1372" s="8">
        <v>1555</v>
      </c>
      <c r="G1372" t="s">
        <v>8218</v>
      </c>
      <c r="H1372" s="6">
        <f t="shared" si="127"/>
        <v>77.75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t="s">
        <v>8274</v>
      </c>
      <c r="Q1372" s="11" t="s">
        <v>8323</v>
      </c>
      <c r="R1372" t="s">
        <v>8324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3">
        <f t="shared" si="126"/>
        <v>107</v>
      </c>
      <c r="E1373" s="6">
        <v>6999</v>
      </c>
      <c r="F1373" s="8">
        <v>7495</v>
      </c>
      <c r="G1373" t="s">
        <v>8218</v>
      </c>
      <c r="H1373" s="6">
        <f t="shared" si="127"/>
        <v>107.07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t="s">
        <v>8274</v>
      </c>
      <c r="Q1373" s="11" t="s">
        <v>8323</v>
      </c>
      <c r="R1373" t="s">
        <v>8324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3">
        <f t="shared" si="126"/>
        <v>124</v>
      </c>
      <c r="E1374" s="6">
        <v>500</v>
      </c>
      <c r="F1374" s="8">
        <v>620</v>
      </c>
      <c r="G1374" t="s">
        <v>8218</v>
      </c>
      <c r="H1374" s="6">
        <f t="shared" si="127"/>
        <v>38.75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t="s">
        <v>8274</v>
      </c>
      <c r="Q1374" s="11" t="s">
        <v>8323</v>
      </c>
      <c r="R1374" t="s">
        <v>8324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3">
        <f t="shared" si="126"/>
        <v>105</v>
      </c>
      <c r="E1375" s="6">
        <v>10000</v>
      </c>
      <c r="F1375" s="8">
        <v>10501</v>
      </c>
      <c r="G1375" t="s">
        <v>8218</v>
      </c>
      <c r="H1375" s="6">
        <f t="shared" si="127"/>
        <v>201.94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t="s">
        <v>8274</v>
      </c>
      <c r="Q1375" s="11" t="s">
        <v>8323</v>
      </c>
      <c r="R1375" t="s">
        <v>8324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3">
        <f t="shared" si="126"/>
        <v>189</v>
      </c>
      <c r="E1376" s="6">
        <v>1500</v>
      </c>
      <c r="F1376" s="8">
        <v>2842</v>
      </c>
      <c r="G1376" t="s">
        <v>8218</v>
      </c>
      <c r="H1376" s="6">
        <f t="shared" si="127"/>
        <v>43.06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t="s">
        <v>8274</v>
      </c>
      <c r="Q1376" s="11" t="s">
        <v>8323</v>
      </c>
      <c r="R1376" t="s">
        <v>8324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>
        <f t="shared" si="131"/>
        <v>2016</v>
      </c>
    </row>
    <row r="1377" spans="1:22" ht="43.2" x14ac:dyDescent="0.3">
      <c r="A1377">
        <v>1375</v>
      </c>
      <c r="B1377" s="3" t="s">
        <v>1376</v>
      </c>
      <c r="C1377" s="3" t="s">
        <v>5485</v>
      </c>
      <c r="D1377" s="3">
        <f t="shared" si="126"/>
        <v>171</v>
      </c>
      <c r="E1377" s="6">
        <v>4000</v>
      </c>
      <c r="F1377" s="8">
        <v>6853</v>
      </c>
      <c r="G1377" t="s">
        <v>8218</v>
      </c>
      <c r="H1377" s="6">
        <f t="shared" si="127"/>
        <v>62.87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t="s">
        <v>8274</v>
      </c>
      <c r="Q1377" s="11" t="s">
        <v>8323</v>
      </c>
      <c r="R1377" t="s">
        <v>8324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>
        <f t="shared" si="131"/>
        <v>2017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3">
        <f t="shared" si="126"/>
        <v>252</v>
      </c>
      <c r="E1378" s="6">
        <v>3700</v>
      </c>
      <c r="F1378" s="8">
        <v>9342</v>
      </c>
      <c r="G1378" t="s">
        <v>8218</v>
      </c>
      <c r="H1378" s="6">
        <f t="shared" si="127"/>
        <v>55.61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t="s">
        <v>8274</v>
      </c>
      <c r="Q1378" s="11" t="s">
        <v>8323</v>
      </c>
      <c r="R1378" t="s">
        <v>8324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3">
        <f t="shared" si="126"/>
        <v>116</v>
      </c>
      <c r="E1379" s="6">
        <v>1300</v>
      </c>
      <c r="F1379" s="8">
        <v>1510</v>
      </c>
      <c r="G1379" t="s">
        <v>8218</v>
      </c>
      <c r="H1379" s="6">
        <f t="shared" si="127"/>
        <v>48.71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t="s">
        <v>8274</v>
      </c>
      <c r="Q1379" s="11" t="s">
        <v>8323</v>
      </c>
      <c r="R1379" t="s">
        <v>8324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3">
        <f t="shared" si="126"/>
        <v>203</v>
      </c>
      <c r="E1380" s="6">
        <v>2000</v>
      </c>
      <c r="F1380" s="8">
        <v>4067</v>
      </c>
      <c r="G1380" t="s">
        <v>8218</v>
      </c>
      <c r="H1380" s="6">
        <f t="shared" si="127"/>
        <v>30.58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t="s">
        <v>8274</v>
      </c>
      <c r="Q1380" s="11" t="s">
        <v>8323</v>
      </c>
      <c r="R1380" t="s">
        <v>8324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3">
        <f t="shared" si="126"/>
        <v>112</v>
      </c>
      <c r="E1381" s="6">
        <v>10000</v>
      </c>
      <c r="F1381" s="8">
        <v>11160</v>
      </c>
      <c r="G1381" t="s">
        <v>8218</v>
      </c>
      <c r="H1381" s="6">
        <f t="shared" si="127"/>
        <v>73.91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t="s">
        <v>8274</v>
      </c>
      <c r="Q1381" s="11" t="s">
        <v>8323</v>
      </c>
      <c r="R1381" t="s">
        <v>8324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>
        <f t="shared" si="131"/>
        <v>2015</v>
      </c>
    </row>
    <row r="1382" spans="1:22" ht="28.8" x14ac:dyDescent="0.3">
      <c r="A1382">
        <v>1380</v>
      </c>
      <c r="B1382" s="3" t="s">
        <v>1381</v>
      </c>
      <c r="C1382" s="3" t="s">
        <v>5490</v>
      </c>
      <c r="D1382" s="3">
        <f t="shared" si="126"/>
        <v>424</v>
      </c>
      <c r="E1382" s="6">
        <v>25</v>
      </c>
      <c r="F1382" s="8">
        <v>106</v>
      </c>
      <c r="G1382" t="s">
        <v>8218</v>
      </c>
      <c r="H1382" s="6">
        <f t="shared" si="127"/>
        <v>21.2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t="s">
        <v>8274</v>
      </c>
      <c r="Q1382" s="11" t="s">
        <v>8323</v>
      </c>
      <c r="R1382" t="s">
        <v>8324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>
        <f t="shared" si="131"/>
        <v>2015</v>
      </c>
    </row>
    <row r="1383" spans="1:22" ht="43.2" x14ac:dyDescent="0.3">
      <c r="A1383">
        <v>1381</v>
      </c>
      <c r="B1383" s="3" t="s">
        <v>1382</v>
      </c>
      <c r="C1383" s="3" t="s">
        <v>5491</v>
      </c>
      <c r="D1383" s="3">
        <f t="shared" si="126"/>
        <v>107</v>
      </c>
      <c r="E1383" s="6">
        <v>5000</v>
      </c>
      <c r="F1383" s="8">
        <v>5355</v>
      </c>
      <c r="G1383" t="s">
        <v>8218</v>
      </c>
      <c r="H1383" s="6">
        <f t="shared" si="127"/>
        <v>73.36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t="s">
        <v>8274</v>
      </c>
      <c r="Q1383" s="11" t="s">
        <v>8323</v>
      </c>
      <c r="R1383" t="s">
        <v>8324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3">
        <f t="shared" si="126"/>
        <v>104</v>
      </c>
      <c r="E1384" s="6">
        <v>8000</v>
      </c>
      <c r="F1384" s="8">
        <v>8349</v>
      </c>
      <c r="G1384" t="s">
        <v>8218</v>
      </c>
      <c r="H1384" s="6">
        <f t="shared" si="127"/>
        <v>56.41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t="s">
        <v>8274</v>
      </c>
      <c r="Q1384" s="11" t="s">
        <v>8323</v>
      </c>
      <c r="R1384" t="s">
        <v>8324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3">
        <f t="shared" si="126"/>
        <v>212</v>
      </c>
      <c r="E1385" s="6">
        <v>2200</v>
      </c>
      <c r="F1385" s="8">
        <v>4673</v>
      </c>
      <c r="G1385" t="s">
        <v>8218</v>
      </c>
      <c r="H1385" s="6">
        <f t="shared" si="127"/>
        <v>50.25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t="s">
        <v>8274</v>
      </c>
      <c r="Q1385" s="11" t="s">
        <v>8323</v>
      </c>
      <c r="R1385" t="s">
        <v>8324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3">
        <f t="shared" si="126"/>
        <v>124</v>
      </c>
      <c r="E1386" s="6">
        <v>3500</v>
      </c>
      <c r="F1386" s="8">
        <v>4343</v>
      </c>
      <c r="G1386" t="s">
        <v>8218</v>
      </c>
      <c r="H1386" s="6">
        <f t="shared" si="127"/>
        <v>68.94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t="s">
        <v>8274</v>
      </c>
      <c r="Q1386" s="11" t="s">
        <v>8323</v>
      </c>
      <c r="R1386" t="s">
        <v>8324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3">
        <f t="shared" si="126"/>
        <v>110</v>
      </c>
      <c r="E1387" s="6">
        <v>8000</v>
      </c>
      <c r="F1387" s="8">
        <v>8832.49</v>
      </c>
      <c r="G1387" t="s">
        <v>8218</v>
      </c>
      <c r="H1387" s="6">
        <f t="shared" si="127"/>
        <v>65.91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t="s">
        <v>8274</v>
      </c>
      <c r="Q1387" s="11" t="s">
        <v>8323</v>
      </c>
      <c r="R1387" t="s">
        <v>8324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3">
        <f t="shared" si="126"/>
        <v>219</v>
      </c>
      <c r="E1388" s="6">
        <v>400</v>
      </c>
      <c r="F1388" s="8">
        <v>875</v>
      </c>
      <c r="G1388" t="s">
        <v>8218</v>
      </c>
      <c r="H1388" s="6">
        <f t="shared" si="127"/>
        <v>62.5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t="s">
        <v>8274</v>
      </c>
      <c r="Q1388" s="11" t="s">
        <v>8323</v>
      </c>
      <c r="R1388" t="s">
        <v>8324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3">
        <f t="shared" si="126"/>
        <v>137</v>
      </c>
      <c r="E1389" s="6">
        <v>4000</v>
      </c>
      <c r="F1389" s="8">
        <v>5465</v>
      </c>
      <c r="G1389" t="s">
        <v>8218</v>
      </c>
      <c r="H1389" s="6">
        <f t="shared" si="127"/>
        <v>70.06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t="s">
        <v>8274</v>
      </c>
      <c r="Q1389" s="11" t="s">
        <v>8323</v>
      </c>
      <c r="R1389" t="s">
        <v>8324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3">
        <f t="shared" si="126"/>
        <v>135</v>
      </c>
      <c r="E1390" s="6">
        <v>5000</v>
      </c>
      <c r="F1390" s="8">
        <v>6740.37</v>
      </c>
      <c r="G1390" t="s">
        <v>8218</v>
      </c>
      <c r="H1390" s="6">
        <f t="shared" si="127"/>
        <v>60.18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t="s">
        <v>8274</v>
      </c>
      <c r="Q1390" s="11" t="s">
        <v>8323</v>
      </c>
      <c r="R1390" t="s">
        <v>8324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3">
        <f t="shared" si="126"/>
        <v>145</v>
      </c>
      <c r="E1391" s="6">
        <v>500</v>
      </c>
      <c r="F1391" s="8">
        <v>727</v>
      </c>
      <c r="G1391" t="s">
        <v>8218</v>
      </c>
      <c r="H1391" s="6">
        <f t="shared" si="127"/>
        <v>21.38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t="s">
        <v>8274</v>
      </c>
      <c r="Q1391" s="11" t="s">
        <v>8323</v>
      </c>
      <c r="R1391" t="s">
        <v>8324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>
        <f t="shared" si="131"/>
        <v>2016</v>
      </c>
    </row>
    <row r="1392" spans="1:22" ht="28.8" x14ac:dyDescent="0.3">
      <c r="A1392">
        <v>1390</v>
      </c>
      <c r="B1392" s="3" t="s">
        <v>1391</v>
      </c>
      <c r="C1392" s="3" t="s">
        <v>5500</v>
      </c>
      <c r="D1392" s="3">
        <f t="shared" si="126"/>
        <v>109</v>
      </c>
      <c r="E1392" s="6">
        <v>2800</v>
      </c>
      <c r="F1392" s="8">
        <v>3055</v>
      </c>
      <c r="G1392" t="s">
        <v>8218</v>
      </c>
      <c r="H1392" s="6">
        <f t="shared" si="127"/>
        <v>160.79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t="s">
        <v>8274</v>
      </c>
      <c r="Q1392" s="11" t="s">
        <v>8323</v>
      </c>
      <c r="R1392" t="s">
        <v>8324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>
        <f t="shared" si="131"/>
        <v>2015</v>
      </c>
    </row>
    <row r="1393" spans="1:22" ht="28.8" x14ac:dyDescent="0.3">
      <c r="A1393">
        <v>1391</v>
      </c>
      <c r="B1393" s="3" t="s">
        <v>1392</v>
      </c>
      <c r="C1393" s="3" t="s">
        <v>5501</v>
      </c>
      <c r="D1393" s="3">
        <f t="shared" si="126"/>
        <v>110</v>
      </c>
      <c r="E1393" s="6">
        <v>500</v>
      </c>
      <c r="F1393" s="8">
        <v>551</v>
      </c>
      <c r="G1393" t="s">
        <v>8218</v>
      </c>
      <c r="H1393" s="6">
        <f t="shared" si="127"/>
        <v>42.38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t="s">
        <v>8274</v>
      </c>
      <c r="Q1393" s="11" t="s">
        <v>8323</v>
      </c>
      <c r="R1393" t="s">
        <v>8324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>
        <f t="shared" si="131"/>
        <v>2015</v>
      </c>
    </row>
    <row r="1394" spans="1:22" ht="28.8" x14ac:dyDescent="0.3">
      <c r="A1394">
        <v>1392</v>
      </c>
      <c r="B1394" s="3" t="s">
        <v>1393</v>
      </c>
      <c r="C1394" s="3" t="s">
        <v>5502</v>
      </c>
      <c r="D1394" s="3">
        <f t="shared" si="126"/>
        <v>114</v>
      </c>
      <c r="E1394" s="6">
        <v>2500</v>
      </c>
      <c r="F1394" s="8">
        <v>2841</v>
      </c>
      <c r="G1394" t="s">
        <v>8218</v>
      </c>
      <c r="H1394" s="6">
        <f t="shared" si="127"/>
        <v>27.32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t="s">
        <v>8274</v>
      </c>
      <c r="Q1394" s="11" t="s">
        <v>8323</v>
      </c>
      <c r="R1394" t="s">
        <v>8324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3">
        <f t="shared" si="126"/>
        <v>102</v>
      </c>
      <c r="E1395" s="6">
        <v>10000</v>
      </c>
      <c r="F1395" s="8">
        <v>10235</v>
      </c>
      <c r="G1395" t="s">
        <v>8218</v>
      </c>
      <c r="H1395" s="6">
        <f t="shared" si="127"/>
        <v>196.83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t="s">
        <v>8274</v>
      </c>
      <c r="Q1395" s="11" t="s">
        <v>8323</v>
      </c>
      <c r="R1395" t="s">
        <v>8324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3">
        <f t="shared" si="126"/>
        <v>122</v>
      </c>
      <c r="E1396" s="6">
        <v>750</v>
      </c>
      <c r="F1396" s="8">
        <v>916</v>
      </c>
      <c r="G1396" t="s">
        <v>8218</v>
      </c>
      <c r="H1396" s="6">
        <f t="shared" si="127"/>
        <v>53.88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t="s">
        <v>8274</v>
      </c>
      <c r="Q1396" s="11" t="s">
        <v>8323</v>
      </c>
      <c r="R1396" t="s">
        <v>8324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3">
        <f t="shared" si="126"/>
        <v>112</v>
      </c>
      <c r="E1397" s="6">
        <v>3500</v>
      </c>
      <c r="F1397" s="8">
        <v>3916</v>
      </c>
      <c r="G1397" t="s">
        <v>8218</v>
      </c>
      <c r="H1397" s="6">
        <f t="shared" si="127"/>
        <v>47.76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t="s">
        <v>8274</v>
      </c>
      <c r="Q1397" s="11" t="s">
        <v>8323</v>
      </c>
      <c r="R1397" t="s">
        <v>8324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>
        <f t="shared" si="131"/>
        <v>2017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3">
        <f t="shared" si="126"/>
        <v>107</v>
      </c>
      <c r="E1398" s="6">
        <v>6000</v>
      </c>
      <c r="F1398" s="8">
        <v>6438</v>
      </c>
      <c r="G1398" t="s">
        <v>8218</v>
      </c>
      <c r="H1398" s="6">
        <f t="shared" si="127"/>
        <v>88.19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t="s">
        <v>8274</v>
      </c>
      <c r="Q1398" s="11" t="s">
        <v>8323</v>
      </c>
      <c r="R1398" t="s">
        <v>8324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3">
        <f t="shared" si="126"/>
        <v>114</v>
      </c>
      <c r="E1399" s="6">
        <v>10000</v>
      </c>
      <c r="F1399" s="8">
        <v>11385</v>
      </c>
      <c r="G1399" t="s">
        <v>8218</v>
      </c>
      <c r="H1399" s="6">
        <f t="shared" si="127"/>
        <v>72.06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t="s">
        <v>8274</v>
      </c>
      <c r="Q1399" s="11" t="s">
        <v>8323</v>
      </c>
      <c r="R1399" t="s">
        <v>8324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3">
        <f t="shared" si="126"/>
        <v>110</v>
      </c>
      <c r="E1400" s="6">
        <v>4400</v>
      </c>
      <c r="F1400" s="8">
        <v>4826</v>
      </c>
      <c r="G1400" t="s">
        <v>8218</v>
      </c>
      <c r="H1400" s="6">
        <f t="shared" si="127"/>
        <v>74.25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t="s">
        <v>8274</v>
      </c>
      <c r="Q1400" s="11" t="s">
        <v>8323</v>
      </c>
      <c r="R1400" t="s">
        <v>8324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3">
        <f t="shared" si="126"/>
        <v>126</v>
      </c>
      <c r="E1401" s="6">
        <v>9000</v>
      </c>
      <c r="F1401" s="8">
        <v>11353</v>
      </c>
      <c r="G1401" t="s">
        <v>8218</v>
      </c>
      <c r="H1401" s="6">
        <f t="shared" si="127"/>
        <v>61.7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t="s">
        <v>8274</v>
      </c>
      <c r="Q1401" s="11" t="s">
        <v>8323</v>
      </c>
      <c r="R1401" t="s">
        <v>8324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3">
        <f t="shared" si="126"/>
        <v>167</v>
      </c>
      <c r="E1402" s="6">
        <v>350</v>
      </c>
      <c r="F1402" s="8">
        <v>586</v>
      </c>
      <c r="G1402" t="s">
        <v>8218</v>
      </c>
      <c r="H1402" s="6">
        <f t="shared" si="127"/>
        <v>17.239999999999998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t="s">
        <v>8274</v>
      </c>
      <c r="Q1402" s="11" t="s">
        <v>8323</v>
      </c>
      <c r="R1402" t="s">
        <v>8324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>
        <f t="shared" si="131"/>
        <v>2016</v>
      </c>
    </row>
    <row r="1403" spans="1:22" ht="43.2" x14ac:dyDescent="0.3">
      <c r="A1403">
        <v>1401</v>
      </c>
      <c r="B1403" s="3" t="s">
        <v>1402</v>
      </c>
      <c r="C1403" s="3" t="s">
        <v>5511</v>
      </c>
      <c r="D1403" s="3">
        <f t="shared" si="126"/>
        <v>497</v>
      </c>
      <c r="E1403" s="6">
        <v>2500</v>
      </c>
      <c r="F1403" s="8">
        <v>12413</v>
      </c>
      <c r="G1403" t="s">
        <v>8218</v>
      </c>
      <c r="H1403" s="6">
        <f t="shared" si="127"/>
        <v>51.72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t="s">
        <v>8274</v>
      </c>
      <c r="Q1403" s="11" t="s">
        <v>8323</v>
      </c>
      <c r="R1403" t="s">
        <v>8324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3">
        <f t="shared" si="126"/>
        <v>109</v>
      </c>
      <c r="E1404" s="6">
        <v>2500</v>
      </c>
      <c r="F1404" s="8">
        <v>2729</v>
      </c>
      <c r="G1404" t="s">
        <v>8218</v>
      </c>
      <c r="H1404" s="6">
        <f t="shared" si="127"/>
        <v>24.15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t="s">
        <v>8274</v>
      </c>
      <c r="Q1404" s="11" t="s">
        <v>8323</v>
      </c>
      <c r="R1404" t="s">
        <v>8324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3">
        <f t="shared" si="126"/>
        <v>103</v>
      </c>
      <c r="E1405" s="6">
        <v>4000</v>
      </c>
      <c r="F1405" s="8">
        <v>4103</v>
      </c>
      <c r="G1405" t="s">
        <v>8218</v>
      </c>
      <c r="H1405" s="6">
        <f t="shared" si="127"/>
        <v>62.17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t="s">
        <v>8274</v>
      </c>
      <c r="Q1405" s="11" t="s">
        <v>8323</v>
      </c>
      <c r="R1405" t="s">
        <v>8324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3">
        <f t="shared" si="126"/>
        <v>2</v>
      </c>
      <c r="E1406" s="6">
        <v>14500</v>
      </c>
      <c r="F1406" s="8">
        <v>241</v>
      </c>
      <c r="G1406" t="s">
        <v>8220</v>
      </c>
      <c r="H1406" s="6">
        <f t="shared" si="127"/>
        <v>48.2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t="s">
        <v>8285</v>
      </c>
      <c r="Q1406" s="11" t="s">
        <v>8320</v>
      </c>
      <c r="R1406" t="s">
        <v>8339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3">
        <f t="shared" si="126"/>
        <v>0</v>
      </c>
      <c r="E1407" s="6">
        <v>25000</v>
      </c>
      <c r="F1407" s="8">
        <v>105</v>
      </c>
      <c r="G1407" t="s">
        <v>8220</v>
      </c>
      <c r="H1407" s="6">
        <f t="shared" si="127"/>
        <v>6.18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t="s">
        <v>8285</v>
      </c>
      <c r="Q1407" s="11" t="s">
        <v>8320</v>
      </c>
      <c r="R1407" t="s">
        <v>8339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3">
        <f t="shared" si="126"/>
        <v>0</v>
      </c>
      <c r="E1408" s="6">
        <v>12000</v>
      </c>
      <c r="F1408" s="8">
        <v>15</v>
      </c>
      <c r="G1408" t="s">
        <v>8220</v>
      </c>
      <c r="H1408" s="6">
        <f t="shared" si="127"/>
        <v>5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t="s">
        <v>8285</v>
      </c>
      <c r="Q1408" s="11" t="s">
        <v>8320</v>
      </c>
      <c r="R1408" t="s">
        <v>8339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3">
        <f t="shared" si="126"/>
        <v>1</v>
      </c>
      <c r="E1409" s="6">
        <v>3000</v>
      </c>
      <c r="F1409" s="8">
        <v>15</v>
      </c>
      <c r="G1409" t="s">
        <v>8220</v>
      </c>
      <c r="H1409" s="6">
        <f t="shared" si="127"/>
        <v>7.5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t="s">
        <v>8285</v>
      </c>
      <c r="Q1409" s="11" t="s">
        <v>8320</v>
      </c>
      <c r="R1409" t="s">
        <v>8339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3">
        <f t="shared" ref="D1410:D1473" si="132">ROUND((F1410/E1410)*100,0)</f>
        <v>7</v>
      </c>
      <c r="E1410" s="6">
        <v>1000</v>
      </c>
      <c r="F1410" s="8">
        <v>72</v>
      </c>
      <c r="G1410" t="s">
        <v>8220</v>
      </c>
      <c r="H1410" s="6">
        <f t="shared" si="127"/>
        <v>12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t="s">
        <v>8285</v>
      </c>
      <c r="Q1410" s="11" t="s">
        <v>8320</v>
      </c>
      <c r="R1410" t="s">
        <v>8339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3">
        <f t="shared" si="132"/>
        <v>0</v>
      </c>
      <c r="E1411" s="6">
        <v>4000</v>
      </c>
      <c r="F1411" s="8">
        <v>0</v>
      </c>
      <c r="G1411" t="s">
        <v>8220</v>
      </c>
      <c r="H1411" s="6">
        <f t="shared" ref="H1411:H1474" si="133">IFERROR(ROUND(F1411/N1411,2),0)</f>
        <v>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t="s">
        <v>8285</v>
      </c>
      <c r="Q1411" s="11" t="s">
        <v>8320</v>
      </c>
      <c r="R1411" t="s">
        <v>8339</v>
      </c>
      <c r="S1411" s="13">
        <f t="shared" ref="S1411:S1474" si="134">(((L1411/60)/60)/24)+DATE(1970,1,1)</f>
        <v>41945.133506944447</v>
      </c>
      <c r="T1411" s="13">
        <f t="shared" ref="T1411:T1474" si="135">(((K1411/60)/60)/24)+DATE(1970,1,1)</f>
        <v>42005.175173611111</v>
      </c>
      <c r="U1411">
        <f t="shared" ref="U1411:U1474" si="136">YEAR(S1411)</f>
        <v>2014</v>
      </c>
      <c r="V1411">
        <f t="shared" ref="V1411:V1474" si="137">YEAR(T1411)</f>
        <v>2015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3">
        <f t="shared" si="132"/>
        <v>0</v>
      </c>
      <c r="E1412" s="6">
        <v>6000</v>
      </c>
      <c r="F1412" s="8">
        <v>1</v>
      </c>
      <c r="G1412" t="s">
        <v>8220</v>
      </c>
      <c r="H1412" s="6">
        <f t="shared" si="133"/>
        <v>1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t="s">
        <v>8285</v>
      </c>
      <c r="Q1412" s="11" t="s">
        <v>8320</v>
      </c>
      <c r="R1412" t="s">
        <v>8339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>
        <f t="shared" si="137"/>
        <v>2016</v>
      </c>
    </row>
    <row r="1413" spans="1:22" ht="43.2" x14ac:dyDescent="0.3">
      <c r="A1413">
        <v>1411</v>
      </c>
      <c r="B1413" s="3" t="s">
        <v>1412</v>
      </c>
      <c r="C1413" s="3" t="s">
        <v>5521</v>
      </c>
      <c r="D1413" s="3">
        <f t="shared" si="132"/>
        <v>0</v>
      </c>
      <c r="E1413" s="6">
        <v>3000</v>
      </c>
      <c r="F1413" s="8">
        <v>7</v>
      </c>
      <c r="G1413" t="s">
        <v>8220</v>
      </c>
      <c r="H1413" s="6">
        <f t="shared" si="133"/>
        <v>2.33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t="s">
        <v>8285</v>
      </c>
      <c r="Q1413" s="11" t="s">
        <v>8320</v>
      </c>
      <c r="R1413" t="s">
        <v>8339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3">
        <f t="shared" si="132"/>
        <v>5</v>
      </c>
      <c r="E1414" s="6">
        <v>7000</v>
      </c>
      <c r="F1414" s="8">
        <v>320</v>
      </c>
      <c r="G1414" t="s">
        <v>8220</v>
      </c>
      <c r="H1414" s="6">
        <f t="shared" si="133"/>
        <v>24.62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t="s">
        <v>8285</v>
      </c>
      <c r="Q1414" s="11" t="s">
        <v>8320</v>
      </c>
      <c r="R1414" t="s">
        <v>8339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>
        <f t="shared" si="137"/>
        <v>2014</v>
      </c>
    </row>
    <row r="1415" spans="1:22" ht="43.2" x14ac:dyDescent="0.3">
      <c r="A1415">
        <v>1413</v>
      </c>
      <c r="B1415" s="3" t="s">
        <v>1414</v>
      </c>
      <c r="C1415" s="3" t="s">
        <v>5523</v>
      </c>
      <c r="D1415" s="3">
        <f t="shared" si="132"/>
        <v>5</v>
      </c>
      <c r="E1415" s="6">
        <v>2000</v>
      </c>
      <c r="F1415" s="8">
        <v>100</v>
      </c>
      <c r="G1415" t="s">
        <v>8220</v>
      </c>
      <c r="H1415" s="6">
        <f t="shared" si="133"/>
        <v>100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t="s">
        <v>8285</v>
      </c>
      <c r="Q1415" s="11" t="s">
        <v>8320</v>
      </c>
      <c r="R1415" t="s">
        <v>8339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>
        <f t="shared" si="137"/>
        <v>2016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3">
        <f t="shared" si="132"/>
        <v>0</v>
      </c>
      <c r="E1416" s="6">
        <v>500</v>
      </c>
      <c r="F1416" s="8">
        <v>1</v>
      </c>
      <c r="G1416" t="s">
        <v>8220</v>
      </c>
      <c r="H1416" s="6">
        <f t="shared" si="133"/>
        <v>1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t="s">
        <v>8285</v>
      </c>
      <c r="Q1416" s="11" t="s">
        <v>8320</v>
      </c>
      <c r="R1416" t="s">
        <v>8339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>
        <f t="shared" si="137"/>
        <v>2017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3">
        <f t="shared" si="132"/>
        <v>18</v>
      </c>
      <c r="E1417" s="6">
        <v>4400</v>
      </c>
      <c r="F1417" s="8">
        <v>800</v>
      </c>
      <c r="G1417" t="s">
        <v>8220</v>
      </c>
      <c r="H1417" s="6">
        <f t="shared" si="133"/>
        <v>88.89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t="s">
        <v>8285</v>
      </c>
      <c r="Q1417" s="11" t="s">
        <v>8320</v>
      </c>
      <c r="R1417" t="s">
        <v>8339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3">
        <f t="shared" si="132"/>
        <v>0</v>
      </c>
      <c r="E1418" s="6">
        <v>50000</v>
      </c>
      <c r="F1418" s="8">
        <v>0</v>
      </c>
      <c r="G1418" t="s">
        <v>8220</v>
      </c>
      <c r="H1418" s="6">
        <f t="shared" si="133"/>
        <v>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t="s">
        <v>8285</v>
      </c>
      <c r="Q1418" s="11" t="s">
        <v>8320</v>
      </c>
      <c r="R1418" t="s">
        <v>8339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3">
        <f t="shared" si="132"/>
        <v>1</v>
      </c>
      <c r="E1419" s="6">
        <v>4500</v>
      </c>
      <c r="F1419" s="8">
        <v>55</v>
      </c>
      <c r="G1419" t="s">
        <v>8220</v>
      </c>
      <c r="H1419" s="6">
        <f t="shared" si="133"/>
        <v>27.5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t="s">
        <v>8285</v>
      </c>
      <c r="Q1419" s="11" t="s">
        <v>8320</v>
      </c>
      <c r="R1419" t="s">
        <v>8339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3">
        <f t="shared" si="132"/>
        <v>0</v>
      </c>
      <c r="E1420" s="6">
        <v>3000</v>
      </c>
      <c r="F1420" s="8">
        <v>6</v>
      </c>
      <c r="G1420" t="s">
        <v>8220</v>
      </c>
      <c r="H1420" s="6">
        <f t="shared" si="133"/>
        <v>6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t="s">
        <v>8285</v>
      </c>
      <c r="Q1420" s="11" t="s">
        <v>8320</v>
      </c>
      <c r="R1420" t="s">
        <v>8339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>
        <f t="shared" si="137"/>
        <v>2016</v>
      </c>
    </row>
    <row r="1421" spans="1:22" ht="43.2" x14ac:dyDescent="0.3">
      <c r="A1421">
        <v>1419</v>
      </c>
      <c r="B1421" s="3" t="s">
        <v>1420</v>
      </c>
      <c r="C1421" s="3" t="s">
        <v>5529</v>
      </c>
      <c r="D1421" s="3">
        <f t="shared" si="132"/>
        <v>7</v>
      </c>
      <c r="E1421" s="6">
        <v>6300</v>
      </c>
      <c r="F1421" s="8">
        <v>445</v>
      </c>
      <c r="G1421" t="s">
        <v>8220</v>
      </c>
      <c r="H1421" s="6">
        <f t="shared" si="133"/>
        <v>44.5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t="s">
        <v>8285</v>
      </c>
      <c r="Q1421" s="11" t="s">
        <v>8320</v>
      </c>
      <c r="R1421" t="s">
        <v>8339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>
        <f t="shared" si="137"/>
        <v>2016</v>
      </c>
    </row>
    <row r="1422" spans="1:22" x14ac:dyDescent="0.3">
      <c r="A1422">
        <v>1420</v>
      </c>
      <c r="B1422" s="3" t="s">
        <v>1421</v>
      </c>
      <c r="C1422" s="3" t="s">
        <v>5530</v>
      </c>
      <c r="D1422" s="3">
        <f t="shared" si="132"/>
        <v>3</v>
      </c>
      <c r="E1422" s="6">
        <v>110</v>
      </c>
      <c r="F1422" s="8">
        <v>3</v>
      </c>
      <c r="G1422" t="s">
        <v>8220</v>
      </c>
      <c r="H1422" s="6">
        <f t="shared" si="133"/>
        <v>1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t="s">
        <v>8285</v>
      </c>
      <c r="Q1422" s="11" t="s">
        <v>8320</v>
      </c>
      <c r="R1422" t="s">
        <v>8339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>
        <f t="shared" si="137"/>
        <v>2016</v>
      </c>
    </row>
    <row r="1423" spans="1:22" ht="43.2" x14ac:dyDescent="0.3">
      <c r="A1423">
        <v>1421</v>
      </c>
      <c r="B1423" s="3" t="s">
        <v>1422</v>
      </c>
      <c r="C1423" s="3" t="s">
        <v>5531</v>
      </c>
      <c r="D1423" s="3">
        <f t="shared" si="132"/>
        <v>0</v>
      </c>
      <c r="E1423" s="6">
        <v>200000</v>
      </c>
      <c r="F1423" s="8">
        <v>200</v>
      </c>
      <c r="G1423" t="s">
        <v>8220</v>
      </c>
      <c r="H1423" s="6">
        <f t="shared" si="133"/>
        <v>100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t="s">
        <v>8285</v>
      </c>
      <c r="Q1423" s="11" t="s">
        <v>8320</v>
      </c>
      <c r="R1423" t="s">
        <v>8339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3">
        <f t="shared" si="132"/>
        <v>0</v>
      </c>
      <c r="E1424" s="6">
        <v>25000</v>
      </c>
      <c r="F1424" s="8">
        <v>26</v>
      </c>
      <c r="G1424" t="s">
        <v>8220</v>
      </c>
      <c r="H1424" s="6">
        <f t="shared" si="133"/>
        <v>13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t="s">
        <v>8285</v>
      </c>
      <c r="Q1424" s="11" t="s">
        <v>8320</v>
      </c>
      <c r="R1424" t="s">
        <v>8339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3">
        <f t="shared" si="132"/>
        <v>0</v>
      </c>
      <c r="E1425" s="6">
        <v>30000</v>
      </c>
      <c r="F1425" s="8">
        <v>100</v>
      </c>
      <c r="G1425" t="s">
        <v>8220</v>
      </c>
      <c r="H1425" s="6">
        <f t="shared" si="133"/>
        <v>100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t="s">
        <v>8285</v>
      </c>
      <c r="Q1425" s="11" t="s">
        <v>8320</v>
      </c>
      <c r="R1425" t="s">
        <v>8339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>
        <f t="shared" si="137"/>
        <v>2016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3">
        <f t="shared" si="132"/>
        <v>20</v>
      </c>
      <c r="E1426" s="6">
        <v>7500</v>
      </c>
      <c r="F1426" s="8">
        <v>1527</v>
      </c>
      <c r="G1426" t="s">
        <v>8220</v>
      </c>
      <c r="H1426" s="6">
        <f t="shared" si="133"/>
        <v>109.07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t="s">
        <v>8285</v>
      </c>
      <c r="Q1426" s="11" t="s">
        <v>8320</v>
      </c>
      <c r="R1426" t="s">
        <v>8339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3">
        <f t="shared" si="132"/>
        <v>0</v>
      </c>
      <c r="E1427" s="6">
        <v>13000</v>
      </c>
      <c r="F1427" s="8">
        <v>0</v>
      </c>
      <c r="G1427" t="s">
        <v>8220</v>
      </c>
      <c r="H1427" s="6">
        <f t="shared" si="133"/>
        <v>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t="s">
        <v>8285</v>
      </c>
      <c r="Q1427" s="11" t="s">
        <v>8320</v>
      </c>
      <c r="R1427" t="s">
        <v>8339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3">
        <f t="shared" si="132"/>
        <v>0</v>
      </c>
      <c r="E1428" s="6">
        <v>1000</v>
      </c>
      <c r="F1428" s="8">
        <v>0</v>
      </c>
      <c r="G1428" t="s">
        <v>8220</v>
      </c>
      <c r="H1428" s="6">
        <f t="shared" si="133"/>
        <v>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t="s">
        <v>8285</v>
      </c>
      <c r="Q1428" s="11" t="s">
        <v>8320</v>
      </c>
      <c r="R1428" t="s">
        <v>8339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>
        <f t="shared" si="137"/>
        <v>2015</v>
      </c>
    </row>
    <row r="1429" spans="1:22" ht="43.2" x14ac:dyDescent="0.3">
      <c r="A1429">
        <v>1427</v>
      </c>
      <c r="B1429" s="3" t="s">
        <v>1428</v>
      </c>
      <c r="C1429" s="3" t="s">
        <v>5537</v>
      </c>
      <c r="D1429" s="3">
        <f t="shared" si="132"/>
        <v>8</v>
      </c>
      <c r="E1429" s="6">
        <v>5000</v>
      </c>
      <c r="F1429" s="8">
        <v>419</v>
      </c>
      <c r="G1429" t="s">
        <v>8220</v>
      </c>
      <c r="H1429" s="6">
        <f t="shared" si="133"/>
        <v>104.75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t="s">
        <v>8285</v>
      </c>
      <c r="Q1429" s="11" t="s">
        <v>8320</v>
      </c>
      <c r="R1429" t="s">
        <v>8339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3">
        <f t="shared" si="132"/>
        <v>5</v>
      </c>
      <c r="E1430" s="6">
        <v>1000</v>
      </c>
      <c r="F1430" s="8">
        <v>45</v>
      </c>
      <c r="G1430" t="s">
        <v>8220</v>
      </c>
      <c r="H1430" s="6">
        <f t="shared" si="133"/>
        <v>15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t="s">
        <v>8285</v>
      </c>
      <c r="Q1430" s="11" t="s">
        <v>8320</v>
      </c>
      <c r="R1430" t="s">
        <v>8339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>
        <f t="shared" si="137"/>
        <v>2016</v>
      </c>
    </row>
    <row r="1431" spans="1:22" ht="28.8" x14ac:dyDescent="0.3">
      <c r="A1431">
        <v>1429</v>
      </c>
      <c r="B1431" s="3" t="s">
        <v>1430</v>
      </c>
      <c r="C1431" s="3" t="s">
        <v>5539</v>
      </c>
      <c r="D1431" s="3">
        <f t="shared" si="132"/>
        <v>0</v>
      </c>
      <c r="E1431" s="6">
        <v>10000</v>
      </c>
      <c r="F1431" s="8">
        <v>0</v>
      </c>
      <c r="G1431" t="s">
        <v>8220</v>
      </c>
      <c r="H1431" s="6">
        <f t="shared" si="133"/>
        <v>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t="s">
        <v>8285</v>
      </c>
      <c r="Q1431" s="11" t="s">
        <v>8320</v>
      </c>
      <c r="R1431" t="s">
        <v>8339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>
        <f t="shared" si="137"/>
        <v>2015</v>
      </c>
    </row>
    <row r="1432" spans="1:22" ht="28.8" x14ac:dyDescent="0.3">
      <c r="A1432">
        <v>1430</v>
      </c>
      <c r="B1432" s="3" t="s">
        <v>1431</v>
      </c>
      <c r="C1432" s="3" t="s">
        <v>5540</v>
      </c>
      <c r="D1432" s="3">
        <f t="shared" si="132"/>
        <v>8</v>
      </c>
      <c r="E1432" s="6">
        <v>5000</v>
      </c>
      <c r="F1432" s="8">
        <v>403</v>
      </c>
      <c r="G1432" t="s">
        <v>8220</v>
      </c>
      <c r="H1432" s="6">
        <f t="shared" si="133"/>
        <v>80.599999999999994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t="s">
        <v>8285</v>
      </c>
      <c r="Q1432" s="11" t="s">
        <v>8320</v>
      </c>
      <c r="R1432" t="s">
        <v>8339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3">
        <f t="shared" si="132"/>
        <v>32</v>
      </c>
      <c r="E1433" s="6">
        <v>17000</v>
      </c>
      <c r="F1433" s="8">
        <v>5431</v>
      </c>
      <c r="G1433" t="s">
        <v>8220</v>
      </c>
      <c r="H1433" s="6">
        <f t="shared" si="133"/>
        <v>115.55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t="s">
        <v>8285</v>
      </c>
      <c r="Q1433" s="11" t="s">
        <v>8320</v>
      </c>
      <c r="R1433" t="s">
        <v>8339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3">
        <f t="shared" si="132"/>
        <v>0</v>
      </c>
      <c r="E1434" s="6">
        <v>40000</v>
      </c>
      <c r="F1434" s="8">
        <v>0</v>
      </c>
      <c r="G1434" t="s">
        <v>8220</v>
      </c>
      <c r="H1434" s="6">
        <f t="shared" si="133"/>
        <v>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t="s">
        <v>8285</v>
      </c>
      <c r="Q1434" s="11" t="s">
        <v>8320</v>
      </c>
      <c r="R1434" t="s">
        <v>8339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3">
        <f t="shared" si="132"/>
        <v>7</v>
      </c>
      <c r="E1435" s="6">
        <v>12000</v>
      </c>
      <c r="F1435" s="8">
        <v>805</v>
      </c>
      <c r="G1435" t="s">
        <v>8220</v>
      </c>
      <c r="H1435" s="6">
        <f t="shared" si="133"/>
        <v>80.5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t="s">
        <v>8285</v>
      </c>
      <c r="Q1435" s="11" t="s">
        <v>8320</v>
      </c>
      <c r="R1435" t="s">
        <v>8339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3">
        <f t="shared" si="132"/>
        <v>10</v>
      </c>
      <c r="E1436" s="6">
        <v>82000</v>
      </c>
      <c r="F1436" s="8">
        <v>8190</v>
      </c>
      <c r="G1436" t="s">
        <v>8220</v>
      </c>
      <c r="H1436" s="6">
        <f t="shared" si="133"/>
        <v>744.55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t="s">
        <v>8285</v>
      </c>
      <c r="Q1436" s="11" t="s">
        <v>8320</v>
      </c>
      <c r="R1436" t="s">
        <v>8339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>
        <f t="shared" si="137"/>
        <v>2015</v>
      </c>
    </row>
    <row r="1437" spans="1:22" ht="28.8" x14ac:dyDescent="0.3">
      <c r="A1437">
        <v>1435</v>
      </c>
      <c r="B1437" s="3" t="s">
        <v>1436</v>
      </c>
      <c r="C1437" s="3" t="s">
        <v>5545</v>
      </c>
      <c r="D1437" s="3">
        <f t="shared" si="132"/>
        <v>0</v>
      </c>
      <c r="E1437" s="6">
        <v>15000</v>
      </c>
      <c r="F1437" s="8">
        <v>15</v>
      </c>
      <c r="G1437" t="s">
        <v>8220</v>
      </c>
      <c r="H1437" s="6">
        <f t="shared" si="133"/>
        <v>7.5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t="s">
        <v>8285</v>
      </c>
      <c r="Q1437" s="11" t="s">
        <v>8320</v>
      </c>
      <c r="R1437" t="s">
        <v>8339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3">
        <f t="shared" si="132"/>
        <v>1</v>
      </c>
      <c r="E1438" s="6">
        <v>10000</v>
      </c>
      <c r="F1438" s="8">
        <v>77</v>
      </c>
      <c r="G1438" t="s">
        <v>8220</v>
      </c>
      <c r="H1438" s="6">
        <f t="shared" si="133"/>
        <v>38.5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t="s">
        <v>8285</v>
      </c>
      <c r="Q1438" s="11" t="s">
        <v>8320</v>
      </c>
      <c r="R1438" t="s">
        <v>8339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>
        <f t="shared" si="137"/>
        <v>2016</v>
      </c>
    </row>
    <row r="1439" spans="1:22" ht="43.2" x14ac:dyDescent="0.3">
      <c r="A1439">
        <v>1437</v>
      </c>
      <c r="B1439" s="3" t="s">
        <v>1438</v>
      </c>
      <c r="C1439" s="3" t="s">
        <v>5547</v>
      </c>
      <c r="D1439" s="3">
        <f t="shared" si="132"/>
        <v>27</v>
      </c>
      <c r="E1439" s="6">
        <v>3000</v>
      </c>
      <c r="F1439" s="8">
        <v>807</v>
      </c>
      <c r="G1439" t="s">
        <v>8220</v>
      </c>
      <c r="H1439" s="6">
        <f t="shared" si="133"/>
        <v>36.68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t="s">
        <v>8285</v>
      </c>
      <c r="Q1439" s="11" t="s">
        <v>8320</v>
      </c>
      <c r="R1439" t="s">
        <v>8339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3">
        <f t="shared" si="132"/>
        <v>3</v>
      </c>
      <c r="E1440" s="6">
        <v>20000</v>
      </c>
      <c r="F1440" s="8">
        <v>600</v>
      </c>
      <c r="G1440" t="s">
        <v>8220</v>
      </c>
      <c r="H1440" s="6">
        <f t="shared" si="133"/>
        <v>75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t="s">
        <v>8285</v>
      </c>
      <c r="Q1440" s="11" t="s">
        <v>8320</v>
      </c>
      <c r="R1440" t="s">
        <v>8339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3">
        <f t="shared" si="132"/>
        <v>7</v>
      </c>
      <c r="E1441" s="6">
        <v>2725</v>
      </c>
      <c r="F1441" s="8">
        <v>180</v>
      </c>
      <c r="G1441" t="s">
        <v>8220</v>
      </c>
      <c r="H1441" s="6">
        <f t="shared" si="133"/>
        <v>30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t="s">
        <v>8285</v>
      </c>
      <c r="Q1441" s="11" t="s">
        <v>8320</v>
      </c>
      <c r="R1441" t="s">
        <v>8339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3">
        <f t="shared" si="132"/>
        <v>0</v>
      </c>
      <c r="E1442" s="6">
        <v>13000</v>
      </c>
      <c r="F1442" s="8">
        <v>1</v>
      </c>
      <c r="G1442" t="s">
        <v>8220</v>
      </c>
      <c r="H1442" s="6">
        <f t="shared" si="133"/>
        <v>1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t="s">
        <v>8285</v>
      </c>
      <c r="Q1442" s="11" t="s">
        <v>8320</v>
      </c>
      <c r="R1442" t="s">
        <v>8339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3">
        <f t="shared" si="132"/>
        <v>1</v>
      </c>
      <c r="E1443" s="6">
        <v>180000</v>
      </c>
      <c r="F1443" s="8">
        <v>2020</v>
      </c>
      <c r="G1443" t="s">
        <v>8220</v>
      </c>
      <c r="H1443" s="6">
        <f t="shared" si="133"/>
        <v>673.33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t="s">
        <v>8285</v>
      </c>
      <c r="Q1443" s="11" t="s">
        <v>8320</v>
      </c>
      <c r="R1443" t="s">
        <v>8339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3">
        <f t="shared" si="132"/>
        <v>0</v>
      </c>
      <c r="E1444" s="6">
        <v>1500</v>
      </c>
      <c r="F1444" s="8">
        <v>0</v>
      </c>
      <c r="G1444" t="s">
        <v>8220</v>
      </c>
      <c r="H1444" s="6">
        <f t="shared" si="133"/>
        <v>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t="s">
        <v>8285</v>
      </c>
      <c r="Q1444" s="11" t="s">
        <v>8320</v>
      </c>
      <c r="R1444" t="s">
        <v>8339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3">
        <f t="shared" si="132"/>
        <v>0</v>
      </c>
      <c r="E1445" s="6">
        <v>13000</v>
      </c>
      <c r="F1445" s="8">
        <v>0</v>
      </c>
      <c r="G1445" t="s">
        <v>8220</v>
      </c>
      <c r="H1445" s="6">
        <f t="shared" si="133"/>
        <v>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t="s">
        <v>8285</v>
      </c>
      <c r="Q1445" s="11" t="s">
        <v>8320</v>
      </c>
      <c r="R1445" t="s">
        <v>8339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>
        <f t="shared" si="137"/>
        <v>2017</v>
      </c>
    </row>
    <row r="1446" spans="1:22" ht="28.8" x14ac:dyDescent="0.3">
      <c r="A1446">
        <v>1444</v>
      </c>
      <c r="B1446" s="3" t="s">
        <v>1445</v>
      </c>
      <c r="C1446" s="3" t="s">
        <v>5554</v>
      </c>
      <c r="D1446" s="3">
        <f t="shared" si="132"/>
        <v>0</v>
      </c>
      <c r="E1446" s="6">
        <v>4950</v>
      </c>
      <c r="F1446" s="8">
        <v>0</v>
      </c>
      <c r="G1446" t="s">
        <v>8220</v>
      </c>
      <c r="H1446" s="6">
        <f t="shared" si="133"/>
        <v>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t="s">
        <v>8285</v>
      </c>
      <c r="Q1446" s="11" t="s">
        <v>8320</v>
      </c>
      <c r="R1446" t="s">
        <v>8339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3">
        <f t="shared" si="132"/>
        <v>0</v>
      </c>
      <c r="E1447" s="6">
        <v>130000</v>
      </c>
      <c r="F1447" s="8">
        <v>0</v>
      </c>
      <c r="G1447" t="s">
        <v>8220</v>
      </c>
      <c r="H1447" s="6">
        <f t="shared" si="133"/>
        <v>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t="s">
        <v>8285</v>
      </c>
      <c r="Q1447" s="11" t="s">
        <v>8320</v>
      </c>
      <c r="R1447" t="s">
        <v>8339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3">
        <f t="shared" si="132"/>
        <v>0</v>
      </c>
      <c r="E1448" s="6">
        <v>900</v>
      </c>
      <c r="F1448" s="8">
        <v>0</v>
      </c>
      <c r="G1448" t="s">
        <v>8220</v>
      </c>
      <c r="H1448" s="6">
        <f t="shared" si="133"/>
        <v>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t="s">
        <v>8285</v>
      </c>
      <c r="Q1448" s="11" t="s">
        <v>8320</v>
      </c>
      <c r="R1448" t="s">
        <v>8339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>
        <f t="shared" si="137"/>
        <v>2016</v>
      </c>
    </row>
    <row r="1449" spans="1:22" x14ac:dyDescent="0.3">
      <c r="A1449">
        <v>1447</v>
      </c>
      <c r="B1449" s="3" t="s">
        <v>1448</v>
      </c>
      <c r="C1449" s="3" t="s">
        <v>5557</v>
      </c>
      <c r="D1449" s="3">
        <f t="shared" si="132"/>
        <v>0</v>
      </c>
      <c r="E1449" s="6">
        <v>500000</v>
      </c>
      <c r="F1449" s="8">
        <v>75</v>
      </c>
      <c r="G1449" t="s">
        <v>8220</v>
      </c>
      <c r="H1449" s="6">
        <f t="shared" si="133"/>
        <v>25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t="s">
        <v>8285</v>
      </c>
      <c r="Q1449" s="11" t="s">
        <v>8320</v>
      </c>
      <c r="R1449" t="s">
        <v>8339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>
        <f t="shared" si="137"/>
        <v>2016</v>
      </c>
    </row>
    <row r="1450" spans="1:22" ht="43.2" x14ac:dyDescent="0.3">
      <c r="A1450">
        <v>1448</v>
      </c>
      <c r="B1450" s="3" t="s">
        <v>1449</v>
      </c>
      <c r="C1450" s="3" t="s">
        <v>5558</v>
      </c>
      <c r="D1450" s="3">
        <f t="shared" si="132"/>
        <v>0</v>
      </c>
      <c r="E1450" s="6">
        <v>200000</v>
      </c>
      <c r="F1450" s="8">
        <v>0</v>
      </c>
      <c r="G1450" t="s">
        <v>8220</v>
      </c>
      <c r="H1450" s="6">
        <f t="shared" si="133"/>
        <v>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t="s">
        <v>8285</v>
      </c>
      <c r="Q1450" s="11" t="s">
        <v>8320</v>
      </c>
      <c r="R1450" t="s">
        <v>8339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3">
        <f t="shared" si="132"/>
        <v>0</v>
      </c>
      <c r="E1451" s="6">
        <v>8888</v>
      </c>
      <c r="F1451" s="8">
        <v>0</v>
      </c>
      <c r="G1451" t="s">
        <v>8220</v>
      </c>
      <c r="H1451" s="6">
        <f t="shared" si="133"/>
        <v>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t="s">
        <v>8285</v>
      </c>
      <c r="Q1451" s="11" t="s">
        <v>8320</v>
      </c>
      <c r="R1451" t="s">
        <v>8339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>
        <f t="shared" si="137"/>
        <v>2015</v>
      </c>
    </row>
    <row r="1452" spans="1:22" ht="43.2" x14ac:dyDescent="0.3">
      <c r="A1452">
        <v>1450</v>
      </c>
      <c r="B1452" s="3" t="s">
        <v>1451</v>
      </c>
      <c r="C1452" s="3" t="s">
        <v>5560</v>
      </c>
      <c r="D1452" s="3">
        <f t="shared" si="132"/>
        <v>0</v>
      </c>
      <c r="E1452" s="6">
        <v>100000</v>
      </c>
      <c r="F1452" s="8">
        <v>1</v>
      </c>
      <c r="G1452" t="s">
        <v>8220</v>
      </c>
      <c r="H1452" s="6">
        <f t="shared" si="133"/>
        <v>1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t="s">
        <v>8285</v>
      </c>
      <c r="Q1452" s="11" t="s">
        <v>8320</v>
      </c>
      <c r="R1452" t="s">
        <v>8339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>
        <f t="shared" si="137"/>
        <v>2016</v>
      </c>
    </row>
    <row r="1453" spans="1:22" ht="28.8" x14ac:dyDescent="0.3">
      <c r="A1453">
        <v>1451</v>
      </c>
      <c r="B1453" s="3" t="s">
        <v>1452</v>
      </c>
      <c r="C1453" s="3" t="s">
        <v>5561</v>
      </c>
      <c r="D1453" s="3">
        <f t="shared" si="132"/>
        <v>0</v>
      </c>
      <c r="E1453" s="6">
        <v>18950</v>
      </c>
      <c r="F1453" s="8">
        <v>2</v>
      </c>
      <c r="G1453" t="s">
        <v>8219</v>
      </c>
      <c r="H1453" s="6">
        <f t="shared" si="133"/>
        <v>1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t="s">
        <v>8285</v>
      </c>
      <c r="Q1453" s="11" t="s">
        <v>8320</v>
      </c>
      <c r="R1453" t="s">
        <v>8339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3">
        <f t="shared" si="132"/>
        <v>0</v>
      </c>
      <c r="E1454" s="6">
        <v>14000</v>
      </c>
      <c r="F1454" s="8">
        <v>0</v>
      </c>
      <c r="G1454" t="s">
        <v>8219</v>
      </c>
      <c r="H1454" s="6">
        <f t="shared" si="133"/>
        <v>0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t="s">
        <v>8285</v>
      </c>
      <c r="Q1454" s="11" t="s">
        <v>8320</v>
      </c>
      <c r="R1454" t="s">
        <v>8339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3">
        <f t="shared" si="132"/>
        <v>0</v>
      </c>
      <c r="E1455" s="6">
        <v>25000</v>
      </c>
      <c r="F1455" s="8">
        <v>0</v>
      </c>
      <c r="G1455" t="s">
        <v>8219</v>
      </c>
      <c r="H1455" s="6">
        <f t="shared" si="133"/>
        <v>0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t="s">
        <v>8285</v>
      </c>
      <c r="Q1455" s="11" t="s">
        <v>8320</v>
      </c>
      <c r="R1455" t="s">
        <v>8339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3">
        <f t="shared" si="132"/>
        <v>1</v>
      </c>
      <c r="E1456" s="6">
        <v>1750</v>
      </c>
      <c r="F1456" s="8">
        <v>15</v>
      </c>
      <c r="G1456" t="s">
        <v>8219</v>
      </c>
      <c r="H1456" s="6">
        <f t="shared" si="133"/>
        <v>15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t="s">
        <v>8285</v>
      </c>
      <c r="Q1456" s="11" t="s">
        <v>8320</v>
      </c>
      <c r="R1456" t="s">
        <v>8339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3">
        <f t="shared" si="132"/>
        <v>11</v>
      </c>
      <c r="E1457" s="6">
        <v>15000</v>
      </c>
      <c r="F1457" s="8">
        <v>1575</v>
      </c>
      <c r="G1457" t="s">
        <v>8219</v>
      </c>
      <c r="H1457" s="6">
        <f t="shared" si="133"/>
        <v>225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t="s">
        <v>8285</v>
      </c>
      <c r="Q1457" s="11" t="s">
        <v>8320</v>
      </c>
      <c r="R1457" t="s">
        <v>8339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3">
        <f t="shared" si="132"/>
        <v>3</v>
      </c>
      <c r="E1458" s="6">
        <v>5000</v>
      </c>
      <c r="F1458" s="8">
        <v>145</v>
      </c>
      <c r="G1458" t="s">
        <v>8219</v>
      </c>
      <c r="H1458" s="6">
        <f t="shared" si="133"/>
        <v>48.33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t="s">
        <v>8285</v>
      </c>
      <c r="Q1458" s="11" t="s">
        <v>8320</v>
      </c>
      <c r="R1458" t="s">
        <v>8339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>
        <f t="shared" si="137"/>
        <v>2017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3">
        <f t="shared" si="132"/>
        <v>0</v>
      </c>
      <c r="E1459" s="6">
        <v>6000</v>
      </c>
      <c r="F1459" s="8">
        <v>0</v>
      </c>
      <c r="G1459" t="s">
        <v>8219</v>
      </c>
      <c r="H1459" s="6">
        <f t="shared" si="133"/>
        <v>0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t="s">
        <v>8285</v>
      </c>
      <c r="Q1459" s="11" t="s">
        <v>8320</v>
      </c>
      <c r="R1459" t="s">
        <v>8339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>
        <f t="shared" si="137"/>
        <v>2015</v>
      </c>
    </row>
    <row r="1460" spans="1:22" ht="43.2" x14ac:dyDescent="0.3">
      <c r="A1460">
        <v>1458</v>
      </c>
      <c r="B1460" s="3" t="s">
        <v>1459</v>
      </c>
      <c r="C1460" s="3" t="s">
        <v>5568</v>
      </c>
      <c r="D1460" s="3">
        <f t="shared" si="132"/>
        <v>0</v>
      </c>
      <c r="E1460" s="6">
        <v>5000</v>
      </c>
      <c r="F1460" s="8">
        <v>0</v>
      </c>
      <c r="G1460" t="s">
        <v>8219</v>
      </c>
      <c r="H1460" s="6">
        <f t="shared" si="133"/>
        <v>0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t="s">
        <v>8285</v>
      </c>
      <c r="Q1460" s="11" t="s">
        <v>8320</v>
      </c>
      <c r="R1460" t="s">
        <v>8339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3">
        <f t="shared" si="132"/>
        <v>0</v>
      </c>
      <c r="E1461" s="6">
        <v>37000</v>
      </c>
      <c r="F1461" s="8">
        <v>0</v>
      </c>
      <c r="G1461" t="s">
        <v>8219</v>
      </c>
      <c r="H1461" s="6">
        <f t="shared" si="133"/>
        <v>0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t="s">
        <v>8285</v>
      </c>
      <c r="Q1461" s="11" t="s">
        <v>8320</v>
      </c>
      <c r="R1461" t="s">
        <v>8339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>
        <f t="shared" si="137"/>
        <v>2015</v>
      </c>
    </row>
    <row r="1462" spans="1:22" ht="28.8" x14ac:dyDescent="0.3">
      <c r="A1462">
        <v>1460</v>
      </c>
      <c r="B1462" s="3" t="s">
        <v>1461</v>
      </c>
      <c r="C1462" s="3" t="s">
        <v>5570</v>
      </c>
      <c r="D1462" s="3">
        <f t="shared" si="132"/>
        <v>0</v>
      </c>
      <c r="E1462" s="6">
        <v>25000000</v>
      </c>
      <c r="F1462" s="8">
        <v>0</v>
      </c>
      <c r="G1462" t="s">
        <v>8219</v>
      </c>
      <c r="H1462" s="6">
        <f t="shared" si="133"/>
        <v>0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t="s">
        <v>8285</v>
      </c>
      <c r="Q1462" s="11" t="s">
        <v>8320</v>
      </c>
      <c r="R1462" t="s">
        <v>8339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3">
        <f t="shared" si="132"/>
        <v>101</v>
      </c>
      <c r="E1463" s="6">
        <v>15000</v>
      </c>
      <c r="F1463" s="8">
        <v>15186.69</v>
      </c>
      <c r="G1463" t="s">
        <v>8218</v>
      </c>
      <c r="H1463" s="6">
        <f t="shared" si="133"/>
        <v>44.67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t="s">
        <v>8286</v>
      </c>
      <c r="Q1463" s="11" t="s">
        <v>8320</v>
      </c>
      <c r="R1463" t="s">
        <v>8340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3">
        <f t="shared" si="132"/>
        <v>109</v>
      </c>
      <c r="E1464" s="6">
        <v>4000</v>
      </c>
      <c r="F1464" s="8">
        <v>4340.7</v>
      </c>
      <c r="G1464" t="s">
        <v>8218</v>
      </c>
      <c r="H1464" s="6">
        <f t="shared" si="133"/>
        <v>28.94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t="s">
        <v>8286</v>
      </c>
      <c r="Q1464" s="11" t="s">
        <v>8320</v>
      </c>
      <c r="R1464" t="s">
        <v>8340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3">
        <f t="shared" si="132"/>
        <v>148</v>
      </c>
      <c r="E1465" s="6">
        <v>600</v>
      </c>
      <c r="F1465" s="8">
        <v>886</v>
      </c>
      <c r="G1465" t="s">
        <v>8218</v>
      </c>
      <c r="H1465" s="6">
        <f t="shared" si="133"/>
        <v>35.44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t="s">
        <v>8286</v>
      </c>
      <c r="Q1465" s="11" t="s">
        <v>8320</v>
      </c>
      <c r="R1465" t="s">
        <v>8340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3">
        <f t="shared" si="132"/>
        <v>163</v>
      </c>
      <c r="E1466" s="6">
        <v>5000</v>
      </c>
      <c r="F1466" s="8">
        <v>8160</v>
      </c>
      <c r="G1466" t="s">
        <v>8218</v>
      </c>
      <c r="H1466" s="6">
        <f t="shared" si="133"/>
        <v>34.869999999999997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t="s">
        <v>8286</v>
      </c>
      <c r="Q1466" s="11" t="s">
        <v>8320</v>
      </c>
      <c r="R1466" t="s">
        <v>8340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3">
        <f t="shared" si="132"/>
        <v>456</v>
      </c>
      <c r="E1467" s="6">
        <v>30000</v>
      </c>
      <c r="F1467" s="8">
        <v>136924.35</v>
      </c>
      <c r="G1467" t="s">
        <v>8218</v>
      </c>
      <c r="H1467" s="6">
        <f t="shared" si="133"/>
        <v>52.62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t="s">
        <v>8286</v>
      </c>
      <c r="Q1467" s="11" t="s">
        <v>8320</v>
      </c>
      <c r="R1467" t="s">
        <v>8340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3">
        <f t="shared" si="132"/>
        <v>108</v>
      </c>
      <c r="E1468" s="6">
        <v>16000</v>
      </c>
      <c r="F1468" s="8">
        <v>17260.37</v>
      </c>
      <c r="G1468" t="s">
        <v>8218</v>
      </c>
      <c r="H1468" s="6">
        <f t="shared" si="133"/>
        <v>69.599999999999994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t="s">
        <v>8286</v>
      </c>
      <c r="Q1468" s="11" t="s">
        <v>8320</v>
      </c>
      <c r="R1468" t="s">
        <v>8340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>
        <f t="shared" si="137"/>
        <v>2016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3">
        <f t="shared" si="132"/>
        <v>115</v>
      </c>
      <c r="E1469" s="6">
        <v>40000</v>
      </c>
      <c r="F1469" s="8">
        <v>46032</v>
      </c>
      <c r="G1469" t="s">
        <v>8218</v>
      </c>
      <c r="H1469" s="6">
        <f t="shared" si="133"/>
        <v>76.72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t="s">
        <v>8286</v>
      </c>
      <c r="Q1469" s="11" t="s">
        <v>8320</v>
      </c>
      <c r="R1469" t="s">
        <v>8340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3">
        <f t="shared" si="132"/>
        <v>102</v>
      </c>
      <c r="E1470" s="6">
        <v>9500</v>
      </c>
      <c r="F1470" s="8">
        <v>9725</v>
      </c>
      <c r="G1470" t="s">
        <v>8218</v>
      </c>
      <c r="H1470" s="6">
        <f t="shared" si="133"/>
        <v>33.19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t="s">
        <v>8286</v>
      </c>
      <c r="Q1470" s="11" t="s">
        <v>8320</v>
      </c>
      <c r="R1470" t="s">
        <v>8340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>
        <f t="shared" si="137"/>
        <v>2011</v>
      </c>
    </row>
    <row r="1471" spans="1:22" ht="28.8" x14ac:dyDescent="0.3">
      <c r="A1471">
        <v>1469</v>
      </c>
      <c r="B1471" s="3" t="s">
        <v>1470</v>
      </c>
      <c r="C1471" s="3" t="s">
        <v>5579</v>
      </c>
      <c r="D1471" s="3">
        <f t="shared" si="132"/>
        <v>108</v>
      </c>
      <c r="E1471" s="6">
        <v>44250</v>
      </c>
      <c r="F1471" s="8">
        <v>47978</v>
      </c>
      <c r="G1471" t="s">
        <v>8218</v>
      </c>
      <c r="H1471" s="6">
        <f t="shared" si="133"/>
        <v>149.46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t="s">
        <v>8286</v>
      </c>
      <c r="Q1471" s="11" t="s">
        <v>8320</v>
      </c>
      <c r="R1471" t="s">
        <v>8340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>
        <f t="shared" si="137"/>
        <v>2013</v>
      </c>
    </row>
    <row r="1472" spans="1:22" ht="43.2" x14ac:dyDescent="0.3">
      <c r="A1472">
        <v>1470</v>
      </c>
      <c r="B1472" s="3" t="s">
        <v>1471</v>
      </c>
      <c r="C1472" s="3" t="s">
        <v>5580</v>
      </c>
      <c r="D1472" s="3">
        <f t="shared" si="132"/>
        <v>125</v>
      </c>
      <c r="E1472" s="6">
        <v>1500</v>
      </c>
      <c r="F1472" s="8">
        <v>1877</v>
      </c>
      <c r="G1472" t="s">
        <v>8218</v>
      </c>
      <c r="H1472" s="6">
        <f t="shared" si="133"/>
        <v>23.17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t="s">
        <v>8286</v>
      </c>
      <c r="Q1472" s="11" t="s">
        <v>8320</v>
      </c>
      <c r="R1472" t="s">
        <v>8340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3">
        <f t="shared" si="132"/>
        <v>104</v>
      </c>
      <c r="E1473" s="6">
        <v>32000</v>
      </c>
      <c r="F1473" s="8">
        <v>33229</v>
      </c>
      <c r="G1473" t="s">
        <v>8218</v>
      </c>
      <c r="H1473" s="6">
        <f t="shared" si="133"/>
        <v>96.88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t="s">
        <v>8286</v>
      </c>
      <c r="Q1473" s="11" t="s">
        <v>8320</v>
      </c>
      <c r="R1473" t="s">
        <v>8340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>
        <f t="shared" si="137"/>
        <v>2015</v>
      </c>
    </row>
    <row r="1474" spans="1:22" ht="43.2" x14ac:dyDescent="0.3">
      <c r="A1474">
        <v>1472</v>
      </c>
      <c r="B1474" s="3" t="s">
        <v>1473</v>
      </c>
      <c r="C1474" s="3" t="s">
        <v>5582</v>
      </c>
      <c r="D1474" s="3">
        <f t="shared" ref="D1474:D1537" si="138">ROUND((F1474/E1474)*100,0)</f>
        <v>139</v>
      </c>
      <c r="E1474" s="6">
        <v>25000</v>
      </c>
      <c r="F1474" s="8">
        <v>34676</v>
      </c>
      <c r="G1474" t="s">
        <v>8218</v>
      </c>
      <c r="H1474" s="6">
        <f t="shared" si="133"/>
        <v>103.2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t="s">
        <v>8286</v>
      </c>
      <c r="Q1474" s="11" t="s">
        <v>8320</v>
      </c>
      <c r="R1474" t="s">
        <v>8340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3">
        <f t="shared" si="138"/>
        <v>121</v>
      </c>
      <c r="E1475" s="6">
        <v>1500</v>
      </c>
      <c r="F1475" s="8">
        <v>1807.74</v>
      </c>
      <c r="G1475" t="s">
        <v>8218</v>
      </c>
      <c r="H1475" s="6">
        <f t="shared" ref="H1475:H1538" si="139">IFERROR(ROUND(F1475/N1475,2),0)</f>
        <v>38.46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t="s">
        <v>8286</v>
      </c>
      <c r="Q1475" s="11" t="s">
        <v>8320</v>
      </c>
      <c r="R1475" t="s">
        <v>8340</v>
      </c>
      <c r="S1475" s="13">
        <f t="shared" ref="S1475:S1538" si="140">(((L1475/60)/60)/24)+DATE(1970,1,1)</f>
        <v>40939.979618055557</v>
      </c>
      <c r="T1475" s="13">
        <f t="shared" ref="T1475:T1538" si="141">(((K1475/60)/60)/24)+DATE(1970,1,1)</f>
        <v>40969.979618055557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3">
        <f t="shared" si="138"/>
        <v>112</v>
      </c>
      <c r="E1476" s="6">
        <v>3000</v>
      </c>
      <c r="F1476" s="8">
        <v>3368</v>
      </c>
      <c r="G1476" t="s">
        <v>8218</v>
      </c>
      <c r="H1476" s="6">
        <f t="shared" si="139"/>
        <v>44.32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t="s">
        <v>8286</v>
      </c>
      <c r="Q1476" s="11" t="s">
        <v>8320</v>
      </c>
      <c r="R1476" t="s">
        <v>8340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3">
        <f t="shared" si="138"/>
        <v>189</v>
      </c>
      <c r="E1477" s="6">
        <v>15000</v>
      </c>
      <c r="F1477" s="8">
        <v>28300.45</v>
      </c>
      <c r="G1477" t="s">
        <v>8218</v>
      </c>
      <c r="H1477" s="6">
        <f t="shared" si="139"/>
        <v>64.17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t="s">
        <v>8286</v>
      </c>
      <c r="Q1477" s="11" t="s">
        <v>8320</v>
      </c>
      <c r="R1477" t="s">
        <v>8340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3">
        <f t="shared" si="138"/>
        <v>662</v>
      </c>
      <c r="E1478" s="6">
        <v>6000</v>
      </c>
      <c r="F1478" s="8">
        <v>39693.279999999999</v>
      </c>
      <c r="G1478" t="s">
        <v>8218</v>
      </c>
      <c r="H1478" s="6">
        <f t="shared" si="139"/>
        <v>43.33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t="s">
        <v>8286</v>
      </c>
      <c r="Q1478" s="11" t="s">
        <v>8320</v>
      </c>
      <c r="R1478" t="s">
        <v>8340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3">
        <f t="shared" si="138"/>
        <v>111</v>
      </c>
      <c r="E1479" s="6">
        <v>30000</v>
      </c>
      <c r="F1479" s="8">
        <v>33393</v>
      </c>
      <c r="G1479" t="s">
        <v>8218</v>
      </c>
      <c r="H1479" s="6">
        <f t="shared" si="139"/>
        <v>90.5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t="s">
        <v>8286</v>
      </c>
      <c r="Q1479" s="11" t="s">
        <v>8320</v>
      </c>
      <c r="R1479" t="s">
        <v>8340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3">
        <f t="shared" si="138"/>
        <v>1182</v>
      </c>
      <c r="E1480" s="6">
        <v>50000</v>
      </c>
      <c r="F1480" s="8">
        <v>590807.11</v>
      </c>
      <c r="G1480" t="s">
        <v>8218</v>
      </c>
      <c r="H1480" s="6">
        <f t="shared" si="139"/>
        <v>29.19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t="s">
        <v>8286</v>
      </c>
      <c r="Q1480" s="11" t="s">
        <v>8320</v>
      </c>
      <c r="R1480" t="s">
        <v>8340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3">
        <f t="shared" si="138"/>
        <v>137</v>
      </c>
      <c r="E1481" s="6">
        <v>1600</v>
      </c>
      <c r="F1481" s="8">
        <v>2198</v>
      </c>
      <c r="G1481" t="s">
        <v>8218</v>
      </c>
      <c r="H1481" s="6">
        <f t="shared" si="139"/>
        <v>30.96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t="s">
        <v>8286</v>
      </c>
      <c r="Q1481" s="11" t="s">
        <v>8320</v>
      </c>
      <c r="R1481" t="s">
        <v>8340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3">
        <f t="shared" si="138"/>
        <v>117</v>
      </c>
      <c r="E1482" s="6">
        <v>50000</v>
      </c>
      <c r="F1482" s="8">
        <v>58520.2</v>
      </c>
      <c r="G1482" t="s">
        <v>8218</v>
      </c>
      <c r="H1482" s="6">
        <f t="shared" si="139"/>
        <v>92.16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t="s">
        <v>8286</v>
      </c>
      <c r="Q1482" s="11" t="s">
        <v>8320</v>
      </c>
      <c r="R1482" t="s">
        <v>8340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3">
        <f t="shared" si="138"/>
        <v>2</v>
      </c>
      <c r="E1483" s="6">
        <v>5000</v>
      </c>
      <c r="F1483" s="8">
        <v>105</v>
      </c>
      <c r="G1483" t="s">
        <v>8220</v>
      </c>
      <c r="H1483" s="6">
        <f t="shared" si="139"/>
        <v>17.5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t="s">
        <v>8273</v>
      </c>
      <c r="Q1483" s="11" t="s">
        <v>8320</v>
      </c>
      <c r="R1483" t="s">
        <v>8322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3">
        <f t="shared" si="138"/>
        <v>0</v>
      </c>
      <c r="E1484" s="6">
        <v>5000</v>
      </c>
      <c r="F1484" s="8">
        <v>5</v>
      </c>
      <c r="G1484" t="s">
        <v>8220</v>
      </c>
      <c r="H1484" s="6">
        <f t="shared" si="139"/>
        <v>5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t="s">
        <v>8273</v>
      </c>
      <c r="Q1484" s="11" t="s">
        <v>8320</v>
      </c>
      <c r="R1484" t="s">
        <v>8322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3">
        <f t="shared" si="138"/>
        <v>1</v>
      </c>
      <c r="E1485" s="6">
        <v>7000</v>
      </c>
      <c r="F1485" s="8">
        <v>50</v>
      </c>
      <c r="G1485" t="s">
        <v>8220</v>
      </c>
      <c r="H1485" s="6">
        <f t="shared" si="139"/>
        <v>25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t="s">
        <v>8273</v>
      </c>
      <c r="Q1485" s="11" t="s">
        <v>8320</v>
      </c>
      <c r="R1485" t="s">
        <v>8322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3">
        <f t="shared" si="138"/>
        <v>0</v>
      </c>
      <c r="E1486" s="6">
        <v>2000</v>
      </c>
      <c r="F1486" s="8">
        <v>0</v>
      </c>
      <c r="G1486" t="s">
        <v>8220</v>
      </c>
      <c r="H1486" s="6">
        <f t="shared" si="139"/>
        <v>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t="s">
        <v>8273</v>
      </c>
      <c r="Q1486" s="11" t="s">
        <v>8320</v>
      </c>
      <c r="R1486" t="s">
        <v>8322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3">
        <f t="shared" si="138"/>
        <v>2</v>
      </c>
      <c r="E1487" s="6">
        <v>6700</v>
      </c>
      <c r="F1487" s="8">
        <v>150</v>
      </c>
      <c r="G1487" t="s">
        <v>8220</v>
      </c>
      <c r="H1487" s="6">
        <f t="shared" si="139"/>
        <v>50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t="s">
        <v>8273</v>
      </c>
      <c r="Q1487" s="11" t="s">
        <v>8320</v>
      </c>
      <c r="R1487" t="s">
        <v>8322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>
        <f t="shared" si="143"/>
        <v>2015</v>
      </c>
    </row>
    <row r="1488" spans="1:22" ht="43.2" x14ac:dyDescent="0.3">
      <c r="A1488">
        <v>1486</v>
      </c>
      <c r="B1488" s="3" t="s">
        <v>1487</v>
      </c>
      <c r="C1488" s="3" t="s">
        <v>5596</v>
      </c>
      <c r="D1488" s="3">
        <f t="shared" si="138"/>
        <v>0</v>
      </c>
      <c r="E1488" s="6">
        <v>20000</v>
      </c>
      <c r="F1488" s="8">
        <v>48</v>
      </c>
      <c r="G1488" t="s">
        <v>8220</v>
      </c>
      <c r="H1488" s="6">
        <f t="shared" si="139"/>
        <v>16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t="s">
        <v>8273</v>
      </c>
      <c r="Q1488" s="11" t="s">
        <v>8320</v>
      </c>
      <c r="R1488" t="s">
        <v>8322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3">
        <f t="shared" si="138"/>
        <v>0</v>
      </c>
      <c r="E1489" s="6">
        <v>10000</v>
      </c>
      <c r="F1489" s="8">
        <v>0</v>
      </c>
      <c r="G1489" t="s">
        <v>8220</v>
      </c>
      <c r="H1489" s="6">
        <f t="shared" si="139"/>
        <v>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t="s">
        <v>8273</v>
      </c>
      <c r="Q1489" s="11" t="s">
        <v>8320</v>
      </c>
      <c r="R1489" t="s">
        <v>8322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>
        <f t="shared" si="143"/>
        <v>2016</v>
      </c>
    </row>
    <row r="1490" spans="1:22" ht="28.8" x14ac:dyDescent="0.3">
      <c r="A1490">
        <v>1488</v>
      </c>
      <c r="B1490" s="3" t="s">
        <v>1489</v>
      </c>
      <c r="C1490" s="3" t="s">
        <v>5598</v>
      </c>
      <c r="D1490" s="3">
        <f t="shared" si="138"/>
        <v>2</v>
      </c>
      <c r="E1490" s="6">
        <v>15000</v>
      </c>
      <c r="F1490" s="8">
        <v>360</v>
      </c>
      <c r="G1490" t="s">
        <v>8220</v>
      </c>
      <c r="H1490" s="6">
        <f t="shared" si="139"/>
        <v>60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t="s">
        <v>8273</v>
      </c>
      <c r="Q1490" s="11" t="s">
        <v>8320</v>
      </c>
      <c r="R1490" t="s">
        <v>8322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>
        <f t="shared" si="143"/>
        <v>2014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3">
        <f t="shared" si="138"/>
        <v>0</v>
      </c>
      <c r="E1491" s="6">
        <v>5000</v>
      </c>
      <c r="F1491" s="8">
        <v>0</v>
      </c>
      <c r="G1491" t="s">
        <v>8220</v>
      </c>
      <c r="H1491" s="6">
        <f t="shared" si="139"/>
        <v>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t="s">
        <v>8273</v>
      </c>
      <c r="Q1491" s="11" t="s">
        <v>8320</v>
      </c>
      <c r="R1491" t="s">
        <v>8322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3">
        <f t="shared" si="138"/>
        <v>31</v>
      </c>
      <c r="E1492" s="6">
        <v>2900</v>
      </c>
      <c r="F1492" s="8">
        <v>895</v>
      </c>
      <c r="G1492" t="s">
        <v>8220</v>
      </c>
      <c r="H1492" s="6">
        <f t="shared" si="139"/>
        <v>47.11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t="s">
        <v>8273</v>
      </c>
      <c r="Q1492" s="11" t="s">
        <v>8320</v>
      </c>
      <c r="R1492" t="s">
        <v>8322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>
        <f t="shared" si="143"/>
        <v>2013</v>
      </c>
    </row>
    <row r="1493" spans="1:22" ht="28.8" x14ac:dyDescent="0.3">
      <c r="A1493">
        <v>1491</v>
      </c>
      <c r="B1493" s="3" t="s">
        <v>1492</v>
      </c>
      <c r="C1493" s="3" t="s">
        <v>5601</v>
      </c>
      <c r="D1493" s="3">
        <f t="shared" si="138"/>
        <v>8</v>
      </c>
      <c r="E1493" s="6">
        <v>1200</v>
      </c>
      <c r="F1493" s="8">
        <v>100</v>
      </c>
      <c r="G1493" t="s">
        <v>8220</v>
      </c>
      <c r="H1493" s="6">
        <f t="shared" si="139"/>
        <v>100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t="s">
        <v>8273</v>
      </c>
      <c r="Q1493" s="11" t="s">
        <v>8320</v>
      </c>
      <c r="R1493" t="s">
        <v>8322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>
        <f t="shared" si="143"/>
        <v>2015</v>
      </c>
    </row>
    <row r="1494" spans="1:22" ht="43.2" x14ac:dyDescent="0.3">
      <c r="A1494">
        <v>1492</v>
      </c>
      <c r="B1494" s="3" t="s">
        <v>1493</v>
      </c>
      <c r="C1494" s="3" t="s">
        <v>5602</v>
      </c>
      <c r="D1494" s="3">
        <f t="shared" si="138"/>
        <v>1</v>
      </c>
      <c r="E1494" s="6">
        <v>4000</v>
      </c>
      <c r="F1494" s="8">
        <v>30</v>
      </c>
      <c r="G1494" t="s">
        <v>8220</v>
      </c>
      <c r="H1494" s="6">
        <f t="shared" si="139"/>
        <v>15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t="s">
        <v>8273</v>
      </c>
      <c r="Q1494" s="11" t="s">
        <v>8320</v>
      </c>
      <c r="R1494" t="s">
        <v>8322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3">
        <f t="shared" si="138"/>
        <v>0</v>
      </c>
      <c r="E1495" s="6">
        <v>2400</v>
      </c>
      <c r="F1495" s="8">
        <v>0</v>
      </c>
      <c r="G1495" t="s">
        <v>8220</v>
      </c>
      <c r="H1495" s="6">
        <f t="shared" si="139"/>
        <v>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t="s">
        <v>8273</v>
      </c>
      <c r="Q1495" s="11" t="s">
        <v>8320</v>
      </c>
      <c r="R1495" t="s">
        <v>8322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3">
        <f t="shared" si="138"/>
        <v>9</v>
      </c>
      <c r="E1496" s="6">
        <v>5000</v>
      </c>
      <c r="F1496" s="8">
        <v>445</v>
      </c>
      <c r="G1496" t="s">
        <v>8220</v>
      </c>
      <c r="H1496" s="6">
        <f t="shared" si="139"/>
        <v>40.450000000000003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t="s">
        <v>8273</v>
      </c>
      <c r="Q1496" s="11" t="s">
        <v>8320</v>
      </c>
      <c r="R1496" t="s">
        <v>8322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3">
        <f t="shared" si="138"/>
        <v>0</v>
      </c>
      <c r="E1497" s="6">
        <v>2000</v>
      </c>
      <c r="F1497" s="8">
        <v>0</v>
      </c>
      <c r="G1497" t="s">
        <v>8220</v>
      </c>
      <c r="H1497" s="6">
        <f t="shared" si="139"/>
        <v>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t="s">
        <v>8273</v>
      </c>
      <c r="Q1497" s="11" t="s">
        <v>8320</v>
      </c>
      <c r="R1497" t="s">
        <v>8322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3">
        <f t="shared" si="138"/>
        <v>0</v>
      </c>
      <c r="E1498" s="6">
        <v>1500</v>
      </c>
      <c r="F1498" s="8">
        <v>0</v>
      </c>
      <c r="G1498" t="s">
        <v>8220</v>
      </c>
      <c r="H1498" s="6">
        <f t="shared" si="139"/>
        <v>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t="s">
        <v>8273</v>
      </c>
      <c r="Q1498" s="11" t="s">
        <v>8320</v>
      </c>
      <c r="R1498" t="s">
        <v>8322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3">
        <f t="shared" si="138"/>
        <v>0</v>
      </c>
      <c r="E1499" s="6">
        <v>15000</v>
      </c>
      <c r="F1499" s="8">
        <v>1</v>
      </c>
      <c r="G1499" t="s">
        <v>8220</v>
      </c>
      <c r="H1499" s="6">
        <f t="shared" si="139"/>
        <v>1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t="s">
        <v>8273</v>
      </c>
      <c r="Q1499" s="11" t="s">
        <v>8320</v>
      </c>
      <c r="R1499" t="s">
        <v>8322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3">
        <f t="shared" si="138"/>
        <v>2</v>
      </c>
      <c r="E1500" s="6">
        <v>3000</v>
      </c>
      <c r="F1500" s="8">
        <v>57</v>
      </c>
      <c r="G1500" t="s">
        <v>8220</v>
      </c>
      <c r="H1500" s="6">
        <f t="shared" si="139"/>
        <v>19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t="s">
        <v>8273</v>
      </c>
      <c r="Q1500" s="11" t="s">
        <v>8320</v>
      </c>
      <c r="R1500" t="s">
        <v>8322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3">
        <f t="shared" si="138"/>
        <v>0</v>
      </c>
      <c r="E1501" s="6">
        <v>2000</v>
      </c>
      <c r="F1501" s="8">
        <v>5</v>
      </c>
      <c r="G1501" t="s">
        <v>8220</v>
      </c>
      <c r="H1501" s="6">
        <f t="shared" si="139"/>
        <v>5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t="s">
        <v>8273</v>
      </c>
      <c r="Q1501" s="11" t="s">
        <v>8320</v>
      </c>
      <c r="R1501" t="s">
        <v>8322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3">
        <f t="shared" si="138"/>
        <v>25</v>
      </c>
      <c r="E1502" s="6">
        <v>2800</v>
      </c>
      <c r="F1502" s="8">
        <v>701</v>
      </c>
      <c r="G1502" t="s">
        <v>8220</v>
      </c>
      <c r="H1502" s="6">
        <f t="shared" si="139"/>
        <v>46.73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t="s">
        <v>8273</v>
      </c>
      <c r="Q1502" s="11" t="s">
        <v>8320</v>
      </c>
      <c r="R1502" t="s">
        <v>8322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3">
        <f t="shared" si="138"/>
        <v>166</v>
      </c>
      <c r="E1503" s="6">
        <v>52000</v>
      </c>
      <c r="F1503" s="8">
        <v>86492</v>
      </c>
      <c r="G1503" t="s">
        <v>8218</v>
      </c>
      <c r="H1503" s="6">
        <f t="shared" si="139"/>
        <v>97.73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t="s">
        <v>8283</v>
      </c>
      <c r="Q1503" s="11" t="s">
        <v>8336</v>
      </c>
      <c r="R1503" t="s">
        <v>8337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3">
        <f t="shared" si="138"/>
        <v>101</v>
      </c>
      <c r="E1504" s="6">
        <v>22000</v>
      </c>
      <c r="F1504" s="8">
        <v>22318</v>
      </c>
      <c r="G1504" t="s">
        <v>8218</v>
      </c>
      <c r="H1504" s="6">
        <f t="shared" si="139"/>
        <v>67.84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t="s">
        <v>8283</v>
      </c>
      <c r="Q1504" s="11" t="s">
        <v>8336</v>
      </c>
      <c r="R1504" t="s">
        <v>8337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3">
        <f t="shared" si="138"/>
        <v>108</v>
      </c>
      <c r="E1505" s="6">
        <v>3750</v>
      </c>
      <c r="F1505" s="8">
        <v>4045.93</v>
      </c>
      <c r="G1505" t="s">
        <v>8218</v>
      </c>
      <c r="H1505" s="6">
        <f t="shared" si="139"/>
        <v>56.98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t="s">
        <v>8283</v>
      </c>
      <c r="Q1505" s="11" t="s">
        <v>8336</v>
      </c>
      <c r="R1505" t="s">
        <v>8337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>
        <f t="shared" si="143"/>
        <v>2016</v>
      </c>
    </row>
    <row r="1506" spans="1:22" ht="28.8" x14ac:dyDescent="0.3">
      <c r="A1506">
        <v>1504</v>
      </c>
      <c r="B1506" s="3" t="s">
        <v>1505</v>
      </c>
      <c r="C1506" s="3" t="s">
        <v>5614</v>
      </c>
      <c r="D1506" s="3">
        <f t="shared" si="138"/>
        <v>278</v>
      </c>
      <c r="E1506" s="6">
        <v>6500</v>
      </c>
      <c r="F1506" s="8">
        <v>18066</v>
      </c>
      <c r="G1506" t="s">
        <v>8218</v>
      </c>
      <c r="H1506" s="6">
        <f t="shared" si="139"/>
        <v>67.16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t="s">
        <v>8283</v>
      </c>
      <c r="Q1506" s="11" t="s">
        <v>8336</v>
      </c>
      <c r="R1506" t="s">
        <v>8337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>
        <f t="shared" si="143"/>
        <v>2014</v>
      </c>
    </row>
    <row r="1507" spans="1:22" ht="43.2" x14ac:dyDescent="0.3">
      <c r="A1507">
        <v>1505</v>
      </c>
      <c r="B1507" s="3" t="s">
        <v>1506</v>
      </c>
      <c r="C1507" s="3" t="s">
        <v>5615</v>
      </c>
      <c r="D1507" s="3">
        <f t="shared" si="138"/>
        <v>104</v>
      </c>
      <c r="E1507" s="6">
        <v>16000</v>
      </c>
      <c r="F1507" s="8">
        <v>16573</v>
      </c>
      <c r="G1507" t="s">
        <v>8218</v>
      </c>
      <c r="H1507" s="6">
        <f t="shared" si="139"/>
        <v>48.04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t="s">
        <v>8283</v>
      </c>
      <c r="Q1507" s="11" t="s">
        <v>8336</v>
      </c>
      <c r="R1507" t="s">
        <v>8337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3">
        <f t="shared" si="138"/>
        <v>111</v>
      </c>
      <c r="E1508" s="6">
        <v>1500</v>
      </c>
      <c r="F1508" s="8">
        <v>1671</v>
      </c>
      <c r="G1508" t="s">
        <v>8218</v>
      </c>
      <c r="H1508" s="6">
        <f t="shared" si="139"/>
        <v>38.86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t="s">
        <v>8283</v>
      </c>
      <c r="Q1508" s="11" t="s">
        <v>8336</v>
      </c>
      <c r="R1508" t="s">
        <v>8337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>
        <f t="shared" si="143"/>
        <v>2014</v>
      </c>
    </row>
    <row r="1509" spans="1:22" ht="43.2" x14ac:dyDescent="0.3">
      <c r="A1509">
        <v>1507</v>
      </c>
      <c r="B1509" s="3" t="s">
        <v>1508</v>
      </c>
      <c r="C1509" s="3" t="s">
        <v>5617</v>
      </c>
      <c r="D1509" s="3">
        <f t="shared" si="138"/>
        <v>215</v>
      </c>
      <c r="E1509" s="6">
        <v>1200</v>
      </c>
      <c r="F1509" s="8">
        <v>2580</v>
      </c>
      <c r="G1509" t="s">
        <v>8218</v>
      </c>
      <c r="H1509" s="6">
        <f t="shared" si="139"/>
        <v>78.180000000000007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t="s">
        <v>8283</v>
      </c>
      <c r="Q1509" s="11" t="s">
        <v>8336</v>
      </c>
      <c r="R1509" t="s">
        <v>8337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3">
        <f t="shared" si="138"/>
        <v>111</v>
      </c>
      <c r="E1510" s="6">
        <v>18500</v>
      </c>
      <c r="F1510" s="8">
        <v>20491</v>
      </c>
      <c r="G1510" t="s">
        <v>8218</v>
      </c>
      <c r="H1510" s="6">
        <f t="shared" si="139"/>
        <v>97.11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t="s">
        <v>8283</v>
      </c>
      <c r="Q1510" s="11" t="s">
        <v>8336</v>
      </c>
      <c r="R1510" t="s">
        <v>8337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3">
        <f t="shared" si="138"/>
        <v>124</v>
      </c>
      <c r="E1511" s="6">
        <v>17500</v>
      </c>
      <c r="F1511" s="8">
        <v>21637.22</v>
      </c>
      <c r="G1511" t="s">
        <v>8218</v>
      </c>
      <c r="H1511" s="6">
        <f t="shared" si="139"/>
        <v>110.39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t="s">
        <v>8283</v>
      </c>
      <c r="Q1511" s="11" t="s">
        <v>8336</v>
      </c>
      <c r="R1511" t="s">
        <v>8337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3">
        <f t="shared" si="138"/>
        <v>101</v>
      </c>
      <c r="E1512" s="6">
        <v>16000</v>
      </c>
      <c r="F1512" s="8">
        <v>16165.6</v>
      </c>
      <c r="G1512" t="s">
        <v>8218</v>
      </c>
      <c r="H1512" s="6">
        <f t="shared" si="139"/>
        <v>39.92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t="s">
        <v>8283</v>
      </c>
      <c r="Q1512" s="11" t="s">
        <v>8336</v>
      </c>
      <c r="R1512" t="s">
        <v>8337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>
        <f t="shared" si="143"/>
        <v>2014</v>
      </c>
    </row>
    <row r="1513" spans="1:22" ht="43.2" x14ac:dyDescent="0.3">
      <c r="A1513">
        <v>1511</v>
      </c>
      <c r="B1513" s="3" t="s">
        <v>1512</v>
      </c>
      <c r="C1513" s="3" t="s">
        <v>5621</v>
      </c>
      <c r="D1513" s="3">
        <f t="shared" si="138"/>
        <v>112</v>
      </c>
      <c r="E1513" s="6">
        <v>14000</v>
      </c>
      <c r="F1513" s="8">
        <v>15651</v>
      </c>
      <c r="G1513" t="s">
        <v>8218</v>
      </c>
      <c r="H1513" s="6">
        <f t="shared" si="139"/>
        <v>75.98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t="s">
        <v>8283</v>
      </c>
      <c r="Q1513" s="11" t="s">
        <v>8336</v>
      </c>
      <c r="R1513" t="s">
        <v>8337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3">
        <f t="shared" si="138"/>
        <v>559</v>
      </c>
      <c r="E1514" s="6">
        <v>3500</v>
      </c>
      <c r="F1514" s="8">
        <v>19557</v>
      </c>
      <c r="G1514" t="s">
        <v>8218</v>
      </c>
      <c r="H1514" s="6">
        <f t="shared" si="139"/>
        <v>58.38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t="s">
        <v>8283</v>
      </c>
      <c r="Q1514" s="11" t="s">
        <v>8336</v>
      </c>
      <c r="R1514" t="s">
        <v>8337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3">
        <f t="shared" si="138"/>
        <v>150</v>
      </c>
      <c r="E1515" s="6">
        <v>8000</v>
      </c>
      <c r="F1515" s="8">
        <v>12001.5</v>
      </c>
      <c r="G1515" t="s">
        <v>8218</v>
      </c>
      <c r="H1515" s="6">
        <f t="shared" si="139"/>
        <v>55.82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t="s">
        <v>8283</v>
      </c>
      <c r="Q1515" s="11" t="s">
        <v>8336</v>
      </c>
      <c r="R1515" t="s">
        <v>8337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3">
        <f t="shared" si="138"/>
        <v>106</v>
      </c>
      <c r="E1516" s="6">
        <v>25000</v>
      </c>
      <c r="F1516" s="8">
        <v>26619</v>
      </c>
      <c r="G1516" t="s">
        <v>8218</v>
      </c>
      <c r="H1516" s="6">
        <f t="shared" si="139"/>
        <v>151.24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t="s">
        <v>8283</v>
      </c>
      <c r="Q1516" s="11" t="s">
        <v>8336</v>
      </c>
      <c r="R1516" t="s">
        <v>8337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3">
        <f t="shared" si="138"/>
        <v>157</v>
      </c>
      <c r="E1517" s="6">
        <v>300000</v>
      </c>
      <c r="F1517" s="8">
        <v>471567</v>
      </c>
      <c r="G1517" t="s">
        <v>8218</v>
      </c>
      <c r="H1517" s="6">
        <f t="shared" si="139"/>
        <v>849.67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t="s">
        <v>8283</v>
      </c>
      <c r="Q1517" s="11" t="s">
        <v>8336</v>
      </c>
      <c r="R1517" t="s">
        <v>8337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3">
        <f t="shared" si="138"/>
        <v>109</v>
      </c>
      <c r="E1518" s="6">
        <v>17000</v>
      </c>
      <c r="F1518" s="8">
        <v>18472</v>
      </c>
      <c r="G1518" t="s">
        <v>8218</v>
      </c>
      <c r="H1518" s="6">
        <f t="shared" si="139"/>
        <v>159.24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t="s">
        <v>8283</v>
      </c>
      <c r="Q1518" s="11" t="s">
        <v>8336</v>
      </c>
      <c r="R1518" t="s">
        <v>8337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3">
        <f t="shared" si="138"/>
        <v>162</v>
      </c>
      <c r="E1519" s="6">
        <v>15000</v>
      </c>
      <c r="F1519" s="8">
        <v>24297</v>
      </c>
      <c r="G1519" t="s">
        <v>8218</v>
      </c>
      <c r="H1519" s="6">
        <f t="shared" si="139"/>
        <v>39.51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t="s">
        <v>8283</v>
      </c>
      <c r="Q1519" s="11" t="s">
        <v>8336</v>
      </c>
      <c r="R1519" t="s">
        <v>8337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3">
        <f t="shared" si="138"/>
        <v>205</v>
      </c>
      <c r="E1520" s="6">
        <v>15000</v>
      </c>
      <c r="F1520" s="8">
        <v>30805</v>
      </c>
      <c r="G1520" t="s">
        <v>8218</v>
      </c>
      <c r="H1520" s="6">
        <f t="shared" si="139"/>
        <v>130.53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t="s">
        <v>8283</v>
      </c>
      <c r="Q1520" s="11" t="s">
        <v>8336</v>
      </c>
      <c r="R1520" t="s">
        <v>8337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3">
        <f t="shared" si="138"/>
        <v>103</v>
      </c>
      <c r="E1521" s="6">
        <v>9000</v>
      </c>
      <c r="F1521" s="8">
        <v>9302.75</v>
      </c>
      <c r="G1521" t="s">
        <v>8218</v>
      </c>
      <c r="H1521" s="6">
        <f t="shared" si="139"/>
        <v>64.16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t="s">
        <v>8283</v>
      </c>
      <c r="Q1521" s="11" t="s">
        <v>8336</v>
      </c>
      <c r="R1521" t="s">
        <v>8337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3">
        <f t="shared" si="138"/>
        <v>103</v>
      </c>
      <c r="E1522" s="6">
        <v>18000</v>
      </c>
      <c r="F1522" s="8">
        <v>18625</v>
      </c>
      <c r="G1522" t="s">
        <v>8218</v>
      </c>
      <c r="H1522" s="6">
        <f t="shared" si="139"/>
        <v>111.53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t="s">
        <v>8283</v>
      </c>
      <c r="Q1522" s="11" t="s">
        <v>8336</v>
      </c>
      <c r="R1522" t="s">
        <v>8337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3">
        <f t="shared" si="138"/>
        <v>107</v>
      </c>
      <c r="E1523" s="6">
        <v>37500</v>
      </c>
      <c r="F1523" s="8">
        <v>40055</v>
      </c>
      <c r="G1523" t="s">
        <v>8218</v>
      </c>
      <c r="H1523" s="6">
        <f t="shared" si="139"/>
        <v>170.45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t="s">
        <v>8283</v>
      </c>
      <c r="Q1523" s="11" t="s">
        <v>8336</v>
      </c>
      <c r="R1523" t="s">
        <v>8337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>
        <f t="shared" si="143"/>
        <v>2016</v>
      </c>
    </row>
    <row r="1524" spans="1:22" ht="43.2" x14ac:dyDescent="0.3">
      <c r="A1524">
        <v>1522</v>
      </c>
      <c r="B1524" s="3" t="s">
        <v>1523</v>
      </c>
      <c r="C1524" s="3" t="s">
        <v>5632</v>
      </c>
      <c r="D1524" s="3">
        <f t="shared" si="138"/>
        <v>139</v>
      </c>
      <c r="E1524" s="6">
        <v>43500</v>
      </c>
      <c r="F1524" s="8">
        <v>60450.1</v>
      </c>
      <c r="G1524" t="s">
        <v>8218</v>
      </c>
      <c r="H1524" s="6">
        <f t="shared" si="139"/>
        <v>133.74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t="s">
        <v>8283</v>
      </c>
      <c r="Q1524" s="11" t="s">
        <v>8336</v>
      </c>
      <c r="R1524" t="s">
        <v>8337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3">
        <f t="shared" si="138"/>
        <v>125</v>
      </c>
      <c r="E1525" s="6">
        <v>18500</v>
      </c>
      <c r="F1525" s="8">
        <v>23096</v>
      </c>
      <c r="G1525" t="s">
        <v>8218</v>
      </c>
      <c r="H1525" s="6">
        <f t="shared" si="139"/>
        <v>95.83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t="s">
        <v>8283</v>
      </c>
      <c r="Q1525" s="11" t="s">
        <v>8336</v>
      </c>
      <c r="R1525" t="s">
        <v>8337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>
        <f t="shared" si="143"/>
        <v>2014</v>
      </c>
    </row>
    <row r="1526" spans="1:22" ht="28.8" x14ac:dyDescent="0.3">
      <c r="A1526">
        <v>1524</v>
      </c>
      <c r="B1526" s="3" t="s">
        <v>1525</v>
      </c>
      <c r="C1526" s="3" t="s">
        <v>5634</v>
      </c>
      <c r="D1526" s="3">
        <f t="shared" si="138"/>
        <v>207</v>
      </c>
      <c r="E1526" s="6">
        <v>3000</v>
      </c>
      <c r="F1526" s="8">
        <v>6210</v>
      </c>
      <c r="G1526" t="s">
        <v>8218</v>
      </c>
      <c r="H1526" s="6">
        <f t="shared" si="139"/>
        <v>221.79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t="s">
        <v>8283</v>
      </c>
      <c r="Q1526" s="11" t="s">
        <v>8336</v>
      </c>
      <c r="R1526" t="s">
        <v>8337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3">
        <f t="shared" si="138"/>
        <v>174</v>
      </c>
      <c r="E1527" s="6">
        <v>2600</v>
      </c>
      <c r="F1527" s="8">
        <v>4524.1499999999996</v>
      </c>
      <c r="G1527" t="s">
        <v>8218</v>
      </c>
      <c r="H1527" s="6">
        <f t="shared" si="139"/>
        <v>32.32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t="s">
        <v>8283</v>
      </c>
      <c r="Q1527" s="11" t="s">
        <v>8336</v>
      </c>
      <c r="R1527" t="s">
        <v>8337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3">
        <f t="shared" si="138"/>
        <v>120</v>
      </c>
      <c r="E1528" s="6">
        <v>23000</v>
      </c>
      <c r="F1528" s="8">
        <v>27675</v>
      </c>
      <c r="G1528" t="s">
        <v>8218</v>
      </c>
      <c r="H1528" s="6">
        <f t="shared" si="139"/>
        <v>98.84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t="s">
        <v>8283</v>
      </c>
      <c r="Q1528" s="11" t="s">
        <v>8336</v>
      </c>
      <c r="R1528" t="s">
        <v>8337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>
        <f t="shared" si="143"/>
        <v>2016</v>
      </c>
    </row>
    <row r="1529" spans="1:22" ht="28.8" x14ac:dyDescent="0.3">
      <c r="A1529">
        <v>1527</v>
      </c>
      <c r="B1529" s="3" t="s">
        <v>1528</v>
      </c>
      <c r="C1529" s="3" t="s">
        <v>5637</v>
      </c>
      <c r="D1529" s="3">
        <f t="shared" si="138"/>
        <v>110</v>
      </c>
      <c r="E1529" s="6">
        <v>3500</v>
      </c>
      <c r="F1529" s="8">
        <v>3865.55</v>
      </c>
      <c r="G1529" t="s">
        <v>8218</v>
      </c>
      <c r="H1529" s="6">
        <f t="shared" si="139"/>
        <v>55.22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t="s">
        <v>8283</v>
      </c>
      <c r="Q1529" s="11" t="s">
        <v>8336</v>
      </c>
      <c r="R1529" t="s">
        <v>8337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3">
        <f t="shared" si="138"/>
        <v>282</v>
      </c>
      <c r="E1530" s="6">
        <v>3000</v>
      </c>
      <c r="F1530" s="8">
        <v>8447</v>
      </c>
      <c r="G1530" t="s">
        <v>8218</v>
      </c>
      <c r="H1530" s="6">
        <f t="shared" si="139"/>
        <v>52.79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t="s">
        <v>8283</v>
      </c>
      <c r="Q1530" s="11" t="s">
        <v>8336</v>
      </c>
      <c r="R1530" t="s">
        <v>8337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3">
        <f t="shared" si="138"/>
        <v>101</v>
      </c>
      <c r="E1531" s="6">
        <v>19000</v>
      </c>
      <c r="F1531" s="8">
        <v>19129</v>
      </c>
      <c r="G1531" t="s">
        <v>8218</v>
      </c>
      <c r="H1531" s="6">
        <f t="shared" si="139"/>
        <v>135.66999999999999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t="s">
        <v>8283</v>
      </c>
      <c r="Q1531" s="11" t="s">
        <v>8336</v>
      </c>
      <c r="R1531" t="s">
        <v>8337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>
        <f t="shared" si="143"/>
        <v>2015</v>
      </c>
    </row>
    <row r="1532" spans="1:22" ht="43.2" x14ac:dyDescent="0.3">
      <c r="A1532">
        <v>1530</v>
      </c>
      <c r="B1532" s="3" t="s">
        <v>1531</v>
      </c>
      <c r="C1532" s="3" t="s">
        <v>5640</v>
      </c>
      <c r="D1532" s="3">
        <f t="shared" si="138"/>
        <v>135</v>
      </c>
      <c r="E1532" s="6">
        <v>35000</v>
      </c>
      <c r="F1532" s="8">
        <v>47189</v>
      </c>
      <c r="G1532" t="s">
        <v>8218</v>
      </c>
      <c r="H1532" s="6">
        <f t="shared" si="139"/>
        <v>53.99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t="s">
        <v>8283</v>
      </c>
      <c r="Q1532" s="11" t="s">
        <v>8336</v>
      </c>
      <c r="R1532" t="s">
        <v>8337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>
        <f t="shared" si="143"/>
        <v>2015</v>
      </c>
    </row>
    <row r="1533" spans="1:22" ht="43.2" x14ac:dyDescent="0.3">
      <c r="A1533">
        <v>1531</v>
      </c>
      <c r="B1533" s="3" t="s">
        <v>1532</v>
      </c>
      <c r="C1533" s="3" t="s">
        <v>5641</v>
      </c>
      <c r="D1533" s="3">
        <f t="shared" si="138"/>
        <v>176</v>
      </c>
      <c r="E1533" s="6">
        <v>2350</v>
      </c>
      <c r="F1533" s="8">
        <v>4135</v>
      </c>
      <c r="G1533" t="s">
        <v>8218</v>
      </c>
      <c r="H1533" s="6">
        <f t="shared" si="139"/>
        <v>56.64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t="s">
        <v>8283</v>
      </c>
      <c r="Q1533" s="11" t="s">
        <v>8336</v>
      </c>
      <c r="R1533" t="s">
        <v>8337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3">
        <f t="shared" si="138"/>
        <v>484</v>
      </c>
      <c r="E1534" s="6">
        <v>5000</v>
      </c>
      <c r="F1534" s="8">
        <v>24201</v>
      </c>
      <c r="G1534" t="s">
        <v>8218</v>
      </c>
      <c r="H1534" s="6">
        <f t="shared" si="139"/>
        <v>82.32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t="s">
        <v>8283</v>
      </c>
      <c r="Q1534" s="11" t="s">
        <v>8336</v>
      </c>
      <c r="R1534" t="s">
        <v>8337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>
        <f t="shared" si="143"/>
        <v>2016</v>
      </c>
    </row>
    <row r="1535" spans="1:22" ht="28.8" x14ac:dyDescent="0.3">
      <c r="A1535">
        <v>1533</v>
      </c>
      <c r="B1535" s="3" t="s">
        <v>1534</v>
      </c>
      <c r="C1535" s="3" t="s">
        <v>5643</v>
      </c>
      <c r="D1535" s="3">
        <f t="shared" si="138"/>
        <v>145</v>
      </c>
      <c r="E1535" s="6">
        <v>45000</v>
      </c>
      <c r="F1535" s="8">
        <v>65313</v>
      </c>
      <c r="G1535" t="s">
        <v>8218</v>
      </c>
      <c r="H1535" s="6">
        <f t="shared" si="139"/>
        <v>88.26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t="s">
        <v>8283</v>
      </c>
      <c r="Q1535" s="11" t="s">
        <v>8336</v>
      </c>
      <c r="R1535" t="s">
        <v>8337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3">
        <f t="shared" si="138"/>
        <v>418</v>
      </c>
      <c r="E1536" s="6">
        <v>7500</v>
      </c>
      <c r="F1536" s="8">
        <v>31330</v>
      </c>
      <c r="G1536" t="s">
        <v>8218</v>
      </c>
      <c r="H1536" s="6">
        <f t="shared" si="139"/>
        <v>84.91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t="s">
        <v>8283</v>
      </c>
      <c r="Q1536" s="11" t="s">
        <v>8336</v>
      </c>
      <c r="R1536" t="s">
        <v>8337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3">
        <f t="shared" si="138"/>
        <v>132</v>
      </c>
      <c r="E1537" s="6">
        <v>4000</v>
      </c>
      <c r="F1537" s="8">
        <v>5297</v>
      </c>
      <c r="G1537" t="s">
        <v>8218</v>
      </c>
      <c r="H1537" s="6">
        <f t="shared" si="139"/>
        <v>48.15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t="s">
        <v>8283</v>
      </c>
      <c r="Q1537" s="11" t="s">
        <v>8336</v>
      </c>
      <c r="R1537" t="s">
        <v>8337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>
        <f t="shared" si="143"/>
        <v>2016</v>
      </c>
    </row>
    <row r="1538" spans="1:22" ht="43.2" x14ac:dyDescent="0.3">
      <c r="A1538">
        <v>1536</v>
      </c>
      <c r="B1538" s="3" t="s">
        <v>1537</v>
      </c>
      <c r="C1538" s="3" t="s">
        <v>5646</v>
      </c>
      <c r="D1538" s="3">
        <f t="shared" ref="D1538:D1601" si="144">ROUND((F1538/E1538)*100,0)</f>
        <v>250</v>
      </c>
      <c r="E1538" s="6">
        <v>12000</v>
      </c>
      <c r="F1538" s="8">
        <v>30037.01</v>
      </c>
      <c r="G1538" t="s">
        <v>8218</v>
      </c>
      <c r="H1538" s="6">
        <f t="shared" si="139"/>
        <v>66.02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t="s">
        <v>8283</v>
      </c>
      <c r="Q1538" s="11" t="s">
        <v>8336</v>
      </c>
      <c r="R1538" t="s">
        <v>8337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>
        <f t="shared" si="143"/>
        <v>2015</v>
      </c>
    </row>
    <row r="1539" spans="1:22" ht="28.8" x14ac:dyDescent="0.3">
      <c r="A1539">
        <v>1537</v>
      </c>
      <c r="B1539" s="3" t="s">
        <v>1538</v>
      </c>
      <c r="C1539" s="3" t="s">
        <v>5647</v>
      </c>
      <c r="D1539" s="3">
        <f t="shared" si="144"/>
        <v>180</v>
      </c>
      <c r="E1539" s="6">
        <v>12000</v>
      </c>
      <c r="F1539" s="8">
        <v>21588</v>
      </c>
      <c r="G1539" t="s">
        <v>8218</v>
      </c>
      <c r="H1539" s="6">
        <f t="shared" ref="H1539:H1602" si="145">IFERROR(ROUND(F1539/N1539,2),0)</f>
        <v>96.38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t="s">
        <v>8283</v>
      </c>
      <c r="Q1539" s="11" t="s">
        <v>8336</v>
      </c>
      <c r="R1539" t="s">
        <v>8337</v>
      </c>
      <c r="S1539" s="13">
        <f t="shared" ref="S1539:S1602" si="146">(((L1539/60)/60)/24)+DATE(1970,1,1)</f>
        <v>42552.315127314811</v>
      </c>
      <c r="T1539" s="13">
        <f t="shared" ref="T1539:T1602" si="147">(((K1539/60)/60)/24)+DATE(1970,1,1)</f>
        <v>42588.75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3">
        <f t="shared" si="144"/>
        <v>103</v>
      </c>
      <c r="E1540" s="6">
        <v>7000</v>
      </c>
      <c r="F1540" s="8">
        <v>7184</v>
      </c>
      <c r="G1540" t="s">
        <v>8218</v>
      </c>
      <c r="H1540" s="6">
        <f t="shared" si="145"/>
        <v>156.16999999999999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t="s">
        <v>8283</v>
      </c>
      <c r="Q1540" s="11" t="s">
        <v>8336</v>
      </c>
      <c r="R1540" t="s">
        <v>8337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>
        <f t="shared" si="149"/>
        <v>2015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3">
        <f t="shared" si="144"/>
        <v>136</v>
      </c>
      <c r="E1541" s="6">
        <v>20000</v>
      </c>
      <c r="F1541" s="8">
        <v>27197.22</v>
      </c>
      <c r="G1541" t="s">
        <v>8218</v>
      </c>
      <c r="H1541" s="6">
        <f t="shared" si="145"/>
        <v>95.76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t="s">
        <v>8283</v>
      </c>
      <c r="Q1541" s="11" t="s">
        <v>8336</v>
      </c>
      <c r="R1541" t="s">
        <v>8337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2016</v>
      </c>
      <c r="V1541">
        <f t="shared" si="149"/>
        <v>2017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3">
        <f t="shared" si="144"/>
        <v>118</v>
      </c>
      <c r="E1542" s="6">
        <v>15000</v>
      </c>
      <c r="F1542" s="8">
        <v>17680</v>
      </c>
      <c r="G1542" t="s">
        <v>8218</v>
      </c>
      <c r="H1542" s="6">
        <f t="shared" si="145"/>
        <v>180.41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t="s">
        <v>8283</v>
      </c>
      <c r="Q1542" s="11" t="s">
        <v>8336</v>
      </c>
      <c r="R1542" t="s">
        <v>8337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>
        <f t="shared" si="149"/>
        <v>2014</v>
      </c>
    </row>
    <row r="1543" spans="1:22" ht="28.8" x14ac:dyDescent="0.3">
      <c r="A1543">
        <v>1541</v>
      </c>
      <c r="B1543" s="3" t="s">
        <v>1542</v>
      </c>
      <c r="C1543" s="3" t="s">
        <v>5651</v>
      </c>
      <c r="D1543" s="3">
        <f t="shared" si="144"/>
        <v>0</v>
      </c>
      <c r="E1543" s="6">
        <v>18000</v>
      </c>
      <c r="F1543" s="8">
        <v>6</v>
      </c>
      <c r="G1543" t="s">
        <v>8220</v>
      </c>
      <c r="H1543" s="6">
        <f t="shared" si="145"/>
        <v>3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t="s">
        <v>8287</v>
      </c>
      <c r="Q1543" s="11" t="s">
        <v>8336</v>
      </c>
      <c r="R1543" t="s">
        <v>8341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3">
        <f t="shared" si="144"/>
        <v>4</v>
      </c>
      <c r="E1544" s="6">
        <v>500</v>
      </c>
      <c r="F1544" s="8">
        <v>20</v>
      </c>
      <c r="G1544" t="s">
        <v>8220</v>
      </c>
      <c r="H1544" s="6">
        <f t="shared" si="145"/>
        <v>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t="s">
        <v>8287</v>
      </c>
      <c r="Q1544" s="11" t="s">
        <v>8336</v>
      </c>
      <c r="R1544" t="s">
        <v>8341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3">
        <f t="shared" si="144"/>
        <v>0</v>
      </c>
      <c r="E1545" s="6">
        <v>2250</v>
      </c>
      <c r="F1545" s="8">
        <v>10</v>
      </c>
      <c r="G1545" t="s">
        <v>8220</v>
      </c>
      <c r="H1545" s="6">
        <f t="shared" si="145"/>
        <v>10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t="s">
        <v>8287</v>
      </c>
      <c r="Q1545" s="11" t="s">
        <v>8336</v>
      </c>
      <c r="R1545" t="s">
        <v>8341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3">
        <f t="shared" si="144"/>
        <v>0</v>
      </c>
      <c r="E1546" s="6">
        <v>1000</v>
      </c>
      <c r="F1546" s="8">
        <v>0</v>
      </c>
      <c r="G1546" t="s">
        <v>8220</v>
      </c>
      <c r="H1546" s="6">
        <f t="shared" si="145"/>
        <v>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t="s">
        <v>8287</v>
      </c>
      <c r="Q1546" s="11" t="s">
        <v>8336</v>
      </c>
      <c r="R1546" t="s">
        <v>8341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3">
        <f t="shared" si="144"/>
        <v>0</v>
      </c>
      <c r="E1547" s="6">
        <v>3000</v>
      </c>
      <c r="F1547" s="8">
        <v>1</v>
      </c>
      <c r="G1547" t="s">
        <v>8220</v>
      </c>
      <c r="H1547" s="6">
        <f t="shared" si="145"/>
        <v>1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t="s">
        <v>8287</v>
      </c>
      <c r="Q1547" s="11" t="s">
        <v>8336</v>
      </c>
      <c r="R1547" t="s">
        <v>8341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3">
        <f t="shared" si="144"/>
        <v>29</v>
      </c>
      <c r="E1548" s="6">
        <v>1000</v>
      </c>
      <c r="F1548" s="8">
        <v>289</v>
      </c>
      <c r="G1548" t="s">
        <v>8220</v>
      </c>
      <c r="H1548" s="6">
        <f t="shared" si="145"/>
        <v>26.27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t="s">
        <v>8287</v>
      </c>
      <c r="Q1548" s="11" t="s">
        <v>8336</v>
      </c>
      <c r="R1548" t="s">
        <v>8341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3">
        <f t="shared" si="144"/>
        <v>0</v>
      </c>
      <c r="E1549" s="6">
        <v>20</v>
      </c>
      <c r="F1549" s="8">
        <v>0</v>
      </c>
      <c r="G1549" t="s">
        <v>8220</v>
      </c>
      <c r="H1549" s="6">
        <f t="shared" si="145"/>
        <v>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t="s">
        <v>8287</v>
      </c>
      <c r="Q1549" s="11" t="s">
        <v>8336</v>
      </c>
      <c r="R1549" t="s">
        <v>8341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3">
        <f t="shared" si="144"/>
        <v>9</v>
      </c>
      <c r="E1550" s="6">
        <v>700</v>
      </c>
      <c r="F1550" s="8">
        <v>60</v>
      </c>
      <c r="G1550" t="s">
        <v>8220</v>
      </c>
      <c r="H1550" s="6">
        <f t="shared" si="145"/>
        <v>60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t="s">
        <v>8287</v>
      </c>
      <c r="Q1550" s="11" t="s">
        <v>8336</v>
      </c>
      <c r="R1550" t="s">
        <v>8341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3">
        <f t="shared" si="144"/>
        <v>34</v>
      </c>
      <c r="E1551" s="6">
        <v>500</v>
      </c>
      <c r="F1551" s="8">
        <v>170</v>
      </c>
      <c r="G1551" t="s">
        <v>8220</v>
      </c>
      <c r="H1551" s="6">
        <f t="shared" si="145"/>
        <v>28.33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t="s">
        <v>8287</v>
      </c>
      <c r="Q1551" s="11" t="s">
        <v>8336</v>
      </c>
      <c r="R1551" t="s">
        <v>8341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>
        <f t="shared" si="149"/>
        <v>2015</v>
      </c>
    </row>
    <row r="1552" spans="1:22" ht="43.2" x14ac:dyDescent="0.3">
      <c r="A1552">
        <v>1550</v>
      </c>
      <c r="B1552" s="3" t="s">
        <v>1551</v>
      </c>
      <c r="C1552" s="3" t="s">
        <v>5660</v>
      </c>
      <c r="D1552" s="3">
        <f t="shared" si="144"/>
        <v>13</v>
      </c>
      <c r="E1552" s="6">
        <v>750</v>
      </c>
      <c r="F1552" s="8">
        <v>101</v>
      </c>
      <c r="G1552" t="s">
        <v>8220</v>
      </c>
      <c r="H1552" s="6">
        <f t="shared" si="145"/>
        <v>14.43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t="s">
        <v>8287</v>
      </c>
      <c r="Q1552" s="11" t="s">
        <v>8336</v>
      </c>
      <c r="R1552" t="s">
        <v>8341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3">
        <f t="shared" si="144"/>
        <v>0</v>
      </c>
      <c r="E1553" s="6">
        <v>3500</v>
      </c>
      <c r="F1553" s="8">
        <v>0</v>
      </c>
      <c r="G1553" t="s">
        <v>8220</v>
      </c>
      <c r="H1553" s="6">
        <f t="shared" si="145"/>
        <v>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t="s">
        <v>8287</v>
      </c>
      <c r="Q1553" s="11" t="s">
        <v>8336</v>
      </c>
      <c r="R1553" t="s">
        <v>8341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3">
        <f t="shared" si="144"/>
        <v>49</v>
      </c>
      <c r="E1554" s="6">
        <v>4300</v>
      </c>
      <c r="F1554" s="8">
        <v>2115</v>
      </c>
      <c r="G1554" t="s">
        <v>8220</v>
      </c>
      <c r="H1554" s="6">
        <f t="shared" si="145"/>
        <v>132.19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t="s">
        <v>8287</v>
      </c>
      <c r="Q1554" s="11" t="s">
        <v>8336</v>
      </c>
      <c r="R1554" t="s">
        <v>8341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3">
        <f t="shared" si="144"/>
        <v>0</v>
      </c>
      <c r="E1555" s="6">
        <v>6000</v>
      </c>
      <c r="F1555" s="8">
        <v>0</v>
      </c>
      <c r="G1555" t="s">
        <v>8220</v>
      </c>
      <c r="H1555" s="6">
        <f t="shared" si="145"/>
        <v>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t="s">
        <v>8287</v>
      </c>
      <c r="Q1555" s="11" t="s">
        <v>8336</v>
      </c>
      <c r="R1555" t="s">
        <v>8341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>
        <f t="shared" si="149"/>
        <v>2015</v>
      </c>
    </row>
    <row r="1556" spans="1:22" ht="43.2" x14ac:dyDescent="0.3">
      <c r="A1556">
        <v>1554</v>
      </c>
      <c r="B1556" s="3" t="s">
        <v>1555</v>
      </c>
      <c r="C1556" s="3" t="s">
        <v>5664</v>
      </c>
      <c r="D1556" s="3">
        <f t="shared" si="144"/>
        <v>0</v>
      </c>
      <c r="E1556" s="6">
        <v>20000</v>
      </c>
      <c r="F1556" s="8">
        <v>0</v>
      </c>
      <c r="G1556" t="s">
        <v>8220</v>
      </c>
      <c r="H1556" s="6">
        <f t="shared" si="145"/>
        <v>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t="s">
        <v>8287</v>
      </c>
      <c r="Q1556" s="11" t="s">
        <v>8336</v>
      </c>
      <c r="R1556" t="s">
        <v>8341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>
        <f t="shared" si="149"/>
        <v>2015</v>
      </c>
    </row>
    <row r="1557" spans="1:22" ht="28.8" x14ac:dyDescent="0.3">
      <c r="A1557">
        <v>1555</v>
      </c>
      <c r="B1557" s="3" t="s">
        <v>1556</v>
      </c>
      <c r="C1557" s="3" t="s">
        <v>5665</v>
      </c>
      <c r="D1557" s="3">
        <f t="shared" si="144"/>
        <v>0</v>
      </c>
      <c r="E1557" s="6">
        <v>750</v>
      </c>
      <c r="F1557" s="8">
        <v>0</v>
      </c>
      <c r="G1557" t="s">
        <v>8220</v>
      </c>
      <c r="H1557" s="6">
        <f t="shared" si="145"/>
        <v>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t="s">
        <v>8287</v>
      </c>
      <c r="Q1557" s="11" t="s">
        <v>8336</v>
      </c>
      <c r="R1557" t="s">
        <v>8341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>
        <f t="shared" si="149"/>
        <v>2015</v>
      </c>
    </row>
    <row r="1558" spans="1:22" ht="28.8" x14ac:dyDescent="0.3">
      <c r="A1558">
        <v>1556</v>
      </c>
      <c r="B1558" s="3" t="s">
        <v>1557</v>
      </c>
      <c r="C1558" s="3" t="s">
        <v>5666</v>
      </c>
      <c r="D1558" s="3">
        <f t="shared" si="144"/>
        <v>45</v>
      </c>
      <c r="E1558" s="6">
        <v>1500</v>
      </c>
      <c r="F1558" s="8">
        <v>677</v>
      </c>
      <c r="G1558" t="s">
        <v>8220</v>
      </c>
      <c r="H1558" s="6">
        <f t="shared" si="145"/>
        <v>56.42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t="s">
        <v>8287</v>
      </c>
      <c r="Q1558" s="11" t="s">
        <v>8336</v>
      </c>
      <c r="R1558" t="s">
        <v>8341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3">
        <f t="shared" si="144"/>
        <v>4</v>
      </c>
      <c r="E1559" s="6">
        <v>2500</v>
      </c>
      <c r="F1559" s="8">
        <v>100</v>
      </c>
      <c r="G1559" t="s">
        <v>8220</v>
      </c>
      <c r="H1559" s="6">
        <f t="shared" si="145"/>
        <v>100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t="s">
        <v>8287</v>
      </c>
      <c r="Q1559" s="11" t="s">
        <v>8336</v>
      </c>
      <c r="R1559" t="s">
        <v>8341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>
        <f t="shared" si="149"/>
        <v>2014</v>
      </c>
    </row>
    <row r="1560" spans="1:22" ht="28.8" x14ac:dyDescent="0.3">
      <c r="A1560">
        <v>1558</v>
      </c>
      <c r="B1560" s="3" t="s">
        <v>1559</v>
      </c>
      <c r="C1560" s="3" t="s">
        <v>5668</v>
      </c>
      <c r="D1560" s="3">
        <f t="shared" si="144"/>
        <v>5</v>
      </c>
      <c r="E1560" s="6">
        <v>750</v>
      </c>
      <c r="F1560" s="8">
        <v>35</v>
      </c>
      <c r="G1560" t="s">
        <v>8220</v>
      </c>
      <c r="H1560" s="6">
        <f t="shared" si="145"/>
        <v>11.67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t="s">
        <v>8287</v>
      </c>
      <c r="Q1560" s="11" t="s">
        <v>8336</v>
      </c>
      <c r="R1560" t="s">
        <v>8341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3">
        <f t="shared" si="144"/>
        <v>0</v>
      </c>
      <c r="E1561" s="6">
        <v>15000</v>
      </c>
      <c r="F1561" s="8">
        <v>50</v>
      </c>
      <c r="G1561" t="s">
        <v>8220</v>
      </c>
      <c r="H1561" s="6">
        <f t="shared" si="145"/>
        <v>50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t="s">
        <v>8287</v>
      </c>
      <c r="Q1561" s="11" t="s">
        <v>8336</v>
      </c>
      <c r="R1561" t="s">
        <v>8341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3">
        <f t="shared" si="144"/>
        <v>4</v>
      </c>
      <c r="E1562" s="6">
        <v>2500</v>
      </c>
      <c r="F1562" s="8">
        <v>94</v>
      </c>
      <c r="G1562" t="s">
        <v>8220</v>
      </c>
      <c r="H1562" s="6">
        <f t="shared" si="145"/>
        <v>23.5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t="s">
        <v>8287</v>
      </c>
      <c r="Q1562" s="11" t="s">
        <v>8336</v>
      </c>
      <c r="R1562" t="s">
        <v>8341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3">
        <f t="shared" si="144"/>
        <v>1</v>
      </c>
      <c r="E1563" s="6">
        <v>10000</v>
      </c>
      <c r="F1563" s="8">
        <v>67</v>
      </c>
      <c r="G1563" t="s">
        <v>8219</v>
      </c>
      <c r="H1563" s="6">
        <f t="shared" si="145"/>
        <v>67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t="s">
        <v>8288</v>
      </c>
      <c r="Q1563" s="11" t="s">
        <v>8320</v>
      </c>
      <c r="R1563" t="s">
        <v>8342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>
        <f t="shared" si="149"/>
        <v>2013</v>
      </c>
    </row>
    <row r="1564" spans="1:22" ht="43.2" x14ac:dyDescent="0.3">
      <c r="A1564">
        <v>1562</v>
      </c>
      <c r="B1564" s="3" t="s">
        <v>1563</v>
      </c>
      <c r="C1564" s="3" t="s">
        <v>5672</v>
      </c>
      <c r="D1564" s="3">
        <f t="shared" si="144"/>
        <v>0</v>
      </c>
      <c r="E1564" s="6">
        <v>4000</v>
      </c>
      <c r="F1564" s="8">
        <v>0</v>
      </c>
      <c r="G1564" t="s">
        <v>8219</v>
      </c>
      <c r="H1564" s="6">
        <f t="shared" si="145"/>
        <v>0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t="s">
        <v>8288</v>
      </c>
      <c r="Q1564" s="11" t="s">
        <v>8320</v>
      </c>
      <c r="R1564" t="s">
        <v>8342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3">
        <f t="shared" si="144"/>
        <v>1</v>
      </c>
      <c r="E1565" s="6">
        <v>6000</v>
      </c>
      <c r="F1565" s="8">
        <v>85</v>
      </c>
      <c r="G1565" t="s">
        <v>8219</v>
      </c>
      <c r="H1565" s="6">
        <f t="shared" si="145"/>
        <v>42.5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t="s">
        <v>8288</v>
      </c>
      <c r="Q1565" s="11" t="s">
        <v>8320</v>
      </c>
      <c r="R1565" t="s">
        <v>8342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3">
        <f t="shared" si="144"/>
        <v>0</v>
      </c>
      <c r="E1566" s="6">
        <v>10000</v>
      </c>
      <c r="F1566" s="8">
        <v>10</v>
      </c>
      <c r="G1566" t="s">
        <v>8219</v>
      </c>
      <c r="H1566" s="6">
        <f t="shared" si="145"/>
        <v>10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t="s">
        <v>8288</v>
      </c>
      <c r="Q1566" s="11" t="s">
        <v>8320</v>
      </c>
      <c r="R1566" t="s">
        <v>8342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3">
        <f t="shared" si="144"/>
        <v>3</v>
      </c>
      <c r="E1567" s="6">
        <v>4000</v>
      </c>
      <c r="F1567" s="8">
        <v>100</v>
      </c>
      <c r="G1567" t="s">
        <v>8219</v>
      </c>
      <c r="H1567" s="6">
        <f t="shared" si="145"/>
        <v>100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t="s">
        <v>8288</v>
      </c>
      <c r="Q1567" s="11" t="s">
        <v>8320</v>
      </c>
      <c r="R1567" t="s">
        <v>8342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>
        <f t="shared" si="149"/>
        <v>2011</v>
      </c>
    </row>
    <row r="1568" spans="1:22" ht="28.8" x14ac:dyDescent="0.3">
      <c r="A1568">
        <v>1566</v>
      </c>
      <c r="B1568" s="3" t="s">
        <v>1567</v>
      </c>
      <c r="C1568" s="3" t="s">
        <v>5676</v>
      </c>
      <c r="D1568" s="3">
        <f t="shared" si="144"/>
        <v>21</v>
      </c>
      <c r="E1568" s="6">
        <v>30000</v>
      </c>
      <c r="F1568" s="8">
        <v>6375</v>
      </c>
      <c r="G1568" t="s">
        <v>8219</v>
      </c>
      <c r="H1568" s="6">
        <f t="shared" si="145"/>
        <v>108.05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t="s">
        <v>8288</v>
      </c>
      <c r="Q1568" s="11" t="s">
        <v>8320</v>
      </c>
      <c r="R1568" t="s">
        <v>8342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3">
        <f t="shared" si="144"/>
        <v>4</v>
      </c>
      <c r="E1569" s="6">
        <v>8500</v>
      </c>
      <c r="F1569" s="8">
        <v>350</v>
      </c>
      <c r="G1569" t="s">
        <v>8219</v>
      </c>
      <c r="H1569" s="6">
        <f t="shared" si="145"/>
        <v>26.92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t="s">
        <v>8288</v>
      </c>
      <c r="Q1569" s="11" t="s">
        <v>8320</v>
      </c>
      <c r="R1569" t="s">
        <v>8342</v>
      </c>
      <c r="S1569" s="13">
        <f t="shared" si="146"/>
        <v>41671.936863425923</v>
      </c>
      <c r="T1569" s="13">
        <f t="shared" si="147"/>
        <v>41687</v>
      </c>
      <c r="U1569">
        <f t="shared" si="148"/>
        <v>2014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3">
        <f t="shared" si="144"/>
        <v>14</v>
      </c>
      <c r="E1570" s="6">
        <v>25000</v>
      </c>
      <c r="F1570" s="8">
        <v>3410</v>
      </c>
      <c r="G1570" t="s">
        <v>8219</v>
      </c>
      <c r="H1570" s="6">
        <f t="shared" si="145"/>
        <v>155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t="s">
        <v>8288</v>
      </c>
      <c r="Q1570" s="11" t="s">
        <v>8320</v>
      </c>
      <c r="R1570" t="s">
        <v>8342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3">
        <f t="shared" si="144"/>
        <v>0</v>
      </c>
      <c r="E1571" s="6">
        <v>30000</v>
      </c>
      <c r="F1571" s="8">
        <v>0</v>
      </c>
      <c r="G1571" t="s">
        <v>8219</v>
      </c>
      <c r="H1571" s="6">
        <f t="shared" si="145"/>
        <v>0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t="s">
        <v>8288</v>
      </c>
      <c r="Q1571" s="11" t="s">
        <v>8320</v>
      </c>
      <c r="R1571" t="s">
        <v>8342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3">
        <f t="shared" si="144"/>
        <v>41</v>
      </c>
      <c r="E1572" s="6">
        <v>6000</v>
      </c>
      <c r="F1572" s="8">
        <v>2484</v>
      </c>
      <c r="G1572" t="s">
        <v>8219</v>
      </c>
      <c r="H1572" s="6">
        <f t="shared" si="145"/>
        <v>47.77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t="s">
        <v>8288</v>
      </c>
      <c r="Q1572" s="11" t="s">
        <v>8320</v>
      </c>
      <c r="R1572" t="s">
        <v>8342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>
        <f t="shared" si="149"/>
        <v>2016</v>
      </c>
    </row>
    <row r="1573" spans="1:22" ht="43.2" x14ac:dyDescent="0.3">
      <c r="A1573">
        <v>1571</v>
      </c>
      <c r="B1573" s="3" t="s">
        <v>1572</v>
      </c>
      <c r="C1573" s="3" t="s">
        <v>5681</v>
      </c>
      <c r="D1573" s="3">
        <f t="shared" si="144"/>
        <v>1</v>
      </c>
      <c r="E1573" s="6">
        <v>12100</v>
      </c>
      <c r="F1573" s="8">
        <v>80</v>
      </c>
      <c r="G1573" t="s">
        <v>8219</v>
      </c>
      <c r="H1573" s="6">
        <f t="shared" si="145"/>
        <v>20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t="s">
        <v>8288</v>
      </c>
      <c r="Q1573" s="11" t="s">
        <v>8320</v>
      </c>
      <c r="R1573" t="s">
        <v>8342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3">
        <f t="shared" si="144"/>
        <v>5</v>
      </c>
      <c r="E1574" s="6">
        <v>2500</v>
      </c>
      <c r="F1574" s="8">
        <v>125</v>
      </c>
      <c r="G1574" t="s">
        <v>8219</v>
      </c>
      <c r="H1574" s="6">
        <f t="shared" si="145"/>
        <v>41.67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t="s">
        <v>8288</v>
      </c>
      <c r="Q1574" s="11" t="s">
        <v>8320</v>
      </c>
      <c r="R1574" t="s">
        <v>8342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3">
        <f t="shared" si="144"/>
        <v>2</v>
      </c>
      <c r="E1575" s="6">
        <v>9000</v>
      </c>
      <c r="F1575" s="8">
        <v>223</v>
      </c>
      <c r="G1575" t="s">
        <v>8219</v>
      </c>
      <c r="H1575" s="6">
        <f t="shared" si="145"/>
        <v>74.33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t="s">
        <v>8288</v>
      </c>
      <c r="Q1575" s="11" t="s">
        <v>8320</v>
      </c>
      <c r="R1575" t="s">
        <v>8342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3">
        <f t="shared" si="144"/>
        <v>5</v>
      </c>
      <c r="E1576" s="6">
        <v>10000</v>
      </c>
      <c r="F1576" s="8">
        <v>506</v>
      </c>
      <c r="G1576" t="s">
        <v>8219</v>
      </c>
      <c r="H1576" s="6">
        <f t="shared" si="145"/>
        <v>84.33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t="s">
        <v>8288</v>
      </c>
      <c r="Q1576" s="11" t="s">
        <v>8320</v>
      </c>
      <c r="R1576" t="s">
        <v>8342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3">
        <f t="shared" si="144"/>
        <v>23</v>
      </c>
      <c r="E1577" s="6">
        <v>10000</v>
      </c>
      <c r="F1577" s="8">
        <v>2291</v>
      </c>
      <c r="G1577" t="s">
        <v>8219</v>
      </c>
      <c r="H1577" s="6">
        <f t="shared" si="145"/>
        <v>65.459999999999994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t="s">
        <v>8288</v>
      </c>
      <c r="Q1577" s="11" t="s">
        <v>8320</v>
      </c>
      <c r="R1577" t="s">
        <v>8342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3">
        <f t="shared" si="144"/>
        <v>13</v>
      </c>
      <c r="E1578" s="6">
        <v>5000</v>
      </c>
      <c r="F1578" s="8">
        <v>650</v>
      </c>
      <c r="G1578" t="s">
        <v>8219</v>
      </c>
      <c r="H1578" s="6">
        <f t="shared" si="145"/>
        <v>65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t="s">
        <v>8288</v>
      </c>
      <c r="Q1578" s="11" t="s">
        <v>8320</v>
      </c>
      <c r="R1578" t="s">
        <v>8342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3">
        <f t="shared" si="144"/>
        <v>1</v>
      </c>
      <c r="E1579" s="6">
        <v>10000</v>
      </c>
      <c r="F1579" s="8">
        <v>55</v>
      </c>
      <c r="G1579" t="s">
        <v>8219</v>
      </c>
      <c r="H1579" s="6">
        <f t="shared" si="145"/>
        <v>27.5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t="s">
        <v>8288</v>
      </c>
      <c r="Q1579" s="11" t="s">
        <v>8320</v>
      </c>
      <c r="R1579" t="s">
        <v>8342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>
        <f t="shared" si="149"/>
        <v>2012</v>
      </c>
    </row>
    <row r="1580" spans="1:22" ht="43.2" x14ac:dyDescent="0.3">
      <c r="A1580">
        <v>1578</v>
      </c>
      <c r="B1580" s="3" t="s">
        <v>1579</v>
      </c>
      <c r="C1580" s="3" t="s">
        <v>5688</v>
      </c>
      <c r="D1580" s="3">
        <f t="shared" si="144"/>
        <v>11</v>
      </c>
      <c r="E1580" s="6">
        <v>1897</v>
      </c>
      <c r="F1580" s="8">
        <v>205</v>
      </c>
      <c r="G1580" t="s">
        <v>8219</v>
      </c>
      <c r="H1580" s="6">
        <f t="shared" si="145"/>
        <v>51.25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t="s">
        <v>8288</v>
      </c>
      <c r="Q1580" s="11" t="s">
        <v>8320</v>
      </c>
      <c r="R1580" t="s">
        <v>8342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3">
        <f t="shared" si="144"/>
        <v>1</v>
      </c>
      <c r="E1581" s="6">
        <v>3333</v>
      </c>
      <c r="F1581" s="8">
        <v>28</v>
      </c>
      <c r="G1581" t="s">
        <v>8219</v>
      </c>
      <c r="H1581" s="6">
        <f t="shared" si="145"/>
        <v>14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t="s">
        <v>8288</v>
      </c>
      <c r="Q1581" s="11" t="s">
        <v>8320</v>
      </c>
      <c r="R1581" t="s">
        <v>8342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3">
        <f t="shared" si="144"/>
        <v>0</v>
      </c>
      <c r="E1582" s="6">
        <v>1750</v>
      </c>
      <c r="F1582" s="8">
        <v>0</v>
      </c>
      <c r="G1582" t="s">
        <v>8219</v>
      </c>
      <c r="H1582" s="6">
        <f t="shared" si="145"/>
        <v>0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t="s">
        <v>8288</v>
      </c>
      <c r="Q1582" s="11" t="s">
        <v>8320</v>
      </c>
      <c r="R1582" t="s">
        <v>8342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3">
        <f t="shared" si="144"/>
        <v>1</v>
      </c>
      <c r="E1583" s="6">
        <v>1000</v>
      </c>
      <c r="F1583" s="8">
        <v>5</v>
      </c>
      <c r="G1583" t="s">
        <v>8220</v>
      </c>
      <c r="H1583" s="6">
        <f t="shared" si="145"/>
        <v>5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t="s">
        <v>8289</v>
      </c>
      <c r="Q1583" s="11" t="s">
        <v>8336</v>
      </c>
      <c r="R1583" t="s">
        <v>8343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3">
        <f t="shared" si="144"/>
        <v>9</v>
      </c>
      <c r="E1584" s="6">
        <v>1000</v>
      </c>
      <c r="F1584" s="8">
        <v>93</v>
      </c>
      <c r="G1584" t="s">
        <v>8220</v>
      </c>
      <c r="H1584" s="6">
        <f t="shared" si="145"/>
        <v>31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t="s">
        <v>8289</v>
      </c>
      <c r="Q1584" s="11" t="s">
        <v>8336</v>
      </c>
      <c r="R1584" t="s">
        <v>8343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>
        <f t="shared" si="149"/>
        <v>2015</v>
      </c>
    </row>
    <row r="1585" spans="1:22" ht="43.2" x14ac:dyDescent="0.3">
      <c r="A1585">
        <v>1583</v>
      </c>
      <c r="B1585" s="3" t="s">
        <v>1584</v>
      </c>
      <c r="C1585" s="3" t="s">
        <v>5693</v>
      </c>
      <c r="D1585" s="3">
        <f t="shared" si="144"/>
        <v>0</v>
      </c>
      <c r="E1585" s="6">
        <v>20000</v>
      </c>
      <c r="F1585" s="8">
        <v>15</v>
      </c>
      <c r="G1585" t="s">
        <v>8220</v>
      </c>
      <c r="H1585" s="6">
        <f t="shared" si="145"/>
        <v>15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t="s">
        <v>8289</v>
      </c>
      <c r="Q1585" s="11" t="s">
        <v>8336</v>
      </c>
      <c r="R1585" t="s">
        <v>8343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3">
        <f t="shared" si="144"/>
        <v>0</v>
      </c>
      <c r="E1586" s="6">
        <v>1200</v>
      </c>
      <c r="F1586" s="8">
        <v>0</v>
      </c>
      <c r="G1586" t="s">
        <v>8220</v>
      </c>
      <c r="H1586" s="6">
        <f t="shared" si="145"/>
        <v>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t="s">
        <v>8289</v>
      </c>
      <c r="Q1586" s="11" t="s">
        <v>8336</v>
      </c>
      <c r="R1586" t="s">
        <v>8343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>
        <f t="shared" si="149"/>
        <v>2014</v>
      </c>
    </row>
    <row r="1587" spans="1:22" ht="43.2" x14ac:dyDescent="0.3">
      <c r="A1587">
        <v>1585</v>
      </c>
      <c r="B1587" s="3" t="s">
        <v>1586</v>
      </c>
      <c r="C1587" s="3" t="s">
        <v>5695</v>
      </c>
      <c r="D1587" s="3">
        <f t="shared" si="144"/>
        <v>79</v>
      </c>
      <c r="E1587" s="6">
        <v>2000</v>
      </c>
      <c r="F1587" s="8">
        <v>1580</v>
      </c>
      <c r="G1587" t="s">
        <v>8220</v>
      </c>
      <c r="H1587" s="6">
        <f t="shared" si="145"/>
        <v>131.66999999999999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t="s">
        <v>8289</v>
      </c>
      <c r="Q1587" s="11" t="s">
        <v>8336</v>
      </c>
      <c r="R1587" t="s">
        <v>8343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3">
        <f t="shared" si="144"/>
        <v>0</v>
      </c>
      <c r="E1588" s="6">
        <v>1500</v>
      </c>
      <c r="F1588" s="8">
        <v>0</v>
      </c>
      <c r="G1588" t="s">
        <v>8220</v>
      </c>
      <c r="H1588" s="6">
        <f t="shared" si="145"/>
        <v>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t="s">
        <v>8289</v>
      </c>
      <c r="Q1588" s="11" t="s">
        <v>8336</v>
      </c>
      <c r="R1588" t="s">
        <v>8343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>
        <f t="shared" si="149"/>
        <v>2015</v>
      </c>
    </row>
    <row r="1589" spans="1:22" ht="43.2" x14ac:dyDescent="0.3">
      <c r="A1589">
        <v>1587</v>
      </c>
      <c r="B1589" s="3" t="s">
        <v>1588</v>
      </c>
      <c r="C1589" s="3" t="s">
        <v>5697</v>
      </c>
      <c r="D1589" s="3">
        <f t="shared" si="144"/>
        <v>0</v>
      </c>
      <c r="E1589" s="6">
        <v>7500</v>
      </c>
      <c r="F1589" s="8">
        <v>1</v>
      </c>
      <c r="G1589" t="s">
        <v>8220</v>
      </c>
      <c r="H1589" s="6">
        <f t="shared" si="145"/>
        <v>1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t="s">
        <v>8289</v>
      </c>
      <c r="Q1589" s="11" t="s">
        <v>8336</v>
      </c>
      <c r="R1589" t="s">
        <v>8343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3">
        <f t="shared" si="144"/>
        <v>0</v>
      </c>
      <c r="E1590" s="6">
        <v>516</v>
      </c>
      <c r="F1590" s="8">
        <v>0</v>
      </c>
      <c r="G1590" t="s">
        <v>8220</v>
      </c>
      <c r="H1590" s="6">
        <f t="shared" si="145"/>
        <v>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t="s">
        <v>8289</v>
      </c>
      <c r="Q1590" s="11" t="s">
        <v>8336</v>
      </c>
      <c r="R1590" t="s">
        <v>8343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>
        <f t="shared" si="149"/>
        <v>2015</v>
      </c>
    </row>
    <row r="1591" spans="1:22" ht="28.8" x14ac:dyDescent="0.3">
      <c r="A1591">
        <v>1589</v>
      </c>
      <c r="B1591" s="3" t="s">
        <v>1590</v>
      </c>
      <c r="C1591" s="3" t="s">
        <v>5699</v>
      </c>
      <c r="D1591" s="3">
        <f t="shared" si="144"/>
        <v>0</v>
      </c>
      <c r="E1591" s="6">
        <v>1200</v>
      </c>
      <c r="F1591" s="8">
        <v>0</v>
      </c>
      <c r="G1591" t="s">
        <v>8220</v>
      </c>
      <c r="H1591" s="6">
        <f t="shared" si="145"/>
        <v>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t="s">
        <v>8289</v>
      </c>
      <c r="Q1591" s="11" t="s">
        <v>8336</v>
      </c>
      <c r="R1591" t="s">
        <v>8343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3">
        <f t="shared" si="144"/>
        <v>2</v>
      </c>
      <c r="E1592" s="6">
        <v>60000</v>
      </c>
      <c r="F1592" s="8">
        <v>1020</v>
      </c>
      <c r="G1592" t="s">
        <v>8220</v>
      </c>
      <c r="H1592" s="6">
        <f t="shared" si="145"/>
        <v>510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t="s">
        <v>8289</v>
      </c>
      <c r="Q1592" s="11" t="s">
        <v>8336</v>
      </c>
      <c r="R1592" t="s">
        <v>8343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>
        <f t="shared" si="149"/>
        <v>2015</v>
      </c>
    </row>
    <row r="1593" spans="1:22" ht="43.2" x14ac:dyDescent="0.3">
      <c r="A1593">
        <v>1591</v>
      </c>
      <c r="B1593" s="3" t="s">
        <v>1592</v>
      </c>
      <c r="C1593" s="3" t="s">
        <v>5701</v>
      </c>
      <c r="D1593" s="3">
        <f t="shared" si="144"/>
        <v>29</v>
      </c>
      <c r="E1593" s="6">
        <v>14000</v>
      </c>
      <c r="F1593" s="8">
        <v>4092</v>
      </c>
      <c r="G1593" t="s">
        <v>8220</v>
      </c>
      <c r="H1593" s="6">
        <f t="shared" si="145"/>
        <v>44.48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t="s">
        <v>8289</v>
      </c>
      <c r="Q1593" s="11" t="s">
        <v>8336</v>
      </c>
      <c r="R1593" t="s">
        <v>8343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3">
        <f t="shared" si="144"/>
        <v>0</v>
      </c>
      <c r="E1594" s="6">
        <v>25</v>
      </c>
      <c r="F1594" s="8">
        <v>0</v>
      </c>
      <c r="G1594" t="s">
        <v>8220</v>
      </c>
      <c r="H1594" s="6">
        <f t="shared" si="145"/>
        <v>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t="s">
        <v>8289</v>
      </c>
      <c r="Q1594" s="11" t="s">
        <v>8336</v>
      </c>
      <c r="R1594" t="s">
        <v>8343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3">
        <f t="shared" si="144"/>
        <v>0</v>
      </c>
      <c r="E1595" s="6">
        <v>22000</v>
      </c>
      <c r="F1595" s="8">
        <v>3</v>
      </c>
      <c r="G1595" t="s">
        <v>8220</v>
      </c>
      <c r="H1595" s="6">
        <f t="shared" si="145"/>
        <v>1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t="s">
        <v>8289</v>
      </c>
      <c r="Q1595" s="11" t="s">
        <v>8336</v>
      </c>
      <c r="R1595" t="s">
        <v>8343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3">
        <f t="shared" si="144"/>
        <v>21</v>
      </c>
      <c r="E1596" s="6">
        <v>1000</v>
      </c>
      <c r="F1596" s="8">
        <v>205</v>
      </c>
      <c r="G1596" t="s">
        <v>8220</v>
      </c>
      <c r="H1596" s="6">
        <f t="shared" si="145"/>
        <v>20.5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t="s">
        <v>8289</v>
      </c>
      <c r="Q1596" s="11" t="s">
        <v>8336</v>
      </c>
      <c r="R1596" t="s">
        <v>8343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3">
        <f t="shared" si="144"/>
        <v>0</v>
      </c>
      <c r="E1597" s="6">
        <v>100000</v>
      </c>
      <c r="F1597" s="8">
        <v>280</v>
      </c>
      <c r="G1597" t="s">
        <v>8220</v>
      </c>
      <c r="H1597" s="6">
        <f t="shared" si="145"/>
        <v>40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t="s">
        <v>8289</v>
      </c>
      <c r="Q1597" s="11" t="s">
        <v>8336</v>
      </c>
      <c r="R1597" t="s">
        <v>8343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>
        <f t="shared" si="149"/>
        <v>2014</v>
      </c>
    </row>
    <row r="1598" spans="1:22" ht="28.8" x14ac:dyDescent="0.3">
      <c r="A1598">
        <v>1596</v>
      </c>
      <c r="B1598" s="3" t="s">
        <v>1597</v>
      </c>
      <c r="C1598" s="3" t="s">
        <v>5706</v>
      </c>
      <c r="D1598" s="3">
        <f t="shared" si="144"/>
        <v>2</v>
      </c>
      <c r="E1598" s="6">
        <v>3250</v>
      </c>
      <c r="F1598" s="8">
        <v>75</v>
      </c>
      <c r="G1598" t="s">
        <v>8220</v>
      </c>
      <c r="H1598" s="6">
        <f t="shared" si="145"/>
        <v>25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t="s">
        <v>8289</v>
      </c>
      <c r="Q1598" s="11" t="s">
        <v>8336</v>
      </c>
      <c r="R1598" t="s">
        <v>8343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3">
        <f t="shared" si="144"/>
        <v>0</v>
      </c>
      <c r="E1599" s="6">
        <v>15000</v>
      </c>
      <c r="F1599" s="8">
        <v>0</v>
      </c>
      <c r="G1599" t="s">
        <v>8220</v>
      </c>
      <c r="H1599" s="6">
        <f t="shared" si="145"/>
        <v>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t="s">
        <v>8289</v>
      </c>
      <c r="Q1599" s="11" t="s">
        <v>8336</v>
      </c>
      <c r="R1599" t="s">
        <v>8343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>
        <f t="shared" si="149"/>
        <v>2016</v>
      </c>
    </row>
    <row r="1600" spans="1:22" ht="43.2" x14ac:dyDescent="0.3">
      <c r="A1600">
        <v>1598</v>
      </c>
      <c r="B1600" s="3" t="s">
        <v>1599</v>
      </c>
      <c r="C1600" s="3" t="s">
        <v>5708</v>
      </c>
      <c r="D1600" s="3">
        <f t="shared" si="144"/>
        <v>0</v>
      </c>
      <c r="E1600" s="6">
        <v>800</v>
      </c>
      <c r="F1600" s="8">
        <v>1</v>
      </c>
      <c r="G1600" t="s">
        <v>8220</v>
      </c>
      <c r="H1600" s="6">
        <f t="shared" si="145"/>
        <v>1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t="s">
        <v>8289</v>
      </c>
      <c r="Q1600" s="11" t="s">
        <v>8336</v>
      </c>
      <c r="R1600" t="s">
        <v>8343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>
        <f t="shared" si="149"/>
        <v>2015</v>
      </c>
    </row>
    <row r="1601" spans="1:22" ht="28.8" x14ac:dyDescent="0.3">
      <c r="A1601">
        <v>1599</v>
      </c>
      <c r="B1601" s="3" t="s">
        <v>1600</v>
      </c>
      <c r="C1601" s="3" t="s">
        <v>5709</v>
      </c>
      <c r="D1601" s="3">
        <f t="shared" si="144"/>
        <v>0</v>
      </c>
      <c r="E1601" s="6">
        <v>500</v>
      </c>
      <c r="F1601" s="8">
        <v>0</v>
      </c>
      <c r="G1601" t="s">
        <v>8220</v>
      </c>
      <c r="H1601" s="6">
        <f t="shared" si="145"/>
        <v>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t="s">
        <v>8289</v>
      </c>
      <c r="Q1601" s="11" t="s">
        <v>8336</v>
      </c>
      <c r="R1601" t="s">
        <v>8343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3">
        <f t="shared" ref="D1602:D1665" si="150">ROUND((F1602/E1602)*100,0)</f>
        <v>7</v>
      </c>
      <c r="E1602" s="6">
        <v>5000</v>
      </c>
      <c r="F1602" s="8">
        <v>367</v>
      </c>
      <c r="G1602" t="s">
        <v>8220</v>
      </c>
      <c r="H1602" s="6">
        <f t="shared" si="145"/>
        <v>40.78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t="s">
        <v>8289</v>
      </c>
      <c r="Q1602" s="11" t="s">
        <v>8336</v>
      </c>
      <c r="R1602" t="s">
        <v>8343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>
        <f t="shared" si="149"/>
        <v>2014</v>
      </c>
    </row>
    <row r="1603" spans="1:22" ht="28.8" x14ac:dyDescent="0.3">
      <c r="A1603">
        <v>1601</v>
      </c>
      <c r="B1603" s="3" t="s">
        <v>1602</v>
      </c>
      <c r="C1603" s="3" t="s">
        <v>5711</v>
      </c>
      <c r="D1603" s="3">
        <f t="shared" si="150"/>
        <v>108</v>
      </c>
      <c r="E1603" s="6">
        <v>2500</v>
      </c>
      <c r="F1603" s="8">
        <v>2706.23</v>
      </c>
      <c r="G1603" t="s">
        <v>8218</v>
      </c>
      <c r="H1603" s="6">
        <f t="shared" ref="H1603:H1666" si="151">IFERROR(ROUND(F1603/N1603,2),0)</f>
        <v>48.33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t="s">
        <v>8274</v>
      </c>
      <c r="Q1603" s="11" t="s">
        <v>8323</v>
      </c>
      <c r="R1603" t="s">
        <v>8324</v>
      </c>
      <c r="S1603" s="13">
        <f t="shared" ref="S1603:S1666" si="152">(((L1603/60)/60)/24)+DATE(1970,1,1)</f>
        <v>40638.092974537038</v>
      </c>
      <c r="T1603" s="13">
        <f t="shared" ref="T1603:T1666" si="153">(((K1603/60)/60)/24)+DATE(1970,1,1)</f>
        <v>40668.092974537038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28.8" x14ac:dyDescent="0.3">
      <c r="A1604">
        <v>1602</v>
      </c>
      <c r="B1604" s="3" t="s">
        <v>1603</v>
      </c>
      <c r="C1604" s="3" t="s">
        <v>5712</v>
      </c>
      <c r="D1604" s="3">
        <f t="shared" si="150"/>
        <v>100</v>
      </c>
      <c r="E1604" s="6">
        <v>1500</v>
      </c>
      <c r="F1604" s="8">
        <v>1502.5</v>
      </c>
      <c r="G1604" t="s">
        <v>8218</v>
      </c>
      <c r="H1604" s="6">
        <f t="shared" si="151"/>
        <v>46.95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t="s">
        <v>8274</v>
      </c>
      <c r="Q1604" s="11" t="s">
        <v>8323</v>
      </c>
      <c r="R1604" t="s">
        <v>8324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3">
        <f t="shared" si="150"/>
        <v>100</v>
      </c>
      <c r="E1605" s="6">
        <v>2000</v>
      </c>
      <c r="F1605" s="8">
        <v>2000.66</v>
      </c>
      <c r="G1605" t="s">
        <v>8218</v>
      </c>
      <c r="H1605" s="6">
        <f t="shared" si="151"/>
        <v>66.69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t="s">
        <v>8274</v>
      </c>
      <c r="Q1605" s="11" t="s">
        <v>8323</v>
      </c>
      <c r="R1605" t="s">
        <v>8324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>
        <f t="shared" si="155"/>
        <v>2012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3">
        <f t="shared" si="150"/>
        <v>122</v>
      </c>
      <c r="E1606" s="6">
        <v>2800</v>
      </c>
      <c r="F1606" s="8">
        <v>3419</v>
      </c>
      <c r="G1606" t="s">
        <v>8218</v>
      </c>
      <c r="H1606" s="6">
        <f t="shared" si="151"/>
        <v>48.84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t="s">
        <v>8274</v>
      </c>
      <c r="Q1606" s="11" t="s">
        <v>8323</v>
      </c>
      <c r="R1606" t="s">
        <v>8324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3">
        <f t="shared" si="150"/>
        <v>101</v>
      </c>
      <c r="E1607" s="6">
        <v>6000</v>
      </c>
      <c r="F1607" s="8">
        <v>6041.6</v>
      </c>
      <c r="G1607" t="s">
        <v>8218</v>
      </c>
      <c r="H1607" s="6">
        <f t="shared" si="151"/>
        <v>137.31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t="s">
        <v>8274</v>
      </c>
      <c r="Q1607" s="11" t="s">
        <v>8323</v>
      </c>
      <c r="R1607" t="s">
        <v>8324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3">
        <f t="shared" si="150"/>
        <v>101</v>
      </c>
      <c r="E1608" s="6">
        <v>8000</v>
      </c>
      <c r="F1608" s="8">
        <v>8080.33</v>
      </c>
      <c r="G1608" t="s">
        <v>8218</v>
      </c>
      <c r="H1608" s="6">
        <f t="shared" si="151"/>
        <v>87.83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t="s">
        <v>8274</v>
      </c>
      <c r="Q1608" s="11" t="s">
        <v>8323</v>
      </c>
      <c r="R1608" t="s">
        <v>8324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>
        <f t="shared" si="155"/>
        <v>2011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3">
        <f t="shared" si="150"/>
        <v>145</v>
      </c>
      <c r="E1609" s="6">
        <v>10000</v>
      </c>
      <c r="F1609" s="8">
        <v>14511</v>
      </c>
      <c r="G1609" t="s">
        <v>8218</v>
      </c>
      <c r="H1609" s="6">
        <f t="shared" si="151"/>
        <v>70.790000000000006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t="s">
        <v>8274</v>
      </c>
      <c r="Q1609" s="11" t="s">
        <v>8323</v>
      </c>
      <c r="R1609" t="s">
        <v>8324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3">
        <f t="shared" si="150"/>
        <v>101</v>
      </c>
      <c r="E1610" s="6">
        <v>1200</v>
      </c>
      <c r="F1610" s="8">
        <v>1215</v>
      </c>
      <c r="G1610" t="s">
        <v>8218</v>
      </c>
      <c r="H1610" s="6">
        <f t="shared" si="151"/>
        <v>52.83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t="s">
        <v>8274</v>
      </c>
      <c r="Q1610" s="11" t="s">
        <v>8323</v>
      </c>
      <c r="R1610" t="s">
        <v>8324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2013</v>
      </c>
      <c r="V1610">
        <f t="shared" si="155"/>
        <v>2014</v>
      </c>
    </row>
    <row r="1611" spans="1:22" ht="28.8" x14ac:dyDescent="0.3">
      <c r="A1611">
        <v>1609</v>
      </c>
      <c r="B1611" s="3" t="s">
        <v>1610</v>
      </c>
      <c r="C1611" s="3" t="s">
        <v>5719</v>
      </c>
      <c r="D1611" s="3">
        <f t="shared" si="150"/>
        <v>118</v>
      </c>
      <c r="E1611" s="6">
        <v>1500</v>
      </c>
      <c r="F1611" s="8">
        <v>1775</v>
      </c>
      <c r="G1611" t="s">
        <v>8218</v>
      </c>
      <c r="H1611" s="6">
        <f t="shared" si="151"/>
        <v>443.75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t="s">
        <v>8274</v>
      </c>
      <c r="Q1611" s="11" t="s">
        <v>8323</v>
      </c>
      <c r="R1611" t="s">
        <v>8324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3">
        <f t="shared" si="150"/>
        <v>272</v>
      </c>
      <c r="E1612" s="6">
        <v>2000</v>
      </c>
      <c r="F1612" s="8">
        <v>5437</v>
      </c>
      <c r="G1612" t="s">
        <v>8218</v>
      </c>
      <c r="H1612" s="6">
        <f t="shared" si="151"/>
        <v>48.54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t="s">
        <v>8274</v>
      </c>
      <c r="Q1612" s="11" t="s">
        <v>8323</v>
      </c>
      <c r="R1612" t="s">
        <v>8324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3">
        <f t="shared" si="150"/>
        <v>125</v>
      </c>
      <c r="E1613" s="6">
        <v>800</v>
      </c>
      <c r="F1613" s="8">
        <v>1001</v>
      </c>
      <c r="G1613" t="s">
        <v>8218</v>
      </c>
      <c r="H1613" s="6">
        <f t="shared" si="151"/>
        <v>37.07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t="s">
        <v>8274</v>
      </c>
      <c r="Q1613" s="11" t="s">
        <v>8323</v>
      </c>
      <c r="R1613" t="s">
        <v>8324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>
        <f t="shared" si="155"/>
        <v>2013</v>
      </c>
    </row>
    <row r="1614" spans="1:22" ht="28.8" x14ac:dyDescent="0.3">
      <c r="A1614">
        <v>1612</v>
      </c>
      <c r="B1614" s="3" t="s">
        <v>1613</v>
      </c>
      <c r="C1614" s="3" t="s">
        <v>5722</v>
      </c>
      <c r="D1614" s="3">
        <f t="shared" si="150"/>
        <v>110</v>
      </c>
      <c r="E1614" s="6">
        <v>500</v>
      </c>
      <c r="F1614" s="8">
        <v>550</v>
      </c>
      <c r="G1614" t="s">
        <v>8218</v>
      </c>
      <c r="H1614" s="6">
        <f t="shared" si="151"/>
        <v>50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t="s">
        <v>8274</v>
      </c>
      <c r="Q1614" s="11" t="s">
        <v>8323</v>
      </c>
      <c r="R1614" t="s">
        <v>8324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>
        <f t="shared" si="155"/>
        <v>2013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3">
        <f t="shared" si="150"/>
        <v>102</v>
      </c>
      <c r="E1615" s="6">
        <v>1000</v>
      </c>
      <c r="F1615" s="8">
        <v>1015</v>
      </c>
      <c r="G1615" t="s">
        <v>8218</v>
      </c>
      <c r="H1615" s="6">
        <f t="shared" si="151"/>
        <v>39.04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t="s">
        <v>8274</v>
      </c>
      <c r="Q1615" s="11" t="s">
        <v>8323</v>
      </c>
      <c r="R1615" t="s">
        <v>8324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3">
        <f t="shared" si="150"/>
        <v>103</v>
      </c>
      <c r="E1616" s="6">
        <v>5000</v>
      </c>
      <c r="F1616" s="8">
        <v>5135</v>
      </c>
      <c r="G1616" t="s">
        <v>8218</v>
      </c>
      <c r="H1616" s="6">
        <f t="shared" si="151"/>
        <v>66.69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t="s">
        <v>8274</v>
      </c>
      <c r="Q1616" s="11" t="s">
        <v>8323</v>
      </c>
      <c r="R1616" t="s">
        <v>8324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>
        <f t="shared" si="155"/>
        <v>2014</v>
      </c>
    </row>
    <row r="1617" spans="1:22" ht="28.8" x14ac:dyDescent="0.3">
      <c r="A1617">
        <v>1615</v>
      </c>
      <c r="B1617" s="3" t="s">
        <v>1616</v>
      </c>
      <c r="C1617" s="3" t="s">
        <v>5725</v>
      </c>
      <c r="D1617" s="3">
        <f t="shared" si="150"/>
        <v>114</v>
      </c>
      <c r="E1617" s="6">
        <v>8000</v>
      </c>
      <c r="F1617" s="8">
        <v>9130</v>
      </c>
      <c r="G1617" t="s">
        <v>8218</v>
      </c>
      <c r="H1617" s="6">
        <f t="shared" si="151"/>
        <v>67.13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t="s">
        <v>8274</v>
      </c>
      <c r="Q1617" s="11" t="s">
        <v>8323</v>
      </c>
      <c r="R1617" t="s">
        <v>8324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>
        <f t="shared" si="155"/>
        <v>2011</v>
      </c>
    </row>
    <row r="1618" spans="1:22" ht="28.8" x14ac:dyDescent="0.3">
      <c r="A1618">
        <v>1616</v>
      </c>
      <c r="B1618" s="3" t="s">
        <v>1617</v>
      </c>
      <c r="C1618" s="3" t="s">
        <v>5726</v>
      </c>
      <c r="D1618" s="3">
        <f t="shared" si="150"/>
        <v>104</v>
      </c>
      <c r="E1618" s="6">
        <v>10000</v>
      </c>
      <c r="F1618" s="8">
        <v>10420</v>
      </c>
      <c r="G1618" t="s">
        <v>8218</v>
      </c>
      <c r="H1618" s="6">
        <f t="shared" si="151"/>
        <v>66.37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t="s">
        <v>8274</v>
      </c>
      <c r="Q1618" s="11" t="s">
        <v>8323</v>
      </c>
      <c r="R1618" t="s">
        <v>8324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3">
        <f t="shared" si="150"/>
        <v>146</v>
      </c>
      <c r="E1619" s="6">
        <v>7000</v>
      </c>
      <c r="F1619" s="8">
        <v>10210</v>
      </c>
      <c r="G1619" t="s">
        <v>8218</v>
      </c>
      <c r="H1619" s="6">
        <f t="shared" si="151"/>
        <v>64.62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t="s">
        <v>8274</v>
      </c>
      <c r="Q1619" s="11" t="s">
        <v>8323</v>
      </c>
      <c r="R1619" t="s">
        <v>8324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>
        <f t="shared" si="155"/>
        <v>2013</v>
      </c>
    </row>
    <row r="1620" spans="1:22" ht="28.8" x14ac:dyDescent="0.3">
      <c r="A1620">
        <v>1618</v>
      </c>
      <c r="B1620" s="3" t="s">
        <v>1619</v>
      </c>
      <c r="C1620" s="3" t="s">
        <v>5728</v>
      </c>
      <c r="D1620" s="3">
        <f t="shared" si="150"/>
        <v>105</v>
      </c>
      <c r="E1620" s="6">
        <v>1500</v>
      </c>
      <c r="F1620" s="8">
        <v>1576</v>
      </c>
      <c r="G1620" t="s">
        <v>8218</v>
      </c>
      <c r="H1620" s="6">
        <f t="shared" si="151"/>
        <v>58.37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t="s">
        <v>8274</v>
      </c>
      <c r="Q1620" s="11" t="s">
        <v>8323</v>
      </c>
      <c r="R1620" t="s">
        <v>8324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3">
        <f t="shared" si="150"/>
        <v>133</v>
      </c>
      <c r="E1621" s="6">
        <v>1500</v>
      </c>
      <c r="F1621" s="8">
        <v>2000</v>
      </c>
      <c r="G1621" t="s">
        <v>8218</v>
      </c>
      <c r="H1621" s="6">
        <f t="shared" si="151"/>
        <v>86.96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t="s">
        <v>8274</v>
      </c>
      <c r="Q1621" s="11" t="s">
        <v>8323</v>
      </c>
      <c r="R1621" t="s">
        <v>8324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3">
        <f t="shared" si="150"/>
        <v>113</v>
      </c>
      <c r="E1622" s="6">
        <v>1000</v>
      </c>
      <c r="F1622" s="8">
        <v>1130</v>
      </c>
      <c r="G1622" t="s">
        <v>8218</v>
      </c>
      <c r="H1622" s="6">
        <f t="shared" si="151"/>
        <v>66.47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t="s">
        <v>8274</v>
      </c>
      <c r="Q1622" s="11" t="s">
        <v>8323</v>
      </c>
      <c r="R1622" t="s">
        <v>8324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3">
        <f t="shared" si="150"/>
        <v>121</v>
      </c>
      <c r="E1623" s="6">
        <v>5000</v>
      </c>
      <c r="F1623" s="8">
        <v>6060</v>
      </c>
      <c r="G1623" t="s">
        <v>8218</v>
      </c>
      <c r="H1623" s="6">
        <f t="shared" si="151"/>
        <v>163.78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t="s">
        <v>8274</v>
      </c>
      <c r="Q1623" s="11" t="s">
        <v>8323</v>
      </c>
      <c r="R1623" t="s">
        <v>8324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3">
        <f t="shared" si="150"/>
        <v>102</v>
      </c>
      <c r="E1624" s="6">
        <v>6900</v>
      </c>
      <c r="F1624" s="8">
        <v>7019</v>
      </c>
      <c r="G1624" t="s">
        <v>8218</v>
      </c>
      <c r="H1624" s="6">
        <f t="shared" si="151"/>
        <v>107.98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t="s">
        <v>8274</v>
      </c>
      <c r="Q1624" s="11" t="s">
        <v>8323</v>
      </c>
      <c r="R1624" t="s">
        <v>8324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3">
        <f t="shared" si="150"/>
        <v>101</v>
      </c>
      <c r="E1625" s="6">
        <v>750</v>
      </c>
      <c r="F1625" s="8">
        <v>758</v>
      </c>
      <c r="G1625" t="s">
        <v>8218</v>
      </c>
      <c r="H1625" s="6">
        <f t="shared" si="151"/>
        <v>42.11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t="s">
        <v>8274</v>
      </c>
      <c r="Q1625" s="11" t="s">
        <v>8323</v>
      </c>
      <c r="R1625" t="s">
        <v>8324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>
        <f t="shared" si="155"/>
        <v>2013</v>
      </c>
    </row>
    <row r="1626" spans="1:22" ht="28.8" x14ac:dyDescent="0.3">
      <c r="A1626">
        <v>1624</v>
      </c>
      <c r="B1626" s="3" t="s">
        <v>1625</v>
      </c>
      <c r="C1626" s="3" t="s">
        <v>5734</v>
      </c>
      <c r="D1626" s="3">
        <f t="shared" si="150"/>
        <v>118</v>
      </c>
      <c r="E1626" s="6">
        <v>1000</v>
      </c>
      <c r="F1626" s="8">
        <v>1180</v>
      </c>
      <c r="G1626" t="s">
        <v>8218</v>
      </c>
      <c r="H1626" s="6">
        <f t="shared" si="151"/>
        <v>47.2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t="s">
        <v>8274</v>
      </c>
      <c r="Q1626" s="11" t="s">
        <v>8323</v>
      </c>
      <c r="R1626" t="s">
        <v>8324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>
        <f t="shared" si="155"/>
        <v>2013</v>
      </c>
    </row>
    <row r="1627" spans="1:22" ht="43.2" x14ac:dyDescent="0.3">
      <c r="A1627">
        <v>1625</v>
      </c>
      <c r="B1627" s="3" t="s">
        <v>1626</v>
      </c>
      <c r="C1627" s="3" t="s">
        <v>5735</v>
      </c>
      <c r="D1627" s="3">
        <f t="shared" si="150"/>
        <v>155</v>
      </c>
      <c r="E1627" s="6">
        <v>7500</v>
      </c>
      <c r="F1627" s="8">
        <v>11650</v>
      </c>
      <c r="G1627" t="s">
        <v>8218</v>
      </c>
      <c r="H1627" s="6">
        <f t="shared" si="151"/>
        <v>112.02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t="s">
        <v>8274</v>
      </c>
      <c r="Q1627" s="11" t="s">
        <v>8323</v>
      </c>
      <c r="R1627" t="s">
        <v>8324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3">
        <f t="shared" si="150"/>
        <v>101</v>
      </c>
      <c r="E1628" s="6">
        <v>8000</v>
      </c>
      <c r="F1628" s="8">
        <v>8095</v>
      </c>
      <c r="G1628" t="s">
        <v>8218</v>
      </c>
      <c r="H1628" s="6">
        <f t="shared" si="151"/>
        <v>74.95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t="s">
        <v>8274</v>
      </c>
      <c r="Q1628" s="11" t="s">
        <v>8323</v>
      </c>
      <c r="R1628" t="s">
        <v>8324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3">
        <f t="shared" si="150"/>
        <v>117</v>
      </c>
      <c r="E1629" s="6">
        <v>2000</v>
      </c>
      <c r="F1629" s="8">
        <v>2340</v>
      </c>
      <c r="G1629" t="s">
        <v>8218</v>
      </c>
      <c r="H1629" s="6">
        <f t="shared" si="151"/>
        <v>61.58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t="s">
        <v>8274</v>
      </c>
      <c r="Q1629" s="11" t="s">
        <v>8323</v>
      </c>
      <c r="R1629" t="s">
        <v>8324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3">
        <f t="shared" si="150"/>
        <v>101</v>
      </c>
      <c r="E1630" s="6">
        <v>4000</v>
      </c>
      <c r="F1630" s="8">
        <v>4037</v>
      </c>
      <c r="G1630" t="s">
        <v>8218</v>
      </c>
      <c r="H1630" s="6">
        <f t="shared" si="151"/>
        <v>45.88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t="s">
        <v>8274</v>
      </c>
      <c r="Q1630" s="11" t="s">
        <v>8323</v>
      </c>
      <c r="R1630" t="s">
        <v>8324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3">
        <f t="shared" si="150"/>
        <v>104</v>
      </c>
      <c r="E1631" s="6">
        <v>6000</v>
      </c>
      <c r="F1631" s="8">
        <v>6220</v>
      </c>
      <c r="G1631" t="s">
        <v>8218</v>
      </c>
      <c r="H1631" s="6">
        <f t="shared" si="151"/>
        <v>75.849999999999994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t="s">
        <v>8274</v>
      </c>
      <c r="Q1631" s="11" t="s">
        <v>8323</v>
      </c>
      <c r="R1631" t="s">
        <v>8324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3">
        <f t="shared" si="150"/>
        <v>265</v>
      </c>
      <c r="E1632" s="6">
        <v>4000</v>
      </c>
      <c r="F1632" s="8">
        <v>10610</v>
      </c>
      <c r="G1632" t="s">
        <v>8218</v>
      </c>
      <c r="H1632" s="6">
        <f t="shared" si="151"/>
        <v>84.21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t="s">
        <v>8274</v>
      </c>
      <c r="Q1632" s="11" t="s">
        <v>8323</v>
      </c>
      <c r="R1632" t="s">
        <v>8324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3">
        <f t="shared" si="150"/>
        <v>156</v>
      </c>
      <c r="E1633" s="6">
        <v>10000</v>
      </c>
      <c r="F1633" s="8">
        <v>15591</v>
      </c>
      <c r="G1633" t="s">
        <v>8218</v>
      </c>
      <c r="H1633" s="6">
        <f t="shared" si="151"/>
        <v>117.23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t="s">
        <v>8274</v>
      </c>
      <c r="Q1633" s="11" t="s">
        <v>8323</v>
      </c>
      <c r="R1633" t="s">
        <v>8324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3">
        <f t="shared" si="150"/>
        <v>102</v>
      </c>
      <c r="E1634" s="6">
        <v>4000</v>
      </c>
      <c r="F1634" s="8">
        <v>4065</v>
      </c>
      <c r="G1634" t="s">
        <v>8218</v>
      </c>
      <c r="H1634" s="6">
        <f t="shared" si="151"/>
        <v>86.49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t="s">
        <v>8274</v>
      </c>
      <c r="Q1634" s="11" t="s">
        <v>8323</v>
      </c>
      <c r="R1634" t="s">
        <v>8324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3">
        <f t="shared" si="150"/>
        <v>100</v>
      </c>
      <c r="E1635" s="6">
        <v>10000</v>
      </c>
      <c r="F1635" s="8">
        <v>10000</v>
      </c>
      <c r="G1635" t="s">
        <v>8218</v>
      </c>
      <c r="H1635" s="6">
        <f t="shared" si="151"/>
        <v>172.41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t="s">
        <v>8274</v>
      </c>
      <c r="Q1635" s="11" t="s">
        <v>8323</v>
      </c>
      <c r="R1635" t="s">
        <v>8324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>
        <f t="shared" si="155"/>
        <v>2012</v>
      </c>
    </row>
    <row r="1636" spans="1:22" ht="28.8" x14ac:dyDescent="0.3">
      <c r="A1636">
        <v>1634</v>
      </c>
      <c r="B1636" s="3" t="s">
        <v>1635</v>
      </c>
      <c r="C1636" s="3" t="s">
        <v>5744</v>
      </c>
      <c r="D1636" s="3">
        <f t="shared" si="150"/>
        <v>101</v>
      </c>
      <c r="E1636" s="6">
        <v>2000</v>
      </c>
      <c r="F1636" s="8">
        <v>2010</v>
      </c>
      <c r="G1636" t="s">
        <v>8218</v>
      </c>
      <c r="H1636" s="6">
        <f t="shared" si="151"/>
        <v>62.81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t="s">
        <v>8274</v>
      </c>
      <c r="Q1636" s="11" t="s">
        <v>8323</v>
      </c>
      <c r="R1636" t="s">
        <v>8324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>
        <f t="shared" si="155"/>
        <v>2011</v>
      </c>
    </row>
    <row r="1637" spans="1:22" ht="43.2" x14ac:dyDescent="0.3">
      <c r="A1637">
        <v>1635</v>
      </c>
      <c r="B1637" s="3" t="s">
        <v>1636</v>
      </c>
      <c r="C1637" s="3" t="s">
        <v>5745</v>
      </c>
      <c r="D1637" s="3">
        <f t="shared" si="150"/>
        <v>125</v>
      </c>
      <c r="E1637" s="6">
        <v>2000</v>
      </c>
      <c r="F1637" s="8">
        <v>2506</v>
      </c>
      <c r="G1637" t="s">
        <v>8218</v>
      </c>
      <c r="H1637" s="6">
        <f t="shared" si="151"/>
        <v>67.73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t="s">
        <v>8274</v>
      </c>
      <c r="Q1637" s="11" t="s">
        <v>8323</v>
      </c>
      <c r="R1637" t="s">
        <v>8324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3">
        <f t="shared" si="150"/>
        <v>104</v>
      </c>
      <c r="E1638" s="6">
        <v>4500</v>
      </c>
      <c r="F1638" s="8">
        <v>4660</v>
      </c>
      <c r="G1638" t="s">
        <v>8218</v>
      </c>
      <c r="H1638" s="6">
        <f t="shared" si="151"/>
        <v>53.56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t="s">
        <v>8274</v>
      </c>
      <c r="Q1638" s="11" t="s">
        <v>8323</v>
      </c>
      <c r="R1638" t="s">
        <v>8324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3">
        <f t="shared" si="150"/>
        <v>104</v>
      </c>
      <c r="E1639" s="6">
        <v>500</v>
      </c>
      <c r="F1639" s="8">
        <v>519</v>
      </c>
      <c r="G1639" t="s">
        <v>8218</v>
      </c>
      <c r="H1639" s="6">
        <f t="shared" si="151"/>
        <v>34.6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t="s">
        <v>8274</v>
      </c>
      <c r="Q1639" s="11" t="s">
        <v>8323</v>
      </c>
      <c r="R1639" t="s">
        <v>8324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3">
        <f t="shared" si="150"/>
        <v>105</v>
      </c>
      <c r="E1640" s="6">
        <v>1000</v>
      </c>
      <c r="F1640" s="8">
        <v>1050</v>
      </c>
      <c r="G1640" t="s">
        <v>8218</v>
      </c>
      <c r="H1640" s="6">
        <f t="shared" si="151"/>
        <v>38.89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t="s">
        <v>8274</v>
      </c>
      <c r="Q1640" s="11" t="s">
        <v>8323</v>
      </c>
      <c r="R1640" t="s">
        <v>8324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3">
        <f t="shared" si="150"/>
        <v>100</v>
      </c>
      <c r="E1641" s="6">
        <v>1800</v>
      </c>
      <c r="F1641" s="8">
        <v>1800</v>
      </c>
      <c r="G1641" t="s">
        <v>8218</v>
      </c>
      <c r="H1641" s="6">
        <f t="shared" si="151"/>
        <v>94.74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t="s">
        <v>8274</v>
      </c>
      <c r="Q1641" s="11" t="s">
        <v>8323</v>
      </c>
      <c r="R1641" t="s">
        <v>8324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3">
        <f t="shared" si="150"/>
        <v>170</v>
      </c>
      <c r="E1642" s="6">
        <v>400</v>
      </c>
      <c r="F1642" s="8">
        <v>679.44</v>
      </c>
      <c r="G1642" t="s">
        <v>8218</v>
      </c>
      <c r="H1642" s="6">
        <f t="shared" si="151"/>
        <v>39.97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t="s">
        <v>8274</v>
      </c>
      <c r="Q1642" s="11" t="s">
        <v>8323</v>
      </c>
      <c r="R1642" t="s">
        <v>8324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3">
        <f t="shared" si="150"/>
        <v>101</v>
      </c>
      <c r="E1643" s="6">
        <v>2500</v>
      </c>
      <c r="F1643" s="8">
        <v>2535</v>
      </c>
      <c r="G1643" t="s">
        <v>8218</v>
      </c>
      <c r="H1643" s="6">
        <f t="shared" si="151"/>
        <v>97.5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t="s">
        <v>8290</v>
      </c>
      <c r="Q1643" s="11" t="s">
        <v>8323</v>
      </c>
      <c r="R1643" t="s">
        <v>8344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3">
        <f t="shared" si="150"/>
        <v>100</v>
      </c>
      <c r="E1644" s="6">
        <v>1200</v>
      </c>
      <c r="F1644" s="8">
        <v>1200</v>
      </c>
      <c r="G1644" t="s">
        <v>8218</v>
      </c>
      <c r="H1644" s="6">
        <f t="shared" si="151"/>
        <v>42.86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t="s">
        <v>8290</v>
      </c>
      <c r="Q1644" s="11" t="s">
        <v>8323</v>
      </c>
      <c r="R1644" t="s">
        <v>8344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3">
        <f t="shared" si="150"/>
        <v>125</v>
      </c>
      <c r="E1645" s="6">
        <v>5000</v>
      </c>
      <c r="F1645" s="8">
        <v>6235</v>
      </c>
      <c r="G1645" t="s">
        <v>8218</v>
      </c>
      <c r="H1645" s="6">
        <f t="shared" si="151"/>
        <v>168.51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t="s">
        <v>8290</v>
      </c>
      <c r="Q1645" s="11" t="s">
        <v>8323</v>
      </c>
      <c r="R1645" t="s">
        <v>8344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3">
        <f t="shared" si="150"/>
        <v>110</v>
      </c>
      <c r="E1646" s="6">
        <v>10000</v>
      </c>
      <c r="F1646" s="8">
        <v>10950</v>
      </c>
      <c r="G1646" t="s">
        <v>8218</v>
      </c>
      <c r="H1646" s="6">
        <f t="shared" si="151"/>
        <v>85.55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t="s">
        <v>8290</v>
      </c>
      <c r="Q1646" s="11" t="s">
        <v>8323</v>
      </c>
      <c r="R1646" t="s">
        <v>8344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3">
        <f t="shared" si="150"/>
        <v>111</v>
      </c>
      <c r="E1647" s="6">
        <v>5000</v>
      </c>
      <c r="F1647" s="8">
        <v>5540</v>
      </c>
      <c r="G1647" t="s">
        <v>8218</v>
      </c>
      <c r="H1647" s="6">
        <f t="shared" si="151"/>
        <v>554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t="s">
        <v>8290</v>
      </c>
      <c r="Q1647" s="11" t="s">
        <v>8323</v>
      </c>
      <c r="R1647" t="s">
        <v>8344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>
        <f t="shared" si="155"/>
        <v>2013</v>
      </c>
    </row>
    <row r="1648" spans="1:22" ht="43.2" x14ac:dyDescent="0.3">
      <c r="A1648">
        <v>1646</v>
      </c>
      <c r="B1648" s="3" t="s">
        <v>1647</v>
      </c>
      <c r="C1648" s="3" t="s">
        <v>5756</v>
      </c>
      <c r="D1648" s="3">
        <f t="shared" si="150"/>
        <v>110</v>
      </c>
      <c r="E1648" s="6">
        <v>2000</v>
      </c>
      <c r="F1648" s="8">
        <v>2204</v>
      </c>
      <c r="G1648" t="s">
        <v>8218</v>
      </c>
      <c r="H1648" s="6">
        <f t="shared" si="151"/>
        <v>26.55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t="s">
        <v>8290</v>
      </c>
      <c r="Q1648" s="11" t="s">
        <v>8323</v>
      </c>
      <c r="R1648" t="s">
        <v>8344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3">
        <f t="shared" si="150"/>
        <v>105</v>
      </c>
      <c r="E1649" s="6">
        <v>5000</v>
      </c>
      <c r="F1649" s="8">
        <v>5236</v>
      </c>
      <c r="G1649" t="s">
        <v>8218</v>
      </c>
      <c r="H1649" s="6">
        <f t="shared" si="151"/>
        <v>113.83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t="s">
        <v>8290</v>
      </c>
      <c r="Q1649" s="11" t="s">
        <v>8323</v>
      </c>
      <c r="R1649" t="s">
        <v>8344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3">
        <f t="shared" si="150"/>
        <v>125</v>
      </c>
      <c r="E1650" s="6">
        <v>2300</v>
      </c>
      <c r="F1650" s="8">
        <v>2881</v>
      </c>
      <c r="G1650" t="s">
        <v>8218</v>
      </c>
      <c r="H1650" s="6">
        <f t="shared" si="151"/>
        <v>32.01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t="s">
        <v>8290</v>
      </c>
      <c r="Q1650" s="11" t="s">
        <v>8323</v>
      </c>
      <c r="R1650" t="s">
        <v>8344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3">
        <f t="shared" si="150"/>
        <v>101</v>
      </c>
      <c r="E1651" s="6">
        <v>3800</v>
      </c>
      <c r="F1651" s="8">
        <v>3822.33</v>
      </c>
      <c r="G1651" t="s">
        <v>8218</v>
      </c>
      <c r="H1651" s="6">
        <f t="shared" si="151"/>
        <v>47.19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t="s">
        <v>8290</v>
      </c>
      <c r="Q1651" s="11" t="s">
        <v>8323</v>
      </c>
      <c r="R1651" t="s">
        <v>8344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>
        <f t="shared" si="155"/>
        <v>2014</v>
      </c>
    </row>
    <row r="1652" spans="1:22" ht="28.8" x14ac:dyDescent="0.3">
      <c r="A1652">
        <v>1650</v>
      </c>
      <c r="B1652" s="3" t="s">
        <v>1651</v>
      </c>
      <c r="C1652" s="3" t="s">
        <v>5760</v>
      </c>
      <c r="D1652" s="3">
        <f t="shared" si="150"/>
        <v>142</v>
      </c>
      <c r="E1652" s="6">
        <v>2000</v>
      </c>
      <c r="F1652" s="8">
        <v>2831</v>
      </c>
      <c r="G1652" t="s">
        <v>8218</v>
      </c>
      <c r="H1652" s="6">
        <f t="shared" si="151"/>
        <v>88.47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t="s">
        <v>8290</v>
      </c>
      <c r="Q1652" s="11" t="s">
        <v>8323</v>
      </c>
      <c r="R1652" t="s">
        <v>8344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3">
        <f t="shared" si="150"/>
        <v>101</v>
      </c>
      <c r="E1653" s="6">
        <v>2000</v>
      </c>
      <c r="F1653" s="8">
        <v>2015</v>
      </c>
      <c r="G1653" t="s">
        <v>8218</v>
      </c>
      <c r="H1653" s="6">
        <f t="shared" si="151"/>
        <v>100.75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t="s">
        <v>8290</v>
      </c>
      <c r="Q1653" s="11" t="s">
        <v>8323</v>
      </c>
      <c r="R1653" t="s">
        <v>8344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3">
        <f t="shared" si="150"/>
        <v>101</v>
      </c>
      <c r="E1654" s="6">
        <v>4500</v>
      </c>
      <c r="F1654" s="8">
        <v>4530</v>
      </c>
      <c r="G1654" t="s">
        <v>8218</v>
      </c>
      <c r="H1654" s="6">
        <f t="shared" si="151"/>
        <v>64.709999999999994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t="s">
        <v>8290</v>
      </c>
      <c r="Q1654" s="11" t="s">
        <v>8323</v>
      </c>
      <c r="R1654" t="s">
        <v>8344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3">
        <f t="shared" si="150"/>
        <v>174</v>
      </c>
      <c r="E1655" s="6">
        <v>5000</v>
      </c>
      <c r="F1655" s="8">
        <v>8711.52</v>
      </c>
      <c r="G1655" t="s">
        <v>8218</v>
      </c>
      <c r="H1655" s="6">
        <f t="shared" si="151"/>
        <v>51.85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t="s">
        <v>8290</v>
      </c>
      <c r="Q1655" s="11" t="s">
        <v>8323</v>
      </c>
      <c r="R1655" t="s">
        <v>8344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3">
        <f t="shared" si="150"/>
        <v>120</v>
      </c>
      <c r="E1656" s="6">
        <v>1100</v>
      </c>
      <c r="F1656" s="8">
        <v>1319</v>
      </c>
      <c r="G1656" t="s">
        <v>8218</v>
      </c>
      <c r="H1656" s="6">
        <f t="shared" si="151"/>
        <v>38.79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t="s">
        <v>8290</v>
      </c>
      <c r="Q1656" s="11" t="s">
        <v>8323</v>
      </c>
      <c r="R1656" t="s">
        <v>8344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3">
        <f t="shared" si="150"/>
        <v>143</v>
      </c>
      <c r="E1657" s="6">
        <v>1500</v>
      </c>
      <c r="F1657" s="8">
        <v>2143</v>
      </c>
      <c r="G1657" t="s">
        <v>8218</v>
      </c>
      <c r="H1657" s="6">
        <f t="shared" si="151"/>
        <v>44.65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t="s">
        <v>8290</v>
      </c>
      <c r="Q1657" s="11" t="s">
        <v>8323</v>
      </c>
      <c r="R1657" t="s">
        <v>8344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>
        <f t="shared" si="155"/>
        <v>2012</v>
      </c>
    </row>
    <row r="1658" spans="1:22" ht="43.2" x14ac:dyDescent="0.3">
      <c r="A1658">
        <v>1656</v>
      </c>
      <c r="B1658" s="3" t="s">
        <v>1657</v>
      </c>
      <c r="C1658" s="3" t="s">
        <v>5766</v>
      </c>
      <c r="D1658" s="3">
        <f t="shared" si="150"/>
        <v>100</v>
      </c>
      <c r="E1658" s="6">
        <v>7500</v>
      </c>
      <c r="F1658" s="8">
        <v>7525.12</v>
      </c>
      <c r="G1658" t="s">
        <v>8218</v>
      </c>
      <c r="H1658" s="6">
        <f t="shared" si="151"/>
        <v>156.77000000000001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t="s">
        <v>8290</v>
      </c>
      <c r="Q1658" s="11" t="s">
        <v>8323</v>
      </c>
      <c r="R1658" t="s">
        <v>8344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3">
        <f t="shared" si="150"/>
        <v>105</v>
      </c>
      <c r="E1659" s="6">
        <v>25000</v>
      </c>
      <c r="F1659" s="8">
        <v>26233.45</v>
      </c>
      <c r="G1659" t="s">
        <v>8218</v>
      </c>
      <c r="H1659" s="6">
        <f t="shared" si="151"/>
        <v>118.7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t="s">
        <v>8290</v>
      </c>
      <c r="Q1659" s="11" t="s">
        <v>8323</v>
      </c>
      <c r="R1659" t="s">
        <v>8344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3">
        <f t="shared" si="150"/>
        <v>132</v>
      </c>
      <c r="E1660" s="6">
        <v>6000</v>
      </c>
      <c r="F1660" s="8">
        <v>7934</v>
      </c>
      <c r="G1660" t="s">
        <v>8218</v>
      </c>
      <c r="H1660" s="6">
        <f t="shared" si="151"/>
        <v>74.150000000000006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t="s">
        <v>8290</v>
      </c>
      <c r="Q1660" s="11" t="s">
        <v>8323</v>
      </c>
      <c r="R1660" t="s">
        <v>8344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3">
        <f t="shared" si="150"/>
        <v>113</v>
      </c>
      <c r="E1661" s="6">
        <v>500</v>
      </c>
      <c r="F1661" s="8">
        <v>564</v>
      </c>
      <c r="G1661" t="s">
        <v>8218</v>
      </c>
      <c r="H1661" s="6">
        <f t="shared" si="151"/>
        <v>12.53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t="s">
        <v>8290</v>
      </c>
      <c r="Q1661" s="11" t="s">
        <v>8323</v>
      </c>
      <c r="R1661" t="s">
        <v>8344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>
        <f t="shared" si="155"/>
        <v>2013</v>
      </c>
    </row>
    <row r="1662" spans="1:22" ht="43.2" x14ac:dyDescent="0.3">
      <c r="A1662">
        <v>1660</v>
      </c>
      <c r="B1662" s="3" t="s">
        <v>1661</v>
      </c>
      <c r="C1662" s="3" t="s">
        <v>5770</v>
      </c>
      <c r="D1662" s="3">
        <f t="shared" si="150"/>
        <v>1254</v>
      </c>
      <c r="E1662" s="6">
        <v>80</v>
      </c>
      <c r="F1662" s="8">
        <v>1003</v>
      </c>
      <c r="G1662" t="s">
        <v>8218</v>
      </c>
      <c r="H1662" s="6">
        <f t="shared" si="151"/>
        <v>27.86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t="s">
        <v>8290</v>
      </c>
      <c r="Q1662" s="11" t="s">
        <v>8323</v>
      </c>
      <c r="R1662" t="s">
        <v>8344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>
        <f t="shared" si="155"/>
        <v>2016</v>
      </c>
    </row>
    <row r="1663" spans="1:22" ht="43.2" x14ac:dyDescent="0.3">
      <c r="A1663">
        <v>1661</v>
      </c>
      <c r="B1663" s="3" t="s">
        <v>1662</v>
      </c>
      <c r="C1663" s="3" t="s">
        <v>5771</v>
      </c>
      <c r="D1663" s="3">
        <f t="shared" si="150"/>
        <v>103</v>
      </c>
      <c r="E1663" s="6">
        <v>7900</v>
      </c>
      <c r="F1663" s="8">
        <v>8098</v>
      </c>
      <c r="G1663" t="s">
        <v>8218</v>
      </c>
      <c r="H1663" s="6">
        <f t="shared" si="151"/>
        <v>80.180000000000007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t="s">
        <v>8290</v>
      </c>
      <c r="Q1663" s="11" t="s">
        <v>8323</v>
      </c>
      <c r="R1663" t="s">
        <v>8344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>
        <f t="shared" si="155"/>
        <v>2016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3">
        <f t="shared" si="150"/>
        <v>103</v>
      </c>
      <c r="E1664" s="6">
        <v>8000</v>
      </c>
      <c r="F1664" s="8">
        <v>8211</v>
      </c>
      <c r="G1664" t="s">
        <v>8218</v>
      </c>
      <c r="H1664" s="6">
        <f t="shared" si="151"/>
        <v>132.44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t="s">
        <v>8290</v>
      </c>
      <c r="Q1664" s="11" t="s">
        <v>8323</v>
      </c>
      <c r="R1664" t="s">
        <v>8344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>
        <f t="shared" si="155"/>
        <v>2011</v>
      </c>
    </row>
    <row r="1665" spans="1:22" ht="28.8" x14ac:dyDescent="0.3">
      <c r="A1665">
        <v>1663</v>
      </c>
      <c r="B1665" s="3" t="s">
        <v>1664</v>
      </c>
      <c r="C1665" s="3" t="s">
        <v>5773</v>
      </c>
      <c r="D1665" s="3">
        <f t="shared" si="150"/>
        <v>108</v>
      </c>
      <c r="E1665" s="6">
        <v>1000</v>
      </c>
      <c r="F1665" s="8">
        <v>1080</v>
      </c>
      <c r="G1665" t="s">
        <v>8218</v>
      </c>
      <c r="H1665" s="6">
        <f t="shared" si="151"/>
        <v>33.75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t="s">
        <v>8290</v>
      </c>
      <c r="Q1665" s="11" t="s">
        <v>8323</v>
      </c>
      <c r="R1665" t="s">
        <v>8344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3">
        <f t="shared" ref="D1666:D1729" si="156">ROUND((F1666/E1666)*100,0)</f>
        <v>122</v>
      </c>
      <c r="E1666" s="6">
        <v>2500</v>
      </c>
      <c r="F1666" s="8">
        <v>3060.22</v>
      </c>
      <c r="G1666" t="s">
        <v>8218</v>
      </c>
      <c r="H1666" s="6">
        <f t="shared" si="151"/>
        <v>34.380000000000003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t="s">
        <v>8290</v>
      </c>
      <c r="Q1666" s="11" t="s">
        <v>8323</v>
      </c>
      <c r="R1666" t="s">
        <v>8344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3">
        <f t="shared" si="156"/>
        <v>119</v>
      </c>
      <c r="E1667" s="6">
        <v>3500</v>
      </c>
      <c r="F1667" s="8">
        <v>4181</v>
      </c>
      <c r="G1667" t="s">
        <v>8218</v>
      </c>
      <c r="H1667" s="6">
        <f t="shared" ref="H1667:H1730" si="157">IFERROR(ROUND(F1667/N1667,2),0)</f>
        <v>44.96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t="s">
        <v>8290</v>
      </c>
      <c r="Q1667" s="11" t="s">
        <v>8323</v>
      </c>
      <c r="R1667" t="s">
        <v>8344</v>
      </c>
      <c r="S1667" s="13">
        <f t="shared" ref="S1667:S1730" si="158">(((L1667/60)/60)/24)+DATE(1970,1,1)</f>
        <v>40564.649456018517</v>
      </c>
      <c r="T1667" s="13">
        <f t="shared" ref="T1667:T1730" si="159">(((K1667/60)/60)/24)+DATE(1970,1,1)</f>
        <v>40596.125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28.8" x14ac:dyDescent="0.3">
      <c r="A1668">
        <v>1666</v>
      </c>
      <c r="B1668" s="3" t="s">
        <v>1667</v>
      </c>
      <c r="C1668" s="3" t="s">
        <v>5776</v>
      </c>
      <c r="D1668" s="3">
        <f t="shared" si="156"/>
        <v>161</v>
      </c>
      <c r="E1668" s="6">
        <v>2500</v>
      </c>
      <c r="F1668" s="8">
        <v>4022</v>
      </c>
      <c r="G1668" t="s">
        <v>8218</v>
      </c>
      <c r="H1668" s="6">
        <f t="shared" si="157"/>
        <v>41.04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t="s">
        <v>8290</v>
      </c>
      <c r="Q1668" s="11" t="s">
        <v>8323</v>
      </c>
      <c r="R1668" t="s">
        <v>8344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3">
        <f t="shared" si="156"/>
        <v>127</v>
      </c>
      <c r="E1669" s="6">
        <v>3400</v>
      </c>
      <c r="F1669" s="8">
        <v>4313</v>
      </c>
      <c r="G1669" t="s">
        <v>8218</v>
      </c>
      <c r="H1669" s="6">
        <f t="shared" si="157"/>
        <v>52.6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t="s">
        <v>8290</v>
      </c>
      <c r="Q1669" s="11" t="s">
        <v>8323</v>
      </c>
      <c r="R1669" t="s">
        <v>8344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3">
        <f t="shared" si="156"/>
        <v>103</v>
      </c>
      <c r="E1670" s="6">
        <v>8000</v>
      </c>
      <c r="F1670" s="8">
        <v>8211</v>
      </c>
      <c r="G1670" t="s">
        <v>8218</v>
      </c>
      <c r="H1670" s="6">
        <f t="shared" si="157"/>
        <v>70.78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t="s">
        <v>8290</v>
      </c>
      <c r="Q1670" s="11" t="s">
        <v>8323</v>
      </c>
      <c r="R1670" t="s">
        <v>8344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>
        <f t="shared" si="161"/>
        <v>2011</v>
      </c>
    </row>
    <row r="1671" spans="1:22" ht="43.2" x14ac:dyDescent="0.3">
      <c r="A1671">
        <v>1669</v>
      </c>
      <c r="B1671" s="3" t="s">
        <v>1670</v>
      </c>
      <c r="C1671" s="3" t="s">
        <v>5779</v>
      </c>
      <c r="D1671" s="3">
        <f t="shared" si="156"/>
        <v>140</v>
      </c>
      <c r="E1671" s="6">
        <v>2000</v>
      </c>
      <c r="F1671" s="8">
        <v>2795</v>
      </c>
      <c r="G1671" t="s">
        <v>8218</v>
      </c>
      <c r="H1671" s="6">
        <f t="shared" si="157"/>
        <v>53.75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t="s">
        <v>8290</v>
      </c>
      <c r="Q1671" s="11" t="s">
        <v>8323</v>
      </c>
      <c r="R1671" t="s">
        <v>8344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>
        <f t="shared" si="161"/>
        <v>2016</v>
      </c>
    </row>
    <row r="1672" spans="1:22" ht="43.2" x14ac:dyDescent="0.3">
      <c r="A1672">
        <v>1670</v>
      </c>
      <c r="B1672" s="3" t="s">
        <v>1671</v>
      </c>
      <c r="C1672" s="3" t="s">
        <v>5780</v>
      </c>
      <c r="D1672" s="3">
        <f t="shared" si="156"/>
        <v>103</v>
      </c>
      <c r="E1672" s="6">
        <v>1000</v>
      </c>
      <c r="F1672" s="8">
        <v>1026</v>
      </c>
      <c r="G1672" t="s">
        <v>8218</v>
      </c>
      <c r="H1672" s="6">
        <f t="shared" si="157"/>
        <v>44.61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t="s">
        <v>8290</v>
      </c>
      <c r="Q1672" s="11" t="s">
        <v>8323</v>
      </c>
      <c r="R1672" t="s">
        <v>8344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3">
        <f t="shared" si="156"/>
        <v>101</v>
      </c>
      <c r="E1673" s="6">
        <v>2000</v>
      </c>
      <c r="F1673" s="8">
        <v>2013.47</v>
      </c>
      <c r="G1673" t="s">
        <v>8218</v>
      </c>
      <c r="H1673" s="6">
        <f t="shared" si="157"/>
        <v>26.15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t="s">
        <v>8290</v>
      </c>
      <c r="Q1673" s="11" t="s">
        <v>8323</v>
      </c>
      <c r="R1673" t="s">
        <v>8344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>
        <f t="shared" si="161"/>
        <v>2016</v>
      </c>
    </row>
    <row r="1674" spans="1:22" ht="28.8" x14ac:dyDescent="0.3">
      <c r="A1674">
        <v>1672</v>
      </c>
      <c r="B1674" s="3" t="s">
        <v>1673</v>
      </c>
      <c r="C1674" s="3" t="s">
        <v>5782</v>
      </c>
      <c r="D1674" s="3">
        <f t="shared" si="156"/>
        <v>113</v>
      </c>
      <c r="E1674" s="6">
        <v>1700</v>
      </c>
      <c r="F1674" s="8">
        <v>1920</v>
      </c>
      <c r="G1674" t="s">
        <v>8218</v>
      </c>
      <c r="H1674" s="6">
        <f t="shared" si="157"/>
        <v>39.18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t="s">
        <v>8290</v>
      </c>
      <c r="Q1674" s="11" t="s">
        <v>8323</v>
      </c>
      <c r="R1674" t="s">
        <v>8344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3">
        <f t="shared" si="156"/>
        <v>128</v>
      </c>
      <c r="E1675" s="6">
        <v>2100</v>
      </c>
      <c r="F1675" s="8">
        <v>2690</v>
      </c>
      <c r="G1675" t="s">
        <v>8218</v>
      </c>
      <c r="H1675" s="6">
        <f t="shared" si="157"/>
        <v>45.59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t="s">
        <v>8290</v>
      </c>
      <c r="Q1675" s="11" t="s">
        <v>8323</v>
      </c>
      <c r="R1675" t="s">
        <v>8344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3">
        <f t="shared" si="156"/>
        <v>202</v>
      </c>
      <c r="E1676" s="6">
        <v>5000</v>
      </c>
      <c r="F1676" s="8">
        <v>10085</v>
      </c>
      <c r="G1676" t="s">
        <v>8218</v>
      </c>
      <c r="H1676" s="6">
        <f t="shared" si="157"/>
        <v>89.25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t="s">
        <v>8290</v>
      </c>
      <c r="Q1676" s="11" t="s">
        <v>8323</v>
      </c>
      <c r="R1676" t="s">
        <v>8344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3">
        <f t="shared" si="156"/>
        <v>137</v>
      </c>
      <c r="E1677" s="6">
        <v>1000</v>
      </c>
      <c r="F1677" s="8">
        <v>1374.16</v>
      </c>
      <c r="G1677" t="s">
        <v>8218</v>
      </c>
      <c r="H1677" s="6">
        <f t="shared" si="157"/>
        <v>40.42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t="s">
        <v>8290</v>
      </c>
      <c r="Q1677" s="11" t="s">
        <v>8323</v>
      </c>
      <c r="R1677" t="s">
        <v>8344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3">
        <f t="shared" si="156"/>
        <v>115</v>
      </c>
      <c r="E1678" s="6">
        <v>3000</v>
      </c>
      <c r="F1678" s="8">
        <v>3460</v>
      </c>
      <c r="G1678" t="s">
        <v>8218</v>
      </c>
      <c r="H1678" s="6">
        <f t="shared" si="157"/>
        <v>82.38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t="s">
        <v>8290</v>
      </c>
      <c r="Q1678" s="11" t="s">
        <v>8323</v>
      </c>
      <c r="R1678" t="s">
        <v>8344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3">
        <f t="shared" si="156"/>
        <v>112</v>
      </c>
      <c r="E1679" s="6">
        <v>6000</v>
      </c>
      <c r="F1679" s="8">
        <v>6700</v>
      </c>
      <c r="G1679" t="s">
        <v>8218</v>
      </c>
      <c r="H1679" s="6">
        <f t="shared" si="157"/>
        <v>159.52000000000001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t="s">
        <v>8290</v>
      </c>
      <c r="Q1679" s="11" t="s">
        <v>8323</v>
      </c>
      <c r="R1679" t="s">
        <v>8344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>
        <f t="shared" si="161"/>
        <v>2016</v>
      </c>
    </row>
    <row r="1680" spans="1:22" ht="28.8" x14ac:dyDescent="0.3">
      <c r="A1680">
        <v>1678</v>
      </c>
      <c r="B1680" s="3" t="s">
        <v>1679</v>
      </c>
      <c r="C1680" s="3" t="s">
        <v>5788</v>
      </c>
      <c r="D1680" s="3">
        <f t="shared" si="156"/>
        <v>118</v>
      </c>
      <c r="E1680" s="6">
        <v>1500</v>
      </c>
      <c r="F1680" s="8">
        <v>1776</v>
      </c>
      <c r="G1680" t="s">
        <v>8218</v>
      </c>
      <c r="H1680" s="6">
        <f t="shared" si="157"/>
        <v>36.24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t="s">
        <v>8290</v>
      </c>
      <c r="Q1680" s="11" t="s">
        <v>8323</v>
      </c>
      <c r="R1680" t="s">
        <v>8344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3">
        <f t="shared" si="156"/>
        <v>175</v>
      </c>
      <c r="E1681" s="6">
        <v>2000</v>
      </c>
      <c r="F1681" s="8">
        <v>3500</v>
      </c>
      <c r="G1681" t="s">
        <v>8218</v>
      </c>
      <c r="H1681" s="6">
        <f t="shared" si="157"/>
        <v>62.5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t="s">
        <v>8290</v>
      </c>
      <c r="Q1681" s="11" t="s">
        <v>8323</v>
      </c>
      <c r="R1681" t="s">
        <v>8344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3">
        <f t="shared" si="156"/>
        <v>118</v>
      </c>
      <c r="E1682" s="6">
        <v>1000</v>
      </c>
      <c r="F1682" s="8">
        <v>1175</v>
      </c>
      <c r="G1682" t="s">
        <v>8218</v>
      </c>
      <c r="H1682" s="6">
        <f t="shared" si="157"/>
        <v>47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t="s">
        <v>8290</v>
      </c>
      <c r="Q1682" s="11" t="s">
        <v>8323</v>
      </c>
      <c r="R1682" t="s">
        <v>8344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3">
        <f t="shared" si="156"/>
        <v>101</v>
      </c>
      <c r="E1683" s="6">
        <v>65000</v>
      </c>
      <c r="F1683" s="8">
        <v>65924.38</v>
      </c>
      <c r="G1683" t="s">
        <v>8221</v>
      </c>
      <c r="H1683" s="6">
        <f t="shared" si="157"/>
        <v>74.58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t="s">
        <v>8291</v>
      </c>
      <c r="Q1683" s="11" t="s">
        <v>8323</v>
      </c>
      <c r="R1683" t="s">
        <v>8345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>
        <f t="shared" si="161"/>
        <v>2017</v>
      </c>
    </row>
    <row r="1684" spans="1:22" ht="28.8" x14ac:dyDescent="0.3">
      <c r="A1684">
        <v>1682</v>
      </c>
      <c r="B1684" s="3" t="s">
        <v>1683</v>
      </c>
      <c r="C1684" s="3" t="s">
        <v>5792</v>
      </c>
      <c r="D1684" s="3">
        <f t="shared" si="156"/>
        <v>0</v>
      </c>
      <c r="E1684" s="6">
        <v>6000</v>
      </c>
      <c r="F1684" s="8">
        <v>0</v>
      </c>
      <c r="G1684" t="s">
        <v>8221</v>
      </c>
      <c r="H1684" s="6">
        <f t="shared" si="157"/>
        <v>0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t="s">
        <v>8291</v>
      </c>
      <c r="Q1684" s="11" t="s">
        <v>8323</v>
      </c>
      <c r="R1684" t="s">
        <v>8345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>
        <f t="shared" si="161"/>
        <v>2017</v>
      </c>
    </row>
    <row r="1685" spans="1:22" ht="28.8" x14ac:dyDescent="0.3">
      <c r="A1685">
        <v>1683</v>
      </c>
      <c r="B1685" s="3" t="s">
        <v>1684</v>
      </c>
      <c r="C1685" s="3" t="s">
        <v>5793</v>
      </c>
      <c r="D1685" s="3">
        <f t="shared" si="156"/>
        <v>22</v>
      </c>
      <c r="E1685" s="6">
        <v>3500</v>
      </c>
      <c r="F1685" s="8">
        <v>760</v>
      </c>
      <c r="G1685" t="s">
        <v>8221</v>
      </c>
      <c r="H1685" s="6">
        <f t="shared" si="157"/>
        <v>76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t="s">
        <v>8291</v>
      </c>
      <c r="Q1685" s="11" t="s">
        <v>8323</v>
      </c>
      <c r="R1685" t="s">
        <v>8345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3">
        <f t="shared" si="156"/>
        <v>109</v>
      </c>
      <c r="E1686" s="6">
        <v>8000</v>
      </c>
      <c r="F1686" s="8">
        <v>8730</v>
      </c>
      <c r="G1686" t="s">
        <v>8221</v>
      </c>
      <c r="H1686" s="6">
        <f t="shared" si="157"/>
        <v>86.44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t="s">
        <v>8291</v>
      </c>
      <c r="Q1686" s="11" t="s">
        <v>8323</v>
      </c>
      <c r="R1686" t="s">
        <v>8345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3">
        <f t="shared" si="156"/>
        <v>103</v>
      </c>
      <c r="E1687" s="6">
        <v>350</v>
      </c>
      <c r="F1687" s="8">
        <v>360</v>
      </c>
      <c r="G1687" t="s">
        <v>8221</v>
      </c>
      <c r="H1687" s="6">
        <f t="shared" si="157"/>
        <v>24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t="s">
        <v>8291</v>
      </c>
      <c r="Q1687" s="11" t="s">
        <v>8323</v>
      </c>
      <c r="R1687" t="s">
        <v>8345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3">
        <f t="shared" si="156"/>
        <v>0</v>
      </c>
      <c r="E1688" s="6">
        <v>5000</v>
      </c>
      <c r="F1688" s="8">
        <v>18</v>
      </c>
      <c r="G1688" t="s">
        <v>8221</v>
      </c>
      <c r="H1688" s="6">
        <f t="shared" si="157"/>
        <v>18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t="s">
        <v>8291</v>
      </c>
      <c r="Q1688" s="11" t="s">
        <v>8323</v>
      </c>
      <c r="R1688" t="s">
        <v>8345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3">
        <f t="shared" si="156"/>
        <v>31</v>
      </c>
      <c r="E1689" s="6">
        <v>10000</v>
      </c>
      <c r="F1689" s="8">
        <v>3125</v>
      </c>
      <c r="G1689" t="s">
        <v>8221</v>
      </c>
      <c r="H1689" s="6">
        <f t="shared" si="157"/>
        <v>80.13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t="s">
        <v>8291</v>
      </c>
      <c r="Q1689" s="11" t="s">
        <v>8323</v>
      </c>
      <c r="R1689" t="s">
        <v>8345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>
        <f t="shared" si="161"/>
        <v>2017</v>
      </c>
    </row>
    <row r="1690" spans="1:22" ht="43.2" x14ac:dyDescent="0.3">
      <c r="A1690">
        <v>1688</v>
      </c>
      <c r="B1690" s="3" t="s">
        <v>1689</v>
      </c>
      <c r="C1690" s="3" t="s">
        <v>5798</v>
      </c>
      <c r="D1690" s="3">
        <f t="shared" si="156"/>
        <v>44</v>
      </c>
      <c r="E1690" s="6">
        <v>4000</v>
      </c>
      <c r="F1690" s="8">
        <v>1772</v>
      </c>
      <c r="G1690" t="s">
        <v>8221</v>
      </c>
      <c r="H1690" s="6">
        <f t="shared" si="157"/>
        <v>253.14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t="s">
        <v>8291</v>
      </c>
      <c r="Q1690" s="11" t="s">
        <v>8323</v>
      </c>
      <c r="R1690" t="s">
        <v>8345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>
        <f t="shared" si="161"/>
        <v>2017</v>
      </c>
    </row>
    <row r="1691" spans="1:22" x14ac:dyDescent="0.3">
      <c r="A1691">
        <v>1689</v>
      </c>
      <c r="B1691" s="3" t="s">
        <v>1690</v>
      </c>
      <c r="C1691" s="3" t="s">
        <v>5799</v>
      </c>
      <c r="D1691" s="3">
        <f t="shared" si="156"/>
        <v>100</v>
      </c>
      <c r="E1691" s="6">
        <v>2400</v>
      </c>
      <c r="F1691" s="8">
        <v>2400</v>
      </c>
      <c r="G1691" t="s">
        <v>8221</v>
      </c>
      <c r="H1691" s="6">
        <f t="shared" si="157"/>
        <v>171.43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t="s">
        <v>8291</v>
      </c>
      <c r="Q1691" s="11" t="s">
        <v>8323</v>
      </c>
      <c r="R1691" t="s">
        <v>8345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3">
        <f t="shared" si="156"/>
        <v>25</v>
      </c>
      <c r="E1692" s="6">
        <v>2500</v>
      </c>
      <c r="F1692" s="8">
        <v>635</v>
      </c>
      <c r="G1692" t="s">
        <v>8221</v>
      </c>
      <c r="H1692" s="6">
        <f t="shared" si="157"/>
        <v>57.73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t="s">
        <v>8291</v>
      </c>
      <c r="Q1692" s="11" t="s">
        <v>8323</v>
      </c>
      <c r="R1692" t="s">
        <v>8345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3">
        <f t="shared" si="156"/>
        <v>33</v>
      </c>
      <c r="E1693" s="6">
        <v>30000</v>
      </c>
      <c r="F1693" s="8">
        <v>10042</v>
      </c>
      <c r="G1693" t="s">
        <v>8221</v>
      </c>
      <c r="H1693" s="6">
        <f t="shared" si="157"/>
        <v>264.26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t="s">
        <v>8291</v>
      </c>
      <c r="Q1693" s="11" t="s">
        <v>8323</v>
      </c>
      <c r="R1693" t="s">
        <v>8345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>
        <f t="shared" si="161"/>
        <v>2017</v>
      </c>
    </row>
    <row r="1694" spans="1:22" ht="28.8" x14ac:dyDescent="0.3">
      <c r="A1694">
        <v>1692</v>
      </c>
      <c r="B1694" s="3" t="s">
        <v>1693</v>
      </c>
      <c r="C1694" s="3" t="s">
        <v>5802</v>
      </c>
      <c r="D1694" s="3">
        <f t="shared" si="156"/>
        <v>48</v>
      </c>
      <c r="E1694" s="6">
        <v>5000</v>
      </c>
      <c r="F1694" s="8">
        <v>2390</v>
      </c>
      <c r="G1694" t="s">
        <v>8221</v>
      </c>
      <c r="H1694" s="6">
        <f t="shared" si="157"/>
        <v>159.33000000000001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t="s">
        <v>8291</v>
      </c>
      <c r="Q1694" s="11" t="s">
        <v>8323</v>
      </c>
      <c r="R1694" t="s">
        <v>8345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3">
        <f t="shared" si="156"/>
        <v>9</v>
      </c>
      <c r="E1695" s="6">
        <v>3000</v>
      </c>
      <c r="F1695" s="8">
        <v>280</v>
      </c>
      <c r="G1695" t="s">
        <v>8221</v>
      </c>
      <c r="H1695" s="6">
        <f t="shared" si="157"/>
        <v>35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t="s">
        <v>8291</v>
      </c>
      <c r="Q1695" s="11" t="s">
        <v>8323</v>
      </c>
      <c r="R1695" t="s">
        <v>8345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3">
        <f t="shared" si="156"/>
        <v>0</v>
      </c>
      <c r="E1696" s="6">
        <v>10000</v>
      </c>
      <c r="F1696" s="8">
        <v>5</v>
      </c>
      <c r="G1696" t="s">
        <v>8221</v>
      </c>
      <c r="H1696" s="6">
        <f t="shared" si="157"/>
        <v>5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t="s">
        <v>8291</v>
      </c>
      <c r="Q1696" s="11" t="s">
        <v>8323</v>
      </c>
      <c r="R1696" t="s">
        <v>8345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>
        <f t="shared" si="161"/>
        <v>2017</v>
      </c>
    </row>
    <row r="1697" spans="1:22" ht="43.2" x14ac:dyDescent="0.3">
      <c r="A1697">
        <v>1695</v>
      </c>
      <c r="B1697" s="3" t="s">
        <v>1696</v>
      </c>
      <c r="C1697" s="3" t="s">
        <v>5805</v>
      </c>
      <c r="D1697" s="3">
        <f t="shared" si="156"/>
        <v>12</v>
      </c>
      <c r="E1697" s="6">
        <v>12000</v>
      </c>
      <c r="F1697" s="8">
        <v>1405</v>
      </c>
      <c r="G1697" t="s">
        <v>8221</v>
      </c>
      <c r="H1697" s="6">
        <f t="shared" si="157"/>
        <v>61.09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t="s">
        <v>8291</v>
      </c>
      <c r="Q1697" s="11" t="s">
        <v>8323</v>
      </c>
      <c r="R1697" t="s">
        <v>8345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3">
        <f t="shared" si="156"/>
        <v>0</v>
      </c>
      <c r="E1698" s="6">
        <v>300000</v>
      </c>
      <c r="F1698" s="8">
        <v>0</v>
      </c>
      <c r="G1698" t="s">
        <v>8221</v>
      </c>
      <c r="H1698" s="6">
        <f t="shared" si="157"/>
        <v>0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t="s">
        <v>8291</v>
      </c>
      <c r="Q1698" s="11" t="s">
        <v>8323</v>
      </c>
      <c r="R1698" t="s">
        <v>8345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3">
        <f t="shared" si="156"/>
        <v>20</v>
      </c>
      <c r="E1699" s="6">
        <v>12500</v>
      </c>
      <c r="F1699" s="8">
        <v>2526</v>
      </c>
      <c r="G1699" t="s">
        <v>8221</v>
      </c>
      <c r="H1699" s="6">
        <f t="shared" si="157"/>
        <v>114.82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t="s">
        <v>8291</v>
      </c>
      <c r="Q1699" s="11" t="s">
        <v>8323</v>
      </c>
      <c r="R1699" t="s">
        <v>8345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>
        <f t="shared" si="161"/>
        <v>2017</v>
      </c>
    </row>
    <row r="1700" spans="1:22" ht="43.2" x14ac:dyDescent="0.3">
      <c r="A1700">
        <v>1698</v>
      </c>
      <c r="B1700" s="3" t="s">
        <v>1699</v>
      </c>
      <c r="C1700" s="3" t="s">
        <v>5808</v>
      </c>
      <c r="D1700" s="3">
        <f t="shared" si="156"/>
        <v>0</v>
      </c>
      <c r="E1700" s="6">
        <v>125000</v>
      </c>
      <c r="F1700" s="8">
        <v>0</v>
      </c>
      <c r="G1700" t="s">
        <v>8221</v>
      </c>
      <c r="H1700" s="6">
        <f t="shared" si="157"/>
        <v>0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t="s">
        <v>8291</v>
      </c>
      <c r="Q1700" s="11" t="s">
        <v>8323</v>
      </c>
      <c r="R1700" t="s">
        <v>8345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3">
        <f t="shared" si="156"/>
        <v>4</v>
      </c>
      <c r="E1701" s="6">
        <v>5105</v>
      </c>
      <c r="F1701" s="8">
        <v>216</v>
      </c>
      <c r="G1701" t="s">
        <v>8221</v>
      </c>
      <c r="H1701" s="6">
        <f t="shared" si="157"/>
        <v>54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t="s">
        <v>8291</v>
      </c>
      <c r="Q1701" s="11" t="s">
        <v>8323</v>
      </c>
      <c r="R1701" t="s">
        <v>8345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3">
        <f t="shared" si="156"/>
        <v>26</v>
      </c>
      <c r="E1702" s="6">
        <v>20000</v>
      </c>
      <c r="F1702" s="8">
        <v>5212</v>
      </c>
      <c r="G1702" t="s">
        <v>8221</v>
      </c>
      <c r="H1702" s="6">
        <f t="shared" si="157"/>
        <v>65.97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t="s">
        <v>8291</v>
      </c>
      <c r="Q1702" s="11" t="s">
        <v>8323</v>
      </c>
      <c r="R1702" t="s">
        <v>8345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3">
        <f t="shared" si="156"/>
        <v>0</v>
      </c>
      <c r="E1703" s="6">
        <v>5050</v>
      </c>
      <c r="F1703" s="8">
        <v>10</v>
      </c>
      <c r="G1703" t="s">
        <v>8220</v>
      </c>
      <c r="H1703" s="6">
        <f t="shared" si="157"/>
        <v>5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t="s">
        <v>8291</v>
      </c>
      <c r="Q1703" s="11" t="s">
        <v>8323</v>
      </c>
      <c r="R1703" t="s">
        <v>8345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>
        <f t="shared" si="161"/>
        <v>2015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3">
        <f t="shared" si="156"/>
        <v>0</v>
      </c>
      <c r="E1704" s="6">
        <v>16500</v>
      </c>
      <c r="F1704" s="8">
        <v>1</v>
      </c>
      <c r="G1704" t="s">
        <v>8220</v>
      </c>
      <c r="H1704" s="6">
        <f t="shared" si="157"/>
        <v>1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t="s">
        <v>8291</v>
      </c>
      <c r="Q1704" s="11" t="s">
        <v>8323</v>
      </c>
      <c r="R1704" t="s">
        <v>8345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3">
        <f t="shared" si="156"/>
        <v>1</v>
      </c>
      <c r="E1705" s="6">
        <v>5000</v>
      </c>
      <c r="F1705" s="8">
        <v>51</v>
      </c>
      <c r="G1705" t="s">
        <v>8220</v>
      </c>
      <c r="H1705" s="6">
        <f t="shared" si="157"/>
        <v>25.5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t="s">
        <v>8291</v>
      </c>
      <c r="Q1705" s="11" t="s">
        <v>8323</v>
      </c>
      <c r="R1705" t="s">
        <v>8345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>
        <f t="shared" si="161"/>
        <v>2015</v>
      </c>
    </row>
    <row r="1706" spans="1:22" ht="28.8" x14ac:dyDescent="0.3">
      <c r="A1706">
        <v>1704</v>
      </c>
      <c r="B1706" s="3" t="s">
        <v>1705</v>
      </c>
      <c r="C1706" s="3" t="s">
        <v>5814</v>
      </c>
      <c r="D1706" s="3">
        <f t="shared" si="156"/>
        <v>65</v>
      </c>
      <c r="E1706" s="6">
        <v>2000</v>
      </c>
      <c r="F1706" s="8">
        <v>1302</v>
      </c>
      <c r="G1706" t="s">
        <v>8220</v>
      </c>
      <c r="H1706" s="6">
        <f t="shared" si="157"/>
        <v>118.36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t="s">
        <v>8291</v>
      </c>
      <c r="Q1706" s="11" t="s">
        <v>8323</v>
      </c>
      <c r="R1706" t="s">
        <v>8345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>
        <f t="shared" si="161"/>
        <v>2015</v>
      </c>
    </row>
    <row r="1707" spans="1:22" ht="28.8" x14ac:dyDescent="0.3">
      <c r="A1707">
        <v>1705</v>
      </c>
      <c r="B1707" s="3" t="s">
        <v>1706</v>
      </c>
      <c r="C1707" s="3" t="s">
        <v>5815</v>
      </c>
      <c r="D1707" s="3">
        <f t="shared" si="156"/>
        <v>0</v>
      </c>
      <c r="E1707" s="6">
        <v>2000</v>
      </c>
      <c r="F1707" s="8">
        <v>0</v>
      </c>
      <c r="G1707" t="s">
        <v>8220</v>
      </c>
      <c r="H1707" s="6">
        <f t="shared" si="157"/>
        <v>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t="s">
        <v>8291</v>
      </c>
      <c r="Q1707" s="11" t="s">
        <v>8323</v>
      </c>
      <c r="R1707" t="s">
        <v>8345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3">
        <f t="shared" si="156"/>
        <v>0</v>
      </c>
      <c r="E1708" s="6">
        <v>5500</v>
      </c>
      <c r="F1708" s="8">
        <v>0</v>
      </c>
      <c r="G1708" t="s">
        <v>8220</v>
      </c>
      <c r="H1708" s="6">
        <f t="shared" si="157"/>
        <v>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t="s">
        <v>8291</v>
      </c>
      <c r="Q1708" s="11" t="s">
        <v>8323</v>
      </c>
      <c r="R1708" t="s">
        <v>8345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3">
        <f t="shared" si="156"/>
        <v>10</v>
      </c>
      <c r="E1709" s="6">
        <v>5000</v>
      </c>
      <c r="F1709" s="8">
        <v>487</v>
      </c>
      <c r="G1709" t="s">
        <v>8220</v>
      </c>
      <c r="H1709" s="6">
        <f t="shared" si="157"/>
        <v>54.11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t="s">
        <v>8291</v>
      </c>
      <c r="Q1709" s="11" t="s">
        <v>8323</v>
      </c>
      <c r="R1709" t="s">
        <v>8345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>
        <f t="shared" si="161"/>
        <v>2016</v>
      </c>
    </row>
    <row r="1710" spans="1:22" ht="43.2" x14ac:dyDescent="0.3">
      <c r="A1710">
        <v>1708</v>
      </c>
      <c r="B1710" s="3" t="s">
        <v>1709</v>
      </c>
      <c r="C1710" s="3" t="s">
        <v>5818</v>
      </c>
      <c r="D1710" s="3">
        <f t="shared" si="156"/>
        <v>0</v>
      </c>
      <c r="E1710" s="6">
        <v>7000</v>
      </c>
      <c r="F1710" s="8">
        <v>0</v>
      </c>
      <c r="G1710" t="s">
        <v>8220</v>
      </c>
      <c r="H1710" s="6">
        <f t="shared" si="157"/>
        <v>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t="s">
        <v>8291</v>
      </c>
      <c r="Q1710" s="11" t="s">
        <v>8323</v>
      </c>
      <c r="R1710" t="s">
        <v>8345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>
        <f t="shared" si="161"/>
        <v>2016</v>
      </c>
    </row>
    <row r="1711" spans="1:22" ht="28.8" x14ac:dyDescent="0.3">
      <c r="A1711">
        <v>1709</v>
      </c>
      <c r="B1711" s="3" t="s">
        <v>1710</v>
      </c>
      <c r="C1711" s="3" t="s">
        <v>5819</v>
      </c>
      <c r="D1711" s="3">
        <f t="shared" si="156"/>
        <v>5</v>
      </c>
      <c r="E1711" s="6">
        <v>1750</v>
      </c>
      <c r="F1711" s="8">
        <v>85</v>
      </c>
      <c r="G1711" t="s">
        <v>8220</v>
      </c>
      <c r="H1711" s="6">
        <f t="shared" si="157"/>
        <v>21.25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t="s">
        <v>8291</v>
      </c>
      <c r="Q1711" s="11" t="s">
        <v>8323</v>
      </c>
      <c r="R1711" t="s">
        <v>8345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3">
        <f t="shared" si="156"/>
        <v>1</v>
      </c>
      <c r="E1712" s="6">
        <v>5000</v>
      </c>
      <c r="F1712" s="8">
        <v>34</v>
      </c>
      <c r="G1712" t="s">
        <v>8220</v>
      </c>
      <c r="H1712" s="6">
        <f t="shared" si="157"/>
        <v>34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t="s">
        <v>8291</v>
      </c>
      <c r="Q1712" s="11" t="s">
        <v>8323</v>
      </c>
      <c r="R1712" t="s">
        <v>8345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2015</v>
      </c>
      <c r="V1712">
        <f t="shared" si="161"/>
        <v>2016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3">
        <f t="shared" si="156"/>
        <v>11</v>
      </c>
      <c r="E1713" s="6">
        <v>10000</v>
      </c>
      <c r="F1713" s="8">
        <v>1050</v>
      </c>
      <c r="G1713" t="s">
        <v>8220</v>
      </c>
      <c r="H1713" s="6">
        <f t="shared" si="157"/>
        <v>525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t="s">
        <v>8291</v>
      </c>
      <c r="Q1713" s="11" t="s">
        <v>8323</v>
      </c>
      <c r="R1713" t="s">
        <v>8345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>
        <f t="shared" si="161"/>
        <v>2014</v>
      </c>
    </row>
    <row r="1714" spans="1:22" ht="43.2" x14ac:dyDescent="0.3">
      <c r="A1714">
        <v>1712</v>
      </c>
      <c r="B1714" s="3" t="s">
        <v>1713</v>
      </c>
      <c r="C1714" s="3" t="s">
        <v>5822</v>
      </c>
      <c r="D1714" s="3">
        <f t="shared" si="156"/>
        <v>0</v>
      </c>
      <c r="E1714" s="6">
        <v>5000</v>
      </c>
      <c r="F1714" s="8">
        <v>0</v>
      </c>
      <c r="G1714" t="s">
        <v>8220</v>
      </c>
      <c r="H1714" s="6">
        <f t="shared" si="157"/>
        <v>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t="s">
        <v>8291</v>
      </c>
      <c r="Q1714" s="11" t="s">
        <v>8323</v>
      </c>
      <c r="R1714" t="s">
        <v>8345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>
        <f t="shared" si="161"/>
        <v>2015</v>
      </c>
    </row>
    <row r="1715" spans="1:22" ht="43.2" x14ac:dyDescent="0.3">
      <c r="A1715">
        <v>1713</v>
      </c>
      <c r="B1715" s="3" t="s">
        <v>1714</v>
      </c>
      <c r="C1715" s="3" t="s">
        <v>5823</v>
      </c>
      <c r="D1715" s="3">
        <f t="shared" si="156"/>
        <v>2</v>
      </c>
      <c r="E1715" s="6">
        <v>3000</v>
      </c>
      <c r="F1715" s="8">
        <v>50</v>
      </c>
      <c r="G1715" t="s">
        <v>8220</v>
      </c>
      <c r="H1715" s="6">
        <f t="shared" si="157"/>
        <v>50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t="s">
        <v>8291</v>
      </c>
      <c r="Q1715" s="11" t="s">
        <v>8323</v>
      </c>
      <c r="R1715" t="s">
        <v>8345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3">
        <f t="shared" si="156"/>
        <v>8</v>
      </c>
      <c r="E1716" s="6">
        <v>25000</v>
      </c>
      <c r="F1716" s="8">
        <v>1967</v>
      </c>
      <c r="G1716" t="s">
        <v>8220</v>
      </c>
      <c r="H1716" s="6">
        <f t="shared" si="157"/>
        <v>115.71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t="s">
        <v>8291</v>
      </c>
      <c r="Q1716" s="11" t="s">
        <v>8323</v>
      </c>
      <c r="R1716" t="s">
        <v>8345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3">
        <f t="shared" si="156"/>
        <v>0</v>
      </c>
      <c r="E1717" s="6">
        <v>5000</v>
      </c>
      <c r="F1717" s="8">
        <v>11</v>
      </c>
      <c r="G1717" t="s">
        <v>8220</v>
      </c>
      <c r="H1717" s="6">
        <f t="shared" si="157"/>
        <v>5.5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t="s">
        <v>8291</v>
      </c>
      <c r="Q1717" s="11" t="s">
        <v>8323</v>
      </c>
      <c r="R1717" t="s">
        <v>8345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3">
        <f t="shared" si="156"/>
        <v>8</v>
      </c>
      <c r="E1718" s="6">
        <v>2000</v>
      </c>
      <c r="F1718" s="8">
        <v>150</v>
      </c>
      <c r="G1718" t="s">
        <v>8220</v>
      </c>
      <c r="H1718" s="6">
        <f t="shared" si="157"/>
        <v>50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t="s">
        <v>8291</v>
      </c>
      <c r="Q1718" s="11" t="s">
        <v>8323</v>
      </c>
      <c r="R1718" t="s">
        <v>8345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>
        <f t="shared" si="161"/>
        <v>2016</v>
      </c>
    </row>
    <row r="1719" spans="1:22" ht="28.8" x14ac:dyDescent="0.3">
      <c r="A1719">
        <v>1717</v>
      </c>
      <c r="B1719" s="3" t="s">
        <v>1718</v>
      </c>
      <c r="C1719" s="3" t="s">
        <v>5827</v>
      </c>
      <c r="D1719" s="3">
        <f t="shared" si="156"/>
        <v>43</v>
      </c>
      <c r="E1719" s="6">
        <v>3265</v>
      </c>
      <c r="F1719" s="8">
        <v>1395</v>
      </c>
      <c r="G1719" t="s">
        <v>8220</v>
      </c>
      <c r="H1719" s="6">
        <f t="shared" si="157"/>
        <v>34.020000000000003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t="s">
        <v>8291</v>
      </c>
      <c r="Q1719" s="11" t="s">
        <v>8323</v>
      </c>
      <c r="R1719" t="s">
        <v>8345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3">
        <f t="shared" si="156"/>
        <v>0</v>
      </c>
      <c r="E1720" s="6">
        <v>35000</v>
      </c>
      <c r="F1720" s="8">
        <v>75</v>
      </c>
      <c r="G1720" t="s">
        <v>8220</v>
      </c>
      <c r="H1720" s="6">
        <f t="shared" si="157"/>
        <v>37.5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t="s">
        <v>8291</v>
      </c>
      <c r="Q1720" s="11" t="s">
        <v>8323</v>
      </c>
      <c r="R1720" t="s">
        <v>8345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3">
        <f t="shared" si="156"/>
        <v>1</v>
      </c>
      <c r="E1721" s="6">
        <v>4000</v>
      </c>
      <c r="F1721" s="8">
        <v>35</v>
      </c>
      <c r="G1721" t="s">
        <v>8220</v>
      </c>
      <c r="H1721" s="6">
        <f t="shared" si="157"/>
        <v>11.67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t="s">
        <v>8291</v>
      </c>
      <c r="Q1721" s="11" t="s">
        <v>8323</v>
      </c>
      <c r="R1721" t="s">
        <v>8345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3">
        <f t="shared" si="156"/>
        <v>6</v>
      </c>
      <c r="E1722" s="6">
        <v>4000</v>
      </c>
      <c r="F1722" s="8">
        <v>225</v>
      </c>
      <c r="G1722" t="s">
        <v>8220</v>
      </c>
      <c r="H1722" s="6">
        <f t="shared" si="157"/>
        <v>28.13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t="s">
        <v>8291</v>
      </c>
      <c r="Q1722" s="11" t="s">
        <v>8323</v>
      </c>
      <c r="R1722" t="s">
        <v>8345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3">
        <f t="shared" si="156"/>
        <v>0</v>
      </c>
      <c r="E1723" s="6">
        <v>5000</v>
      </c>
      <c r="F1723" s="8">
        <v>0</v>
      </c>
      <c r="G1723" t="s">
        <v>8220</v>
      </c>
      <c r="H1723" s="6">
        <f t="shared" si="157"/>
        <v>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t="s">
        <v>8291</v>
      </c>
      <c r="Q1723" s="11" t="s">
        <v>8323</v>
      </c>
      <c r="R1723" t="s">
        <v>8345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3">
        <f t="shared" si="156"/>
        <v>0</v>
      </c>
      <c r="E1724" s="6">
        <v>2880</v>
      </c>
      <c r="F1724" s="8">
        <v>1</v>
      </c>
      <c r="G1724" t="s">
        <v>8220</v>
      </c>
      <c r="H1724" s="6">
        <f t="shared" si="157"/>
        <v>1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t="s">
        <v>8291</v>
      </c>
      <c r="Q1724" s="11" t="s">
        <v>8323</v>
      </c>
      <c r="R1724" t="s">
        <v>8345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>
        <f t="shared" si="161"/>
        <v>2016</v>
      </c>
    </row>
    <row r="1725" spans="1:22" ht="43.2" x14ac:dyDescent="0.3">
      <c r="A1725">
        <v>1723</v>
      </c>
      <c r="B1725" s="3" t="s">
        <v>1724</v>
      </c>
      <c r="C1725" s="3" t="s">
        <v>5833</v>
      </c>
      <c r="D1725" s="3">
        <f t="shared" si="156"/>
        <v>7</v>
      </c>
      <c r="E1725" s="6">
        <v>10000</v>
      </c>
      <c r="F1725" s="8">
        <v>650</v>
      </c>
      <c r="G1725" t="s">
        <v>8220</v>
      </c>
      <c r="H1725" s="6">
        <f t="shared" si="157"/>
        <v>216.67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t="s">
        <v>8291</v>
      </c>
      <c r="Q1725" s="11" t="s">
        <v>8323</v>
      </c>
      <c r="R1725" t="s">
        <v>8345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3">
        <f t="shared" si="156"/>
        <v>1</v>
      </c>
      <c r="E1726" s="6">
        <v>6000</v>
      </c>
      <c r="F1726" s="8">
        <v>35</v>
      </c>
      <c r="G1726" t="s">
        <v>8220</v>
      </c>
      <c r="H1726" s="6">
        <f t="shared" si="157"/>
        <v>8.75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t="s">
        <v>8291</v>
      </c>
      <c r="Q1726" s="11" t="s">
        <v>8323</v>
      </c>
      <c r="R1726" t="s">
        <v>8345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3">
        <f t="shared" si="156"/>
        <v>10</v>
      </c>
      <c r="E1727" s="6">
        <v>5500</v>
      </c>
      <c r="F1727" s="8">
        <v>560</v>
      </c>
      <c r="G1727" t="s">
        <v>8220</v>
      </c>
      <c r="H1727" s="6">
        <f t="shared" si="157"/>
        <v>62.22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t="s">
        <v>8291</v>
      </c>
      <c r="Q1727" s="11" t="s">
        <v>8323</v>
      </c>
      <c r="R1727" t="s">
        <v>8345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3">
        <f t="shared" si="156"/>
        <v>34</v>
      </c>
      <c r="E1728" s="6">
        <v>6500</v>
      </c>
      <c r="F1728" s="8">
        <v>2196</v>
      </c>
      <c r="G1728" t="s">
        <v>8220</v>
      </c>
      <c r="H1728" s="6">
        <f t="shared" si="157"/>
        <v>137.25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t="s">
        <v>8291</v>
      </c>
      <c r="Q1728" s="11" t="s">
        <v>8323</v>
      </c>
      <c r="R1728" t="s">
        <v>8345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3">
        <f t="shared" si="156"/>
        <v>0</v>
      </c>
      <c r="E1729" s="6">
        <v>3000</v>
      </c>
      <c r="F1729" s="8">
        <v>1</v>
      </c>
      <c r="G1729" t="s">
        <v>8220</v>
      </c>
      <c r="H1729" s="6">
        <f t="shared" si="157"/>
        <v>1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t="s">
        <v>8291</v>
      </c>
      <c r="Q1729" s="11" t="s">
        <v>8323</v>
      </c>
      <c r="R1729" t="s">
        <v>8345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3">
        <f t="shared" ref="D1730:D1793" si="162">ROUND((F1730/E1730)*100,0)</f>
        <v>68</v>
      </c>
      <c r="E1730" s="6">
        <v>1250</v>
      </c>
      <c r="F1730" s="8">
        <v>855</v>
      </c>
      <c r="G1730" t="s">
        <v>8220</v>
      </c>
      <c r="H1730" s="6">
        <f t="shared" si="157"/>
        <v>122.14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t="s">
        <v>8291</v>
      </c>
      <c r="Q1730" s="11" t="s">
        <v>8323</v>
      </c>
      <c r="R1730" t="s">
        <v>8345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3">
        <f t="shared" si="162"/>
        <v>0</v>
      </c>
      <c r="E1731" s="6">
        <v>10000</v>
      </c>
      <c r="F1731" s="8">
        <v>0</v>
      </c>
      <c r="G1731" t="s">
        <v>8220</v>
      </c>
      <c r="H1731" s="6">
        <f t="shared" ref="H1731:H1794" si="163">IFERROR(ROUND(F1731/N1731,2),0)</f>
        <v>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t="s">
        <v>8291</v>
      </c>
      <c r="Q1731" s="11" t="s">
        <v>8323</v>
      </c>
      <c r="R1731" t="s">
        <v>8345</v>
      </c>
      <c r="S1731" s="13">
        <f t="shared" ref="S1731:S1794" si="164">(((L1731/60)/60)/24)+DATE(1970,1,1)</f>
        <v>42471.052152777775</v>
      </c>
      <c r="T1731" s="13">
        <f t="shared" ref="T1731:T1794" si="165">(((K1731/60)/60)/24)+DATE(1970,1,1)</f>
        <v>42531.052152777775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3">
        <f t="shared" si="162"/>
        <v>0</v>
      </c>
      <c r="E1732" s="6">
        <v>3000</v>
      </c>
      <c r="F1732" s="8">
        <v>0</v>
      </c>
      <c r="G1732" t="s">
        <v>8220</v>
      </c>
      <c r="H1732" s="6">
        <f t="shared" si="163"/>
        <v>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t="s">
        <v>8291</v>
      </c>
      <c r="Q1732" s="11" t="s">
        <v>8323</v>
      </c>
      <c r="R1732" t="s">
        <v>8345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3">
        <f t="shared" si="162"/>
        <v>0</v>
      </c>
      <c r="E1733" s="6">
        <v>1000</v>
      </c>
      <c r="F1733" s="8">
        <v>0</v>
      </c>
      <c r="G1733" t="s">
        <v>8220</v>
      </c>
      <c r="H1733" s="6">
        <f t="shared" si="163"/>
        <v>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t="s">
        <v>8291</v>
      </c>
      <c r="Q1733" s="11" t="s">
        <v>8323</v>
      </c>
      <c r="R1733" t="s">
        <v>8345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3">
        <f t="shared" si="162"/>
        <v>0</v>
      </c>
      <c r="E1734" s="6">
        <v>4000</v>
      </c>
      <c r="F1734" s="8">
        <v>0</v>
      </c>
      <c r="G1734" t="s">
        <v>8220</v>
      </c>
      <c r="H1734" s="6">
        <f t="shared" si="163"/>
        <v>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t="s">
        <v>8291</v>
      </c>
      <c r="Q1734" s="11" t="s">
        <v>8323</v>
      </c>
      <c r="R1734" t="s">
        <v>8345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>
        <f t="shared" si="167"/>
        <v>2016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3">
        <f t="shared" si="162"/>
        <v>0</v>
      </c>
      <c r="E1735" s="6">
        <v>10000</v>
      </c>
      <c r="F1735" s="8">
        <v>0</v>
      </c>
      <c r="G1735" t="s">
        <v>8220</v>
      </c>
      <c r="H1735" s="6">
        <f t="shared" si="163"/>
        <v>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t="s">
        <v>8291</v>
      </c>
      <c r="Q1735" s="11" t="s">
        <v>8323</v>
      </c>
      <c r="R1735" t="s">
        <v>8345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3">
        <f t="shared" si="162"/>
        <v>0</v>
      </c>
      <c r="E1736" s="6">
        <v>4500</v>
      </c>
      <c r="F1736" s="8">
        <v>1</v>
      </c>
      <c r="G1736" t="s">
        <v>8220</v>
      </c>
      <c r="H1736" s="6">
        <f t="shared" si="163"/>
        <v>1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t="s">
        <v>8291</v>
      </c>
      <c r="Q1736" s="11" t="s">
        <v>8323</v>
      </c>
      <c r="R1736" t="s">
        <v>8345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3">
        <f t="shared" si="162"/>
        <v>11</v>
      </c>
      <c r="E1737" s="6">
        <v>1000</v>
      </c>
      <c r="F1737" s="8">
        <v>110</v>
      </c>
      <c r="G1737" t="s">
        <v>8220</v>
      </c>
      <c r="H1737" s="6">
        <f t="shared" si="163"/>
        <v>55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t="s">
        <v>8291</v>
      </c>
      <c r="Q1737" s="11" t="s">
        <v>8323</v>
      </c>
      <c r="R1737" t="s">
        <v>8345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3">
        <f t="shared" si="162"/>
        <v>1</v>
      </c>
      <c r="E1738" s="6">
        <v>3000</v>
      </c>
      <c r="F1738" s="8">
        <v>22</v>
      </c>
      <c r="G1738" t="s">
        <v>8220</v>
      </c>
      <c r="H1738" s="6">
        <f t="shared" si="163"/>
        <v>22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t="s">
        <v>8291</v>
      </c>
      <c r="Q1738" s="11" t="s">
        <v>8323</v>
      </c>
      <c r="R1738" t="s">
        <v>8345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3">
        <f t="shared" si="162"/>
        <v>21</v>
      </c>
      <c r="E1739" s="6">
        <v>4000</v>
      </c>
      <c r="F1739" s="8">
        <v>850</v>
      </c>
      <c r="G1739" t="s">
        <v>8220</v>
      </c>
      <c r="H1739" s="6">
        <f t="shared" si="163"/>
        <v>56.67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t="s">
        <v>8291</v>
      </c>
      <c r="Q1739" s="11" t="s">
        <v>8323</v>
      </c>
      <c r="R1739" t="s">
        <v>8345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3">
        <f t="shared" si="162"/>
        <v>0</v>
      </c>
      <c r="E1740" s="6">
        <v>5000</v>
      </c>
      <c r="F1740" s="8">
        <v>20</v>
      </c>
      <c r="G1740" t="s">
        <v>8220</v>
      </c>
      <c r="H1740" s="6">
        <f t="shared" si="163"/>
        <v>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t="s">
        <v>8291</v>
      </c>
      <c r="Q1740" s="11" t="s">
        <v>8323</v>
      </c>
      <c r="R1740" t="s">
        <v>8345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3">
        <f t="shared" si="162"/>
        <v>0</v>
      </c>
      <c r="E1741" s="6">
        <v>1000</v>
      </c>
      <c r="F1741" s="8">
        <v>1</v>
      </c>
      <c r="G1741" t="s">
        <v>8220</v>
      </c>
      <c r="H1741" s="6">
        <f t="shared" si="163"/>
        <v>1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t="s">
        <v>8291</v>
      </c>
      <c r="Q1741" s="11" t="s">
        <v>8323</v>
      </c>
      <c r="R1741" t="s">
        <v>8345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3">
        <f t="shared" si="162"/>
        <v>0</v>
      </c>
      <c r="E1742" s="6">
        <v>3000</v>
      </c>
      <c r="F1742" s="8">
        <v>0</v>
      </c>
      <c r="G1742" t="s">
        <v>8220</v>
      </c>
      <c r="H1742" s="6">
        <f t="shared" si="163"/>
        <v>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t="s">
        <v>8291</v>
      </c>
      <c r="Q1742" s="11" t="s">
        <v>8323</v>
      </c>
      <c r="R1742" t="s">
        <v>8345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3">
        <f t="shared" si="162"/>
        <v>111</v>
      </c>
      <c r="E1743" s="6">
        <v>1200</v>
      </c>
      <c r="F1743" s="8">
        <v>1330</v>
      </c>
      <c r="G1743" t="s">
        <v>8218</v>
      </c>
      <c r="H1743" s="6">
        <f t="shared" si="163"/>
        <v>25.58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t="s">
        <v>8283</v>
      </c>
      <c r="Q1743" s="11" t="s">
        <v>8336</v>
      </c>
      <c r="R1743" t="s">
        <v>8337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3">
        <f t="shared" si="162"/>
        <v>109</v>
      </c>
      <c r="E1744" s="6">
        <v>2000</v>
      </c>
      <c r="F1744" s="8">
        <v>2175</v>
      </c>
      <c r="G1744" t="s">
        <v>8218</v>
      </c>
      <c r="H1744" s="6">
        <f t="shared" si="163"/>
        <v>63.97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t="s">
        <v>8283</v>
      </c>
      <c r="Q1744" s="11" t="s">
        <v>8336</v>
      </c>
      <c r="R1744" t="s">
        <v>8337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2016</v>
      </c>
      <c r="V1744">
        <f t="shared" si="167"/>
        <v>2017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3">
        <f t="shared" si="162"/>
        <v>100</v>
      </c>
      <c r="E1745" s="6">
        <v>6000</v>
      </c>
      <c r="F1745" s="8">
        <v>6025</v>
      </c>
      <c r="G1745" t="s">
        <v>8218</v>
      </c>
      <c r="H1745" s="6">
        <f t="shared" si="163"/>
        <v>89.93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t="s">
        <v>8283</v>
      </c>
      <c r="Q1745" s="11" t="s">
        <v>8336</v>
      </c>
      <c r="R1745" t="s">
        <v>8337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3">
        <f t="shared" si="162"/>
        <v>118</v>
      </c>
      <c r="E1746" s="6">
        <v>5500</v>
      </c>
      <c r="F1746" s="8">
        <v>6515</v>
      </c>
      <c r="G1746" t="s">
        <v>8218</v>
      </c>
      <c r="H1746" s="6">
        <f t="shared" si="163"/>
        <v>93.07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t="s">
        <v>8283</v>
      </c>
      <c r="Q1746" s="11" t="s">
        <v>8336</v>
      </c>
      <c r="R1746" t="s">
        <v>8337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3">
        <f t="shared" si="162"/>
        <v>114</v>
      </c>
      <c r="E1747" s="6">
        <v>7000</v>
      </c>
      <c r="F1747" s="8">
        <v>7981</v>
      </c>
      <c r="G1747" t="s">
        <v>8218</v>
      </c>
      <c r="H1747" s="6">
        <f t="shared" si="163"/>
        <v>89.67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t="s">
        <v>8283</v>
      </c>
      <c r="Q1747" s="11" t="s">
        <v>8336</v>
      </c>
      <c r="R1747" t="s">
        <v>8337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>
        <f t="shared" si="167"/>
        <v>2016</v>
      </c>
    </row>
    <row r="1748" spans="1:22" ht="43.2" x14ac:dyDescent="0.3">
      <c r="A1748">
        <v>1746</v>
      </c>
      <c r="B1748" s="3" t="s">
        <v>1747</v>
      </c>
      <c r="C1748" s="3" t="s">
        <v>5856</v>
      </c>
      <c r="D1748" s="3">
        <f t="shared" si="162"/>
        <v>148</v>
      </c>
      <c r="E1748" s="6">
        <v>15000</v>
      </c>
      <c r="F1748" s="8">
        <v>22215</v>
      </c>
      <c r="G1748" t="s">
        <v>8218</v>
      </c>
      <c r="H1748" s="6">
        <f t="shared" si="163"/>
        <v>207.62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t="s">
        <v>8283</v>
      </c>
      <c r="Q1748" s="11" t="s">
        <v>8336</v>
      </c>
      <c r="R1748" t="s">
        <v>8337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3">
        <f t="shared" si="162"/>
        <v>105</v>
      </c>
      <c r="E1749" s="6">
        <v>9000</v>
      </c>
      <c r="F1749" s="8">
        <v>9446</v>
      </c>
      <c r="G1749" t="s">
        <v>8218</v>
      </c>
      <c r="H1749" s="6">
        <f t="shared" si="163"/>
        <v>59.41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t="s">
        <v>8283</v>
      </c>
      <c r="Q1749" s="11" t="s">
        <v>8336</v>
      </c>
      <c r="R1749" t="s">
        <v>8337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2015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3">
        <f t="shared" si="162"/>
        <v>130</v>
      </c>
      <c r="E1750" s="6">
        <v>50000</v>
      </c>
      <c r="F1750" s="8">
        <v>64974</v>
      </c>
      <c r="G1750" t="s">
        <v>8218</v>
      </c>
      <c r="H1750" s="6">
        <f t="shared" si="163"/>
        <v>358.97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t="s">
        <v>8283</v>
      </c>
      <c r="Q1750" s="11" t="s">
        <v>8336</v>
      </c>
      <c r="R1750" t="s">
        <v>8337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3">
        <f t="shared" si="162"/>
        <v>123</v>
      </c>
      <c r="E1751" s="6">
        <v>10050</v>
      </c>
      <c r="F1751" s="8">
        <v>12410.5</v>
      </c>
      <c r="G1751" t="s">
        <v>8218</v>
      </c>
      <c r="H1751" s="6">
        <f t="shared" si="163"/>
        <v>94.74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t="s">
        <v>8283</v>
      </c>
      <c r="Q1751" s="11" t="s">
        <v>8336</v>
      </c>
      <c r="R1751" t="s">
        <v>8337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3">
        <f t="shared" si="162"/>
        <v>202</v>
      </c>
      <c r="E1752" s="6">
        <v>5000</v>
      </c>
      <c r="F1752" s="8">
        <v>10081</v>
      </c>
      <c r="G1752" t="s">
        <v>8218</v>
      </c>
      <c r="H1752" s="6">
        <f t="shared" si="163"/>
        <v>80.650000000000006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t="s">
        <v>8283</v>
      </c>
      <c r="Q1752" s="11" t="s">
        <v>8336</v>
      </c>
      <c r="R1752" t="s">
        <v>8337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3">
        <f t="shared" si="162"/>
        <v>103</v>
      </c>
      <c r="E1753" s="6">
        <v>10000</v>
      </c>
      <c r="F1753" s="8">
        <v>10290</v>
      </c>
      <c r="G1753" t="s">
        <v>8218</v>
      </c>
      <c r="H1753" s="6">
        <f t="shared" si="163"/>
        <v>168.69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t="s">
        <v>8283</v>
      </c>
      <c r="Q1753" s="11" t="s">
        <v>8336</v>
      </c>
      <c r="R1753" t="s">
        <v>8337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3">
        <f t="shared" si="162"/>
        <v>260</v>
      </c>
      <c r="E1754" s="6">
        <v>1200</v>
      </c>
      <c r="F1754" s="8">
        <v>3122</v>
      </c>
      <c r="G1754" t="s">
        <v>8218</v>
      </c>
      <c r="H1754" s="6">
        <f t="shared" si="163"/>
        <v>34.69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t="s">
        <v>8283</v>
      </c>
      <c r="Q1754" s="11" t="s">
        <v>8336</v>
      </c>
      <c r="R1754" t="s">
        <v>8337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3">
        <f t="shared" si="162"/>
        <v>108</v>
      </c>
      <c r="E1755" s="6">
        <v>15000</v>
      </c>
      <c r="F1755" s="8">
        <v>16200</v>
      </c>
      <c r="G1755" t="s">
        <v>8218</v>
      </c>
      <c r="H1755" s="6">
        <f t="shared" si="163"/>
        <v>462.86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t="s">
        <v>8283</v>
      </c>
      <c r="Q1755" s="11" t="s">
        <v>8336</v>
      </c>
      <c r="R1755" t="s">
        <v>8337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3">
        <f t="shared" si="162"/>
        <v>111</v>
      </c>
      <c r="E1756" s="6">
        <v>8500</v>
      </c>
      <c r="F1756" s="8">
        <v>9395</v>
      </c>
      <c r="G1756" t="s">
        <v>8218</v>
      </c>
      <c r="H1756" s="6">
        <f t="shared" si="163"/>
        <v>104.39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t="s">
        <v>8283</v>
      </c>
      <c r="Q1756" s="11" t="s">
        <v>8336</v>
      </c>
      <c r="R1756" t="s">
        <v>8337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3">
        <f t="shared" si="162"/>
        <v>120</v>
      </c>
      <c r="E1757" s="6">
        <v>25</v>
      </c>
      <c r="F1757" s="8">
        <v>30</v>
      </c>
      <c r="G1757" t="s">
        <v>8218</v>
      </c>
      <c r="H1757" s="6">
        <f t="shared" si="163"/>
        <v>7.5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t="s">
        <v>8283</v>
      </c>
      <c r="Q1757" s="11" t="s">
        <v>8336</v>
      </c>
      <c r="R1757" t="s">
        <v>8337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3">
        <f t="shared" si="162"/>
        <v>103</v>
      </c>
      <c r="E1758" s="6">
        <v>5500</v>
      </c>
      <c r="F1758" s="8">
        <v>5655.6</v>
      </c>
      <c r="G1758" t="s">
        <v>8218</v>
      </c>
      <c r="H1758" s="6">
        <f t="shared" si="163"/>
        <v>47.13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t="s">
        <v>8283</v>
      </c>
      <c r="Q1758" s="11" t="s">
        <v>8336</v>
      </c>
      <c r="R1758" t="s">
        <v>8337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3">
        <f t="shared" si="162"/>
        <v>116</v>
      </c>
      <c r="E1759" s="6">
        <v>5000</v>
      </c>
      <c r="F1759" s="8">
        <v>5800</v>
      </c>
      <c r="G1759" t="s">
        <v>8218</v>
      </c>
      <c r="H1759" s="6">
        <f t="shared" si="163"/>
        <v>414.29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t="s">
        <v>8283</v>
      </c>
      <c r="Q1759" s="11" t="s">
        <v>8336</v>
      </c>
      <c r="R1759" t="s">
        <v>8337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>
        <f t="shared" si="167"/>
        <v>2017</v>
      </c>
    </row>
    <row r="1760" spans="1:22" ht="43.2" x14ac:dyDescent="0.3">
      <c r="A1760">
        <v>1758</v>
      </c>
      <c r="B1760" s="3" t="s">
        <v>1759</v>
      </c>
      <c r="C1760" s="3" t="s">
        <v>5868</v>
      </c>
      <c r="D1760" s="3">
        <f t="shared" si="162"/>
        <v>115</v>
      </c>
      <c r="E1760" s="6">
        <v>1000</v>
      </c>
      <c r="F1760" s="8">
        <v>1147</v>
      </c>
      <c r="G1760" t="s">
        <v>8218</v>
      </c>
      <c r="H1760" s="6">
        <f t="shared" si="163"/>
        <v>42.48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t="s">
        <v>8283</v>
      </c>
      <c r="Q1760" s="11" t="s">
        <v>8336</v>
      </c>
      <c r="R1760" t="s">
        <v>8337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>
        <f t="shared" si="167"/>
        <v>2016</v>
      </c>
    </row>
    <row r="1761" spans="1:22" x14ac:dyDescent="0.3">
      <c r="A1761">
        <v>1759</v>
      </c>
      <c r="B1761" s="3" t="s">
        <v>1760</v>
      </c>
      <c r="C1761" s="3" t="s">
        <v>5869</v>
      </c>
      <c r="D1761" s="3">
        <f t="shared" si="162"/>
        <v>107</v>
      </c>
      <c r="E1761" s="6">
        <v>5000</v>
      </c>
      <c r="F1761" s="8">
        <v>5330</v>
      </c>
      <c r="G1761" t="s">
        <v>8218</v>
      </c>
      <c r="H1761" s="6">
        <f t="shared" si="163"/>
        <v>108.78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t="s">
        <v>8283</v>
      </c>
      <c r="Q1761" s="11" t="s">
        <v>8336</v>
      </c>
      <c r="R1761" t="s">
        <v>8337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3">
        <f t="shared" si="162"/>
        <v>165</v>
      </c>
      <c r="E1762" s="6">
        <v>5000</v>
      </c>
      <c r="F1762" s="8">
        <v>8272</v>
      </c>
      <c r="G1762" t="s">
        <v>8218</v>
      </c>
      <c r="H1762" s="6">
        <f t="shared" si="163"/>
        <v>81.099999999999994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t="s">
        <v>8283</v>
      </c>
      <c r="Q1762" s="11" t="s">
        <v>8336</v>
      </c>
      <c r="R1762" t="s">
        <v>8337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3">
        <f t="shared" si="162"/>
        <v>155</v>
      </c>
      <c r="E1763" s="6">
        <v>100</v>
      </c>
      <c r="F1763" s="8">
        <v>155</v>
      </c>
      <c r="G1763" t="s">
        <v>8218</v>
      </c>
      <c r="H1763" s="6">
        <f t="shared" si="163"/>
        <v>51.67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t="s">
        <v>8283</v>
      </c>
      <c r="Q1763" s="11" t="s">
        <v>8336</v>
      </c>
      <c r="R1763" t="s">
        <v>8337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>
        <f t="shared" si="167"/>
        <v>2015</v>
      </c>
    </row>
    <row r="1764" spans="1:22" x14ac:dyDescent="0.3">
      <c r="A1764">
        <v>1762</v>
      </c>
      <c r="B1764" s="3" t="s">
        <v>1763</v>
      </c>
      <c r="C1764" s="3" t="s">
        <v>5872</v>
      </c>
      <c r="D1764" s="3">
        <f t="shared" si="162"/>
        <v>885</v>
      </c>
      <c r="E1764" s="6">
        <v>100</v>
      </c>
      <c r="F1764" s="8">
        <v>885</v>
      </c>
      <c r="G1764" t="s">
        <v>8218</v>
      </c>
      <c r="H1764" s="6">
        <f t="shared" si="163"/>
        <v>35.4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t="s">
        <v>8283</v>
      </c>
      <c r="Q1764" s="11" t="s">
        <v>8336</v>
      </c>
      <c r="R1764" t="s">
        <v>8337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>
        <f t="shared" si="167"/>
        <v>2016</v>
      </c>
    </row>
    <row r="1765" spans="1:22" ht="43.2" x14ac:dyDescent="0.3">
      <c r="A1765">
        <v>1763</v>
      </c>
      <c r="B1765" s="3" t="s">
        <v>1764</v>
      </c>
      <c r="C1765" s="3" t="s">
        <v>5873</v>
      </c>
      <c r="D1765" s="3">
        <f t="shared" si="162"/>
        <v>102</v>
      </c>
      <c r="E1765" s="6">
        <v>12000</v>
      </c>
      <c r="F1765" s="8">
        <v>12229</v>
      </c>
      <c r="G1765" t="s">
        <v>8218</v>
      </c>
      <c r="H1765" s="6">
        <f t="shared" si="163"/>
        <v>103.64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t="s">
        <v>8283</v>
      </c>
      <c r="Q1765" s="11" t="s">
        <v>8336</v>
      </c>
      <c r="R1765" t="s">
        <v>8337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3">
        <f t="shared" si="162"/>
        <v>20</v>
      </c>
      <c r="E1766" s="6">
        <v>11000</v>
      </c>
      <c r="F1766" s="8">
        <v>2156</v>
      </c>
      <c r="G1766" t="s">
        <v>8220</v>
      </c>
      <c r="H1766" s="6">
        <f t="shared" si="163"/>
        <v>55.28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t="s">
        <v>8283</v>
      </c>
      <c r="Q1766" s="11" t="s">
        <v>8336</v>
      </c>
      <c r="R1766" t="s">
        <v>8337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3">
        <f t="shared" si="162"/>
        <v>59</v>
      </c>
      <c r="E1767" s="6">
        <v>12500</v>
      </c>
      <c r="F1767" s="8">
        <v>7433.48</v>
      </c>
      <c r="G1767" t="s">
        <v>8220</v>
      </c>
      <c r="H1767" s="6">
        <f t="shared" si="163"/>
        <v>72.17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t="s">
        <v>8283</v>
      </c>
      <c r="Q1767" s="11" t="s">
        <v>8336</v>
      </c>
      <c r="R1767" t="s">
        <v>8337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3">
        <f t="shared" si="162"/>
        <v>0</v>
      </c>
      <c r="E1768" s="6">
        <v>1500</v>
      </c>
      <c r="F1768" s="8">
        <v>0</v>
      </c>
      <c r="G1768" t="s">
        <v>8220</v>
      </c>
      <c r="H1768" s="6">
        <f t="shared" si="163"/>
        <v>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t="s">
        <v>8283</v>
      </c>
      <c r="Q1768" s="11" t="s">
        <v>8336</v>
      </c>
      <c r="R1768" t="s">
        <v>8337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3">
        <f t="shared" si="162"/>
        <v>46</v>
      </c>
      <c r="E1769" s="6">
        <v>5000</v>
      </c>
      <c r="F1769" s="8">
        <v>2286</v>
      </c>
      <c r="G1769" t="s">
        <v>8220</v>
      </c>
      <c r="H1769" s="6">
        <f t="shared" si="163"/>
        <v>58.62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t="s">
        <v>8283</v>
      </c>
      <c r="Q1769" s="11" t="s">
        <v>8336</v>
      </c>
      <c r="R1769" t="s">
        <v>8337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3">
        <f t="shared" si="162"/>
        <v>4</v>
      </c>
      <c r="E1770" s="6">
        <v>5000</v>
      </c>
      <c r="F1770" s="8">
        <v>187</v>
      </c>
      <c r="G1770" t="s">
        <v>8220</v>
      </c>
      <c r="H1770" s="6">
        <f t="shared" si="163"/>
        <v>12.47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t="s">
        <v>8283</v>
      </c>
      <c r="Q1770" s="11" t="s">
        <v>8336</v>
      </c>
      <c r="R1770" t="s">
        <v>8337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3">
        <f t="shared" si="162"/>
        <v>3</v>
      </c>
      <c r="E1771" s="6">
        <v>40000</v>
      </c>
      <c r="F1771" s="8">
        <v>1081</v>
      </c>
      <c r="G1771" t="s">
        <v>8220</v>
      </c>
      <c r="H1771" s="6">
        <f t="shared" si="163"/>
        <v>49.14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t="s">
        <v>8283</v>
      </c>
      <c r="Q1771" s="11" t="s">
        <v>8336</v>
      </c>
      <c r="R1771" t="s">
        <v>8337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>
        <f t="shared" si="167"/>
        <v>2015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3">
        <f t="shared" si="162"/>
        <v>57</v>
      </c>
      <c r="E1772" s="6">
        <v>24500</v>
      </c>
      <c r="F1772" s="8">
        <v>13846</v>
      </c>
      <c r="G1772" t="s">
        <v>8220</v>
      </c>
      <c r="H1772" s="6">
        <f t="shared" si="163"/>
        <v>150.5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t="s">
        <v>8283</v>
      </c>
      <c r="Q1772" s="11" t="s">
        <v>8336</v>
      </c>
      <c r="R1772" t="s">
        <v>8337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3">
        <f t="shared" si="162"/>
        <v>21</v>
      </c>
      <c r="E1773" s="6">
        <v>4200</v>
      </c>
      <c r="F1773" s="8">
        <v>895</v>
      </c>
      <c r="G1773" t="s">
        <v>8220</v>
      </c>
      <c r="H1773" s="6">
        <f t="shared" si="163"/>
        <v>35.799999999999997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t="s">
        <v>8283</v>
      </c>
      <c r="Q1773" s="11" t="s">
        <v>8336</v>
      </c>
      <c r="R1773" t="s">
        <v>8337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>
        <f t="shared" si="167"/>
        <v>2014</v>
      </c>
    </row>
    <row r="1774" spans="1:22" ht="28.8" x14ac:dyDescent="0.3">
      <c r="A1774">
        <v>1772</v>
      </c>
      <c r="B1774" s="3" t="s">
        <v>1773</v>
      </c>
      <c r="C1774" s="3" t="s">
        <v>5882</v>
      </c>
      <c r="D1774" s="3">
        <f t="shared" si="162"/>
        <v>16</v>
      </c>
      <c r="E1774" s="6">
        <v>5500</v>
      </c>
      <c r="F1774" s="8">
        <v>858</v>
      </c>
      <c r="G1774" t="s">
        <v>8220</v>
      </c>
      <c r="H1774" s="6">
        <f t="shared" si="163"/>
        <v>45.16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t="s">
        <v>8283</v>
      </c>
      <c r="Q1774" s="11" t="s">
        <v>8336</v>
      </c>
      <c r="R1774" t="s">
        <v>8337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3">
        <f t="shared" si="162"/>
        <v>6</v>
      </c>
      <c r="E1775" s="6">
        <v>30000</v>
      </c>
      <c r="F1775" s="8">
        <v>1877</v>
      </c>
      <c r="G1775" t="s">
        <v>8220</v>
      </c>
      <c r="H1775" s="6">
        <f t="shared" si="163"/>
        <v>98.79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t="s">
        <v>8283</v>
      </c>
      <c r="Q1775" s="11" t="s">
        <v>8336</v>
      </c>
      <c r="R1775" t="s">
        <v>8337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>
        <f t="shared" si="167"/>
        <v>2015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3">
        <f t="shared" si="162"/>
        <v>46</v>
      </c>
      <c r="E1776" s="6">
        <v>2500</v>
      </c>
      <c r="F1776" s="8">
        <v>1148</v>
      </c>
      <c r="G1776" t="s">
        <v>8220</v>
      </c>
      <c r="H1776" s="6">
        <f t="shared" si="163"/>
        <v>88.31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t="s">
        <v>8283</v>
      </c>
      <c r="Q1776" s="11" t="s">
        <v>8336</v>
      </c>
      <c r="R1776" t="s">
        <v>8337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3">
        <f t="shared" si="162"/>
        <v>65</v>
      </c>
      <c r="E1777" s="6">
        <v>32500</v>
      </c>
      <c r="F1777" s="8">
        <v>21158</v>
      </c>
      <c r="G1777" t="s">
        <v>8220</v>
      </c>
      <c r="H1777" s="6">
        <f t="shared" si="163"/>
        <v>170.63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t="s">
        <v>8283</v>
      </c>
      <c r="Q1777" s="11" t="s">
        <v>8336</v>
      </c>
      <c r="R1777" t="s">
        <v>8337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3">
        <f t="shared" si="162"/>
        <v>7</v>
      </c>
      <c r="E1778" s="6">
        <v>5000</v>
      </c>
      <c r="F1778" s="8">
        <v>335</v>
      </c>
      <c r="G1778" t="s">
        <v>8220</v>
      </c>
      <c r="H1778" s="6">
        <f t="shared" si="163"/>
        <v>83.75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t="s">
        <v>8283</v>
      </c>
      <c r="Q1778" s="11" t="s">
        <v>8336</v>
      </c>
      <c r="R1778" t="s">
        <v>8337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3">
        <f t="shared" si="162"/>
        <v>14</v>
      </c>
      <c r="E1779" s="6">
        <v>4800</v>
      </c>
      <c r="F1779" s="8">
        <v>651</v>
      </c>
      <c r="G1779" t="s">
        <v>8220</v>
      </c>
      <c r="H1779" s="6">
        <f t="shared" si="163"/>
        <v>65.099999999999994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t="s">
        <v>8283</v>
      </c>
      <c r="Q1779" s="11" t="s">
        <v>8336</v>
      </c>
      <c r="R1779" t="s">
        <v>8337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3">
        <f t="shared" si="162"/>
        <v>2</v>
      </c>
      <c r="E1780" s="6">
        <v>50000</v>
      </c>
      <c r="F1780" s="8">
        <v>995</v>
      </c>
      <c r="G1780" t="s">
        <v>8220</v>
      </c>
      <c r="H1780" s="6">
        <f t="shared" si="163"/>
        <v>66.33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t="s">
        <v>8283</v>
      </c>
      <c r="Q1780" s="11" t="s">
        <v>8336</v>
      </c>
      <c r="R1780" t="s">
        <v>8337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3">
        <f t="shared" si="162"/>
        <v>36</v>
      </c>
      <c r="E1781" s="6">
        <v>11000</v>
      </c>
      <c r="F1781" s="8">
        <v>3986</v>
      </c>
      <c r="G1781" t="s">
        <v>8220</v>
      </c>
      <c r="H1781" s="6">
        <f t="shared" si="163"/>
        <v>104.89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t="s">
        <v>8283</v>
      </c>
      <c r="Q1781" s="11" t="s">
        <v>8336</v>
      </c>
      <c r="R1781" t="s">
        <v>8337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3">
        <f t="shared" si="162"/>
        <v>40</v>
      </c>
      <c r="E1782" s="6">
        <v>30000</v>
      </c>
      <c r="F1782" s="8">
        <v>11923</v>
      </c>
      <c r="G1782" t="s">
        <v>8220</v>
      </c>
      <c r="H1782" s="6">
        <f t="shared" si="163"/>
        <v>78.44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t="s">
        <v>8283</v>
      </c>
      <c r="Q1782" s="11" t="s">
        <v>8336</v>
      </c>
      <c r="R1782" t="s">
        <v>8337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3">
        <f t="shared" si="162"/>
        <v>26</v>
      </c>
      <c r="E1783" s="6">
        <v>5500</v>
      </c>
      <c r="F1783" s="8">
        <v>1417</v>
      </c>
      <c r="G1783" t="s">
        <v>8220</v>
      </c>
      <c r="H1783" s="6">
        <f t="shared" si="163"/>
        <v>59.04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t="s">
        <v>8283</v>
      </c>
      <c r="Q1783" s="11" t="s">
        <v>8336</v>
      </c>
      <c r="R1783" t="s">
        <v>8337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>
        <f t="shared" si="167"/>
        <v>2016</v>
      </c>
    </row>
    <row r="1784" spans="1:22" ht="43.2" x14ac:dyDescent="0.3">
      <c r="A1784">
        <v>1782</v>
      </c>
      <c r="B1784" s="3" t="s">
        <v>1783</v>
      </c>
      <c r="C1784" s="3" t="s">
        <v>5892</v>
      </c>
      <c r="D1784" s="3">
        <f t="shared" si="162"/>
        <v>15</v>
      </c>
      <c r="E1784" s="6">
        <v>35000</v>
      </c>
      <c r="F1784" s="8">
        <v>5422</v>
      </c>
      <c r="G1784" t="s">
        <v>8220</v>
      </c>
      <c r="H1784" s="6">
        <f t="shared" si="163"/>
        <v>71.34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t="s">
        <v>8283</v>
      </c>
      <c r="Q1784" s="11" t="s">
        <v>8336</v>
      </c>
      <c r="R1784" t="s">
        <v>8337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3">
        <f t="shared" si="162"/>
        <v>24</v>
      </c>
      <c r="E1785" s="6">
        <v>40000</v>
      </c>
      <c r="F1785" s="8">
        <v>9477</v>
      </c>
      <c r="G1785" t="s">
        <v>8220</v>
      </c>
      <c r="H1785" s="6">
        <f t="shared" si="163"/>
        <v>51.23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t="s">
        <v>8283</v>
      </c>
      <c r="Q1785" s="11" t="s">
        <v>8336</v>
      </c>
      <c r="R1785" t="s">
        <v>8337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3">
        <f t="shared" si="162"/>
        <v>40</v>
      </c>
      <c r="E1786" s="6">
        <v>5000</v>
      </c>
      <c r="F1786" s="8">
        <v>1988</v>
      </c>
      <c r="G1786" t="s">
        <v>8220</v>
      </c>
      <c r="H1786" s="6">
        <f t="shared" si="163"/>
        <v>60.24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t="s">
        <v>8283</v>
      </c>
      <c r="Q1786" s="11" t="s">
        <v>8336</v>
      </c>
      <c r="R1786" t="s">
        <v>8337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>
        <f t="shared" si="167"/>
        <v>2015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3">
        <f t="shared" si="162"/>
        <v>20</v>
      </c>
      <c r="E1787" s="6">
        <v>24000</v>
      </c>
      <c r="F1787" s="8">
        <v>4853</v>
      </c>
      <c r="G1787" t="s">
        <v>8220</v>
      </c>
      <c r="H1787" s="6">
        <f t="shared" si="163"/>
        <v>44.94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t="s">
        <v>8283</v>
      </c>
      <c r="Q1787" s="11" t="s">
        <v>8336</v>
      </c>
      <c r="R1787" t="s">
        <v>8337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3">
        <f t="shared" si="162"/>
        <v>48</v>
      </c>
      <c r="E1788" s="6">
        <v>1900</v>
      </c>
      <c r="F1788" s="8">
        <v>905</v>
      </c>
      <c r="G1788" t="s">
        <v>8220</v>
      </c>
      <c r="H1788" s="6">
        <f t="shared" si="163"/>
        <v>31.21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t="s">
        <v>8283</v>
      </c>
      <c r="Q1788" s="11" t="s">
        <v>8336</v>
      </c>
      <c r="R1788" t="s">
        <v>8337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>
        <f t="shared" si="167"/>
        <v>2014</v>
      </c>
    </row>
    <row r="1789" spans="1:22" ht="28.8" x14ac:dyDescent="0.3">
      <c r="A1789">
        <v>1787</v>
      </c>
      <c r="B1789" s="3" t="s">
        <v>1788</v>
      </c>
      <c r="C1789" s="3" t="s">
        <v>5897</v>
      </c>
      <c r="D1789" s="3">
        <f t="shared" si="162"/>
        <v>15</v>
      </c>
      <c r="E1789" s="6">
        <v>10000</v>
      </c>
      <c r="F1789" s="8">
        <v>1533</v>
      </c>
      <c r="G1789" t="s">
        <v>8220</v>
      </c>
      <c r="H1789" s="6">
        <f t="shared" si="163"/>
        <v>63.88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t="s">
        <v>8283</v>
      </c>
      <c r="Q1789" s="11" t="s">
        <v>8336</v>
      </c>
      <c r="R1789" t="s">
        <v>8337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>
        <f t="shared" si="167"/>
        <v>2015</v>
      </c>
    </row>
    <row r="1790" spans="1:22" ht="28.8" x14ac:dyDescent="0.3">
      <c r="A1790">
        <v>1788</v>
      </c>
      <c r="B1790" s="3" t="s">
        <v>1789</v>
      </c>
      <c r="C1790" s="3" t="s">
        <v>5898</v>
      </c>
      <c r="D1790" s="3">
        <f t="shared" si="162"/>
        <v>1</v>
      </c>
      <c r="E1790" s="6">
        <v>5500</v>
      </c>
      <c r="F1790" s="8">
        <v>76</v>
      </c>
      <c r="G1790" t="s">
        <v>8220</v>
      </c>
      <c r="H1790" s="6">
        <f t="shared" si="163"/>
        <v>19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t="s">
        <v>8283</v>
      </c>
      <c r="Q1790" s="11" t="s">
        <v>8336</v>
      </c>
      <c r="R1790" t="s">
        <v>8337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3">
        <f t="shared" si="162"/>
        <v>1</v>
      </c>
      <c r="E1791" s="6">
        <v>8000</v>
      </c>
      <c r="F1791" s="8">
        <v>40</v>
      </c>
      <c r="G1791" t="s">
        <v>8220</v>
      </c>
      <c r="H1791" s="6">
        <f t="shared" si="163"/>
        <v>10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t="s">
        <v>8283</v>
      </c>
      <c r="Q1791" s="11" t="s">
        <v>8336</v>
      </c>
      <c r="R1791" t="s">
        <v>8337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>
        <f t="shared" si="167"/>
        <v>2015</v>
      </c>
    </row>
    <row r="1792" spans="1:22" ht="28.8" x14ac:dyDescent="0.3">
      <c r="A1792">
        <v>1790</v>
      </c>
      <c r="B1792" s="3" t="s">
        <v>1791</v>
      </c>
      <c r="C1792" s="3" t="s">
        <v>5900</v>
      </c>
      <c r="D1792" s="3">
        <f t="shared" si="162"/>
        <v>5</v>
      </c>
      <c r="E1792" s="6">
        <v>33000</v>
      </c>
      <c r="F1792" s="8">
        <v>1636</v>
      </c>
      <c r="G1792" t="s">
        <v>8220</v>
      </c>
      <c r="H1792" s="6">
        <f t="shared" si="163"/>
        <v>109.07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t="s">
        <v>8283</v>
      </c>
      <c r="Q1792" s="11" t="s">
        <v>8336</v>
      </c>
      <c r="R1792" t="s">
        <v>8337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3">
        <f t="shared" si="162"/>
        <v>4</v>
      </c>
      <c r="E1793" s="6">
        <v>3000</v>
      </c>
      <c r="F1793" s="8">
        <v>107</v>
      </c>
      <c r="G1793" t="s">
        <v>8220</v>
      </c>
      <c r="H1793" s="6">
        <f t="shared" si="163"/>
        <v>26.75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t="s">
        <v>8283</v>
      </c>
      <c r="Q1793" s="11" t="s">
        <v>8336</v>
      </c>
      <c r="R1793" t="s">
        <v>8337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>
        <f t="shared" si="167"/>
        <v>2015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3">
        <f t="shared" ref="D1794:D1857" si="168">ROUND((F1794/E1794)*100,0)</f>
        <v>61</v>
      </c>
      <c r="E1794" s="6">
        <v>25000</v>
      </c>
      <c r="F1794" s="8">
        <v>15281</v>
      </c>
      <c r="G1794" t="s">
        <v>8220</v>
      </c>
      <c r="H1794" s="6">
        <f t="shared" si="163"/>
        <v>109.94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t="s">
        <v>8283</v>
      </c>
      <c r="Q1794" s="11" t="s">
        <v>8336</v>
      </c>
      <c r="R1794" t="s">
        <v>8337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3">
        <f t="shared" si="168"/>
        <v>1</v>
      </c>
      <c r="E1795" s="6">
        <v>3000</v>
      </c>
      <c r="F1795" s="8">
        <v>40</v>
      </c>
      <c r="G1795" t="s">
        <v>8220</v>
      </c>
      <c r="H1795" s="6">
        <f t="shared" ref="H1795:H1858" si="169">IFERROR(ROUND(F1795/N1795,2),0)</f>
        <v>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t="s">
        <v>8283</v>
      </c>
      <c r="Q1795" s="11" t="s">
        <v>8336</v>
      </c>
      <c r="R1795" t="s">
        <v>8337</v>
      </c>
      <c r="S1795" s="13">
        <f t="shared" ref="S1795:S1858" si="170">(((L1795/60)/60)/24)+DATE(1970,1,1)</f>
        <v>41940.89166666667</v>
      </c>
      <c r="T1795" s="13">
        <f t="shared" ref="T1795:T1858" si="171">(((K1795/60)/60)/24)+DATE(1970,1,1)</f>
        <v>41970.933333333334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3">
        <f t="shared" si="168"/>
        <v>11</v>
      </c>
      <c r="E1796" s="6">
        <v>9000</v>
      </c>
      <c r="F1796" s="8">
        <v>997</v>
      </c>
      <c r="G1796" t="s">
        <v>8220</v>
      </c>
      <c r="H1796" s="6">
        <f t="shared" si="169"/>
        <v>55.39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t="s">
        <v>8283</v>
      </c>
      <c r="Q1796" s="11" t="s">
        <v>8336</v>
      </c>
      <c r="R1796" t="s">
        <v>8337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>
        <f t="shared" si="173"/>
        <v>2015</v>
      </c>
    </row>
    <row r="1797" spans="1:22" ht="28.8" x14ac:dyDescent="0.3">
      <c r="A1797">
        <v>1795</v>
      </c>
      <c r="B1797" s="3" t="s">
        <v>1796</v>
      </c>
      <c r="C1797" s="3" t="s">
        <v>5905</v>
      </c>
      <c r="D1797" s="3">
        <f t="shared" si="168"/>
        <v>39</v>
      </c>
      <c r="E1797" s="6">
        <v>28000</v>
      </c>
      <c r="F1797" s="8">
        <v>10846</v>
      </c>
      <c r="G1797" t="s">
        <v>8220</v>
      </c>
      <c r="H1797" s="6">
        <f t="shared" si="169"/>
        <v>133.9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t="s">
        <v>8283</v>
      </c>
      <c r="Q1797" s="11" t="s">
        <v>8336</v>
      </c>
      <c r="R1797" t="s">
        <v>8337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>
        <f t="shared" si="173"/>
        <v>2016</v>
      </c>
    </row>
    <row r="1798" spans="1:22" ht="43.2" x14ac:dyDescent="0.3">
      <c r="A1798">
        <v>1796</v>
      </c>
      <c r="B1798" s="3" t="s">
        <v>1797</v>
      </c>
      <c r="C1798" s="3" t="s">
        <v>5906</v>
      </c>
      <c r="D1798" s="3">
        <f t="shared" si="168"/>
        <v>22</v>
      </c>
      <c r="E1798" s="6">
        <v>19000</v>
      </c>
      <c r="F1798" s="8">
        <v>4190</v>
      </c>
      <c r="G1798" t="s">
        <v>8220</v>
      </c>
      <c r="H1798" s="6">
        <f t="shared" si="169"/>
        <v>48.72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t="s">
        <v>8283</v>
      </c>
      <c r="Q1798" s="11" t="s">
        <v>8336</v>
      </c>
      <c r="R1798" t="s">
        <v>8337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3">
        <f t="shared" si="168"/>
        <v>68</v>
      </c>
      <c r="E1799" s="6">
        <v>10000</v>
      </c>
      <c r="F1799" s="8">
        <v>6755</v>
      </c>
      <c r="G1799" t="s">
        <v>8220</v>
      </c>
      <c r="H1799" s="6">
        <f t="shared" si="169"/>
        <v>48.25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t="s">
        <v>8283</v>
      </c>
      <c r="Q1799" s="11" t="s">
        <v>8336</v>
      </c>
      <c r="R1799" t="s">
        <v>8337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3">
        <f t="shared" si="168"/>
        <v>14</v>
      </c>
      <c r="E1800" s="6">
        <v>16000</v>
      </c>
      <c r="F1800" s="8">
        <v>2182</v>
      </c>
      <c r="G1800" t="s">
        <v>8220</v>
      </c>
      <c r="H1800" s="6">
        <f t="shared" si="169"/>
        <v>58.97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t="s">
        <v>8283</v>
      </c>
      <c r="Q1800" s="11" t="s">
        <v>8336</v>
      </c>
      <c r="R1800" t="s">
        <v>8337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>
        <f t="shared" si="173"/>
        <v>2016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3">
        <f t="shared" si="168"/>
        <v>2</v>
      </c>
      <c r="E1801" s="6">
        <v>4000</v>
      </c>
      <c r="F1801" s="8">
        <v>69.83</v>
      </c>
      <c r="G1801" t="s">
        <v>8220</v>
      </c>
      <c r="H1801" s="6">
        <f t="shared" si="169"/>
        <v>11.64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t="s">
        <v>8283</v>
      </c>
      <c r="Q1801" s="11" t="s">
        <v>8336</v>
      </c>
      <c r="R1801" t="s">
        <v>8337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3">
        <f t="shared" si="168"/>
        <v>20</v>
      </c>
      <c r="E1802" s="6">
        <v>46260</v>
      </c>
      <c r="F1802" s="8">
        <v>9460</v>
      </c>
      <c r="G1802" t="s">
        <v>8220</v>
      </c>
      <c r="H1802" s="6">
        <f t="shared" si="169"/>
        <v>83.72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t="s">
        <v>8283</v>
      </c>
      <c r="Q1802" s="11" t="s">
        <v>8336</v>
      </c>
      <c r="R1802" t="s">
        <v>8337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3">
        <f t="shared" si="168"/>
        <v>14</v>
      </c>
      <c r="E1803" s="6">
        <v>17000</v>
      </c>
      <c r="F1803" s="8">
        <v>2355</v>
      </c>
      <c r="G1803" t="s">
        <v>8220</v>
      </c>
      <c r="H1803" s="6">
        <f t="shared" si="169"/>
        <v>63.65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t="s">
        <v>8283</v>
      </c>
      <c r="Q1803" s="11" t="s">
        <v>8336</v>
      </c>
      <c r="R1803" t="s">
        <v>8337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>
        <f t="shared" si="173"/>
        <v>2015</v>
      </c>
    </row>
    <row r="1804" spans="1:22" ht="28.8" x14ac:dyDescent="0.3">
      <c r="A1804">
        <v>1802</v>
      </c>
      <c r="B1804" s="3" t="s">
        <v>1803</v>
      </c>
      <c r="C1804" s="3" t="s">
        <v>5912</v>
      </c>
      <c r="D1804" s="3">
        <f t="shared" si="168"/>
        <v>48</v>
      </c>
      <c r="E1804" s="6">
        <v>3500</v>
      </c>
      <c r="F1804" s="8">
        <v>1697</v>
      </c>
      <c r="G1804" t="s">
        <v>8220</v>
      </c>
      <c r="H1804" s="6">
        <f t="shared" si="169"/>
        <v>94.28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t="s">
        <v>8283</v>
      </c>
      <c r="Q1804" s="11" t="s">
        <v>8336</v>
      </c>
      <c r="R1804" t="s">
        <v>8337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3">
        <f t="shared" si="168"/>
        <v>31</v>
      </c>
      <c r="E1805" s="6">
        <v>17500</v>
      </c>
      <c r="F1805" s="8">
        <v>5390</v>
      </c>
      <c r="G1805" t="s">
        <v>8220</v>
      </c>
      <c r="H1805" s="6">
        <f t="shared" si="169"/>
        <v>71.87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t="s">
        <v>8283</v>
      </c>
      <c r="Q1805" s="11" t="s">
        <v>8336</v>
      </c>
      <c r="R1805" t="s">
        <v>8337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3">
        <f t="shared" si="168"/>
        <v>35</v>
      </c>
      <c r="E1806" s="6">
        <v>15500</v>
      </c>
      <c r="F1806" s="8">
        <v>5452</v>
      </c>
      <c r="G1806" t="s">
        <v>8220</v>
      </c>
      <c r="H1806" s="6">
        <f t="shared" si="169"/>
        <v>104.85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t="s">
        <v>8283</v>
      </c>
      <c r="Q1806" s="11" t="s">
        <v>8336</v>
      </c>
      <c r="R1806" t="s">
        <v>8337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3">
        <f t="shared" si="168"/>
        <v>36</v>
      </c>
      <c r="E1807" s="6">
        <v>22500</v>
      </c>
      <c r="F1807" s="8">
        <v>8191</v>
      </c>
      <c r="G1807" t="s">
        <v>8220</v>
      </c>
      <c r="H1807" s="6">
        <f t="shared" si="169"/>
        <v>67.14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t="s">
        <v>8283</v>
      </c>
      <c r="Q1807" s="11" t="s">
        <v>8336</v>
      </c>
      <c r="R1807" t="s">
        <v>8337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3">
        <f t="shared" si="168"/>
        <v>3</v>
      </c>
      <c r="E1808" s="6">
        <v>20000</v>
      </c>
      <c r="F1808" s="8">
        <v>591</v>
      </c>
      <c r="G1808" t="s">
        <v>8220</v>
      </c>
      <c r="H1808" s="6">
        <f t="shared" si="169"/>
        <v>73.88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t="s">
        <v>8283</v>
      </c>
      <c r="Q1808" s="11" t="s">
        <v>8336</v>
      </c>
      <c r="R1808" t="s">
        <v>8337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3">
        <f t="shared" si="168"/>
        <v>11</v>
      </c>
      <c r="E1809" s="6">
        <v>5000</v>
      </c>
      <c r="F1809" s="8">
        <v>553</v>
      </c>
      <c r="G1809" t="s">
        <v>8220</v>
      </c>
      <c r="H1809" s="6">
        <f t="shared" si="169"/>
        <v>69.13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t="s">
        <v>8283</v>
      </c>
      <c r="Q1809" s="11" t="s">
        <v>8336</v>
      </c>
      <c r="R1809" t="s">
        <v>8337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3">
        <f t="shared" si="168"/>
        <v>41</v>
      </c>
      <c r="E1810" s="6">
        <v>28000</v>
      </c>
      <c r="F1810" s="8">
        <v>11594</v>
      </c>
      <c r="G1810" t="s">
        <v>8220</v>
      </c>
      <c r="H1810" s="6">
        <f t="shared" si="169"/>
        <v>120.77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t="s">
        <v>8283</v>
      </c>
      <c r="Q1810" s="11" t="s">
        <v>8336</v>
      </c>
      <c r="R1810" t="s">
        <v>8337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>
        <f t="shared" si="173"/>
        <v>2017</v>
      </c>
    </row>
    <row r="1811" spans="1:22" ht="28.8" x14ac:dyDescent="0.3">
      <c r="A1811">
        <v>1809</v>
      </c>
      <c r="B1811" s="3" t="s">
        <v>1810</v>
      </c>
      <c r="C1811" s="3" t="s">
        <v>5919</v>
      </c>
      <c r="D1811" s="3">
        <f t="shared" si="168"/>
        <v>11</v>
      </c>
      <c r="E1811" s="6">
        <v>3500</v>
      </c>
      <c r="F1811" s="8">
        <v>380</v>
      </c>
      <c r="G1811" t="s">
        <v>8220</v>
      </c>
      <c r="H1811" s="6">
        <f t="shared" si="169"/>
        <v>42.22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t="s">
        <v>8283</v>
      </c>
      <c r="Q1811" s="11" t="s">
        <v>8336</v>
      </c>
      <c r="R1811" t="s">
        <v>8337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>
        <f t="shared" si="173"/>
        <v>2015</v>
      </c>
    </row>
    <row r="1812" spans="1:22" ht="28.8" x14ac:dyDescent="0.3">
      <c r="A1812">
        <v>1810</v>
      </c>
      <c r="B1812" s="3" t="s">
        <v>1811</v>
      </c>
      <c r="C1812" s="3" t="s">
        <v>5920</v>
      </c>
      <c r="D1812" s="3">
        <f t="shared" si="168"/>
        <v>3</v>
      </c>
      <c r="E1812" s="6">
        <v>450</v>
      </c>
      <c r="F1812" s="8">
        <v>15</v>
      </c>
      <c r="G1812" t="s">
        <v>8220</v>
      </c>
      <c r="H1812" s="6">
        <f t="shared" si="169"/>
        <v>7.5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t="s">
        <v>8283</v>
      </c>
      <c r="Q1812" s="11" t="s">
        <v>8336</v>
      </c>
      <c r="R1812" t="s">
        <v>8337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>
        <f t="shared" si="173"/>
        <v>2014</v>
      </c>
    </row>
    <row r="1813" spans="1:22" ht="28.8" x14ac:dyDescent="0.3">
      <c r="A1813">
        <v>1811</v>
      </c>
      <c r="B1813" s="3" t="s">
        <v>1812</v>
      </c>
      <c r="C1813" s="3" t="s">
        <v>5921</v>
      </c>
      <c r="D1813" s="3">
        <f t="shared" si="168"/>
        <v>0</v>
      </c>
      <c r="E1813" s="6">
        <v>54000</v>
      </c>
      <c r="F1813" s="8">
        <v>40</v>
      </c>
      <c r="G1813" t="s">
        <v>8220</v>
      </c>
      <c r="H1813" s="6">
        <f t="shared" si="169"/>
        <v>1.54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t="s">
        <v>8283</v>
      </c>
      <c r="Q1813" s="11" t="s">
        <v>8336</v>
      </c>
      <c r="R1813" t="s">
        <v>8337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3">
        <f t="shared" si="168"/>
        <v>13</v>
      </c>
      <c r="E1814" s="6">
        <v>6500</v>
      </c>
      <c r="F1814" s="8">
        <v>865</v>
      </c>
      <c r="G1814" t="s">
        <v>8220</v>
      </c>
      <c r="H1814" s="6">
        <f t="shared" si="169"/>
        <v>37.61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t="s">
        <v>8283</v>
      </c>
      <c r="Q1814" s="11" t="s">
        <v>8336</v>
      </c>
      <c r="R1814" t="s">
        <v>8337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>
        <f t="shared" si="173"/>
        <v>2016</v>
      </c>
    </row>
    <row r="1815" spans="1:22" ht="28.8" x14ac:dyDescent="0.3">
      <c r="A1815">
        <v>1813</v>
      </c>
      <c r="B1815" s="3" t="s">
        <v>1814</v>
      </c>
      <c r="C1815" s="3" t="s">
        <v>5923</v>
      </c>
      <c r="D1815" s="3">
        <f t="shared" si="168"/>
        <v>0</v>
      </c>
      <c r="E1815" s="6">
        <v>8750</v>
      </c>
      <c r="F1815" s="8">
        <v>0</v>
      </c>
      <c r="G1815" t="s">
        <v>8220</v>
      </c>
      <c r="H1815" s="6">
        <f t="shared" si="169"/>
        <v>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t="s">
        <v>8283</v>
      </c>
      <c r="Q1815" s="11" t="s">
        <v>8336</v>
      </c>
      <c r="R1815" t="s">
        <v>8337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3">
        <f t="shared" si="168"/>
        <v>49</v>
      </c>
      <c r="E1816" s="6">
        <v>12000</v>
      </c>
      <c r="F1816" s="8">
        <v>5902</v>
      </c>
      <c r="G1816" t="s">
        <v>8220</v>
      </c>
      <c r="H1816" s="6">
        <f t="shared" si="169"/>
        <v>42.16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t="s">
        <v>8283</v>
      </c>
      <c r="Q1816" s="11" t="s">
        <v>8336</v>
      </c>
      <c r="R1816" t="s">
        <v>8337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>
        <f t="shared" si="173"/>
        <v>2015</v>
      </c>
    </row>
    <row r="1817" spans="1:22" ht="43.2" x14ac:dyDescent="0.3">
      <c r="A1817">
        <v>1815</v>
      </c>
      <c r="B1817" s="3" t="s">
        <v>1816</v>
      </c>
      <c r="C1817" s="3" t="s">
        <v>5925</v>
      </c>
      <c r="D1817" s="3">
        <f t="shared" si="168"/>
        <v>0</v>
      </c>
      <c r="E1817" s="6">
        <v>3000</v>
      </c>
      <c r="F1817" s="8">
        <v>0</v>
      </c>
      <c r="G1817" t="s">
        <v>8220</v>
      </c>
      <c r="H1817" s="6">
        <f t="shared" si="169"/>
        <v>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t="s">
        <v>8283</v>
      </c>
      <c r="Q1817" s="11" t="s">
        <v>8336</v>
      </c>
      <c r="R1817" t="s">
        <v>8337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3">
        <f t="shared" si="168"/>
        <v>2</v>
      </c>
      <c r="E1818" s="6">
        <v>25000</v>
      </c>
      <c r="F1818" s="8">
        <v>509</v>
      </c>
      <c r="G1818" t="s">
        <v>8220</v>
      </c>
      <c r="H1818" s="6">
        <f t="shared" si="169"/>
        <v>84.83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t="s">
        <v>8283</v>
      </c>
      <c r="Q1818" s="11" t="s">
        <v>8336</v>
      </c>
      <c r="R1818" t="s">
        <v>8337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3">
        <f t="shared" si="168"/>
        <v>52</v>
      </c>
      <c r="E1819" s="6">
        <v>18000</v>
      </c>
      <c r="F1819" s="8">
        <v>9419</v>
      </c>
      <c r="G1819" t="s">
        <v>8220</v>
      </c>
      <c r="H1819" s="6">
        <f t="shared" si="169"/>
        <v>94.19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t="s">
        <v>8283</v>
      </c>
      <c r="Q1819" s="11" t="s">
        <v>8336</v>
      </c>
      <c r="R1819" t="s">
        <v>8337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>
        <f t="shared" si="173"/>
        <v>2017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3">
        <f t="shared" si="168"/>
        <v>0</v>
      </c>
      <c r="E1820" s="6">
        <v>15000</v>
      </c>
      <c r="F1820" s="8">
        <v>0</v>
      </c>
      <c r="G1820" t="s">
        <v>8220</v>
      </c>
      <c r="H1820" s="6">
        <f t="shared" si="169"/>
        <v>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t="s">
        <v>8283</v>
      </c>
      <c r="Q1820" s="11" t="s">
        <v>8336</v>
      </c>
      <c r="R1820" t="s">
        <v>8337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3">
        <f t="shared" si="168"/>
        <v>2</v>
      </c>
      <c r="E1821" s="6">
        <v>1200</v>
      </c>
      <c r="F1821" s="8">
        <v>25</v>
      </c>
      <c r="G1821" t="s">
        <v>8220</v>
      </c>
      <c r="H1821" s="6">
        <f t="shared" si="169"/>
        <v>6.25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t="s">
        <v>8283</v>
      </c>
      <c r="Q1821" s="11" t="s">
        <v>8336</v>
      </c>
      <c r="R1821" t="s">
        <v>8337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>
        <f t="shared" si="173"/>
        <v>2014</v>
      </c>
    </row>
    <row r="1822" spans="1:22" ht="43.2" x14ac:dyDescent="0.3">
      <c r="A1822">
        <v>1820</v>
      </c>
      <c r="B1822" s="3" t="s">
        <v>1821</v>
      </c>
      <c r="C1822" s="3" t="s">
        <v>5930</v>
      </c>
      <c r="D1822" s="3">
        <f t="shared" si="168"/>
        <v>7</v>
      </c>
      <c r="E1822" s="6">
        <v>26000</v>
      </c>
      <c r="F1822" s="8">
        <v>1707</v>
      </c>
      <c r="G1822" t="s">
        <v>8220</v>
      </c>
      <c r="H1822" s="6">
        <f t="shared" si="169"/>
        <v>213.38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t="s">
        <v>8283</v>
      </c>
      <c r="Q1822" s="11" t="s">
        <v>8336</v>
      </c>
      <c r="R1822" t="s">
        <v>8337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3">
        <f t="shared" si="168"/>
        <v>135</v>
      </c>
      <c r="E1823" s="6">
        <v>2500</v>
      </c>
      <c r="F1823" s="8">
        <v>3372.25</v>
      </c>
      <c r="G1823" t="s">
        <v>8218</v>
      </c>
      <c r="H1823" s="6">
        <f t="shared" si="169"/>
        <v>59.16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t="s">
        <v>8274</v>
      </c>
      <c r="Q1823" s="11" t="s">
        <v>8323</v>
      </c>
      <c r="R1823" t="s">
        <v>8324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3">
        <f t="shared" si="168"/>
        <v>100</v>
      </c>
      <c r="E1824" s="6">
        <v>300</v>
      </c>
      <c r="F1824" s="8">
        <v>300</v>
      </c>
      <c r="G1824" t="s">
        <v>8218</v>
      </c>
      <c r="H1824" s="6">
        <f t="shared" si="169"/>
        <v>27.27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t="s">
        <v>8274</v>
      </c>
      <c r="Q1824" s="11" t="s">
        <v>8323</v>
      </c>
      <c r="R1824" t="s">
        <v>8324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2013</v>
      </c>
      <c r="V1824">
        <f t="shared" si="173"/>
        <v>2014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3">
        <f t="shared" si="168"/>
        <v>116</v>
      </c>
      <c r="E1825" s="6">
        <v>700</v>
      </c>
      <c r="F1825" s="8">
        <v>811</v>
      </c>
      <c r="G1825" t="s">
        <v>8218</v>
      </c>
      <c r="H1825" s="6">
        <f t="shared" si="169"/>
        <v>24.58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t="s">
        <v>8274</v>
      </c>
      <c r="Q1825" s="11" t="s">
        <v>8323</v>
      </c>
      <c r="R1825" t="s">
        <v>8324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3">
        <f t="shared" si="168"/>
        <v>100</v>
      </c>
      <c r="E1826" s="6">
        <v>3000</v>
      </c>
      <c r="F1826" s="8">
        <v>3002</v>
      </c>
      <c r="G1826" t="s">
        <v>8218</v>
      </c>
      <c r="H1826" s="6">
        <f t="shared" si="169"/>
        <v>75.05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t="s">
        <v>8274</v>
      </c>
      <c r="Q1826" s="11" t="s">
        <v>8323</v>
      </c>
      <c r="R1826" t="s">
        <v>8324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2013</v>
      </c>
      <c r="V1826">
        <f t="shared" si="173"/>
        <v>2014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3">
        <f t="shared" si="168"/>
        <v>105</v>
      </c>
      <c r="E1827" s="6">
        <v>2000</v>
      </c>
      <c r="F1827" s="8">
        <v>2101</v>
      </c>
      <c r="G1827" t="s">
        <v>8218</v>
      </c>
      <c r="H1827" s="6">
        <f t="shared" si="169"/>
        <v>42.02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t="s">
        <v>8274</v>
      </c>
      <c r="Q1827" s="11" t="s">
        <v>8323</v>
      </c>
      <c r="R1827" t="s">
        <v>8324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>
        <f t="shared" si="173"/>
        <v>2013</v>
      </c>
    </row>
    <row r="1828" spans="1:22" x14ac:dyDescent="0.3">
      <c r="A1828">
        <v>1826</v>
      </c>
      <c r="B1828" s="3" t="s">
        <v>1827</v>
      </c>
      <c r="C1828" s="3" t="s">
        <v>5936</v>
      </c>
      <c r="D1828" s="3">
        <f t="shared" si="168"/>
        <v>101</v>
      </c>
      <c r="E1828" s="6">
        <v>2000</v>
      </c>
      <c r="F1828" s="8">
        <v>2020</v>
      </c>
      <c r="G1828" t="s">
        <v>8218</v>
      </c>
      <c r="H1828" s="6">
        <f t="shared" si="169"/>
        <v>53.16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t="s">
        <v>8274</v>
      </c>
      <c r="Q1828" s="11" t="s">
        <v>8323</v>
      </c>
      <c r="R1828" t="s">
        <v>8324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3">
        <f t="shared" si="168"/>
        <v>101</v>
      </c>
      <c r="E1829" s="6">
        <v>8000</v>
      </c>
      <c r="F1829" s="8">
        <v>8053</v>
      </c>
      <c r="G1829" t="s">
        <v>8218</v>
      </c>
      <c r="H1829" s="6">
        <f t="shared" si="169"/>
        <v>83.89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t="s">
        <v>8274</v>
      </c>
      <c r="Q1829" s="11" t="s">
        <v>8323</v>
      </c>
      <c r="R1829" t="s">
        <v>8324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>
        <f t="shared" si="173"/>
        <v>2011</v>
      </c>
    </row>
    <row r="1830" spans="1:22" ht="43.2" x14ac:dyDescent="0.3">
      <c r="A1830">
        <v>1828</v>
      </c>
      <c r="B1830" s="3" t="s">
        <v>1829</v>
      </c>
      <c r="C1830" s="3" t="s">
        <v>5938</v>
      </c>
      <c r="D1830" s="3">
        <f t="shared" si="168"/>
        <v>100</v>
      </c>
      <c r="E1830" s="6">
        <v>20000</v>
      </c>
      <c r="F1830" s="8">
        <v>20032</v>
      </c>
      <c r="G1830" t="s">
        <v>8218</v>
      </c>
      <c r="H1830" s="6">
        <f t="shared" si="169"/>
        <v>417.33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t="s">
        <v>8274</v>
      </c>
      <c r="Q1830" s="11" t="s">
        <v>8323</v>
      </c>
      <c r="R1830" t="s">
        <v>8324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3">
        <f t="shared" si="168"/>
        <v>167</v>
      </c>
      <c r="E1831" s="6">
        <v>1500</v>
      </c>
      <c r="F1831" s="8">
        <v>2500.25</v>
      </c>
      <c r="G1831" t="s">
        <v>8218</v>
      </c>
      <c r="H1831" s="6">
        <f t="shared" si="169"/>
        <v>75.77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t="s">
        <v>8274</v>
      </c>
      <c r="Q1831" s="11" t="s">
        <v>8323</v>
      </c>
      <c r="R1831" t="s">
        <v>8324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>
        <f t="shared" si="173"/>
        <v>2011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3">
        <f t="shared" si="168"/>
        <v>102</v>
      </c>
      <c r="E1832" s="6">
        <v>15000</v>
      </c>
      <c r="F1832" s="8">
        <v>15230</v>
      </c>
      <c r="G1832" t="s">
        <v>8218</v>
      </c>
      <c r="H1832" s="6">
        <f t="shared" si="169"/>
        <v>67.39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t="s">
        <v>8274</v>
      </c>
      <c r="Q1832" s="11" t="s">
        <v>8323</v>
      </c>
      <c r="R1832" t="s">
        <v>8324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>
        <f t="shared" si="173"/>
        <v>2014</v>
      </c>
    </row>
    <row r="1833" spans="1:22" ht="28.8" x14ac:dyDescent="0.3">
      <c r="A1833">
        <v>1831</v>
      </c>
      <c r="B1833" s="3" t="s">
        <v>1832</v>
      </c>
      <c r="C1833" s="3" t="s">
        <v>5941</v>
      </c>
      <c r="D1833" s="3">
        <f t="shared" si="168"/>
        <v>103</v>
      </c>
      <c r="E1833" s="6">
        <v>1000</v>
      </c>
      <c r="F1833" s="8">
        <v>1030</v>
      </c>
      <c r="G1833" t="s">
        <v>8218</v>
      </c>
      <c r="H1833" s="6">
        <f t="shared" si="169"/>
        <v>73.569999999999993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t="s">
        <v>8274</v>
      </c>
      <c r="Q1833" s="11" t="s">
        <v>8323</v>
      </c>
      <c r="R1833" t="s">
        <v>8324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3">
        <f t="shared" si="168"/>
        <v>143</v>
      </c>
      <c r="E1834" s="6">
        <v>350</v>
      </c>
      <c r="F1834" s="8">
        <v>500</v>
      </c>
      <c r="G1834" t="s">
        <v>8218</v>
      </c>
      <c r="H1834" s="6">
        <f t="shared" si="169"/>
        <v>25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t="s">
        <v>8274</v>
      </c>
      <c r="Q1834" s="11" t="s">
        <v>8323</v>
      </c>
      <c r="R1834" t="s">
        <v>8324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3">
        <f t="shared" si="168"/>
        <v>263</v>
      </c>
      <c r="E1835" s="6">
        <v>400</v>
      </c>
      <c r="F1835" s="8">
        <v>1050</v>
      </c>
      <c r="G1835" t="s">
        <v>8218</v>
      </c>
      <c r="H1835" s="6">
        <f t="shared" si="169"/>
        <v>42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t="s">
        <v>8274</v>
      </c>
      <c r="Q1835" s="11" t="s">
        <v>8323</v>
      </c>
      <c r="R1835" t="s">
        <v>8324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>
        <f t="shared" si="173"/>
        <v>2013</v>
      </c>
    </row>
    <row r="1836" spans="1:22" x14ac:dyDescent="0.3">
      <c r="A1836">
        <v>1834</v>
      </c>
      <c r="B1836" s="3" t="s">
        <v>1835</v>
      </c>
      <c r="C1836" s="3" t="s">
        <v>5944</v>
      </c>
      <c r="D1836" s="3">
        <f t="shared" si="168"/>
        <v>118</v>
      </c>
      <c r="E1836" s="6">
        <v>10000</v>
      </c>
      <c r="F1836" s="8">
        <v>11805</v>
      </c>
      <c r="G1836" t="s">
        <v>8218</v>
      </c>
      <c r="H1836" s="6">
        <f t="shared" si="169"/>
        <v>131.16999999999999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t="s">
        <v>8274</v>
      </c>
      <c r="Q1836" s="11" t="s">
        <v>8323</v>
      </c>
      <c r="R1836" t="s">
        <v>8324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>
        <f t="shared" si="173"/>
        <v>2015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3">
        <f t="shared" si="168"/>
        <v>104</v>
      </c>
      <c r="E1837" s="6">
        <v>500</v>
      </c>
      <c r="F1837" s="8">
        <v>520</v>
      </c>
      <c r="G1837" t="s">
        <v>8218</v>
      </c>
      <c r="H1837" s="6">
        <f t="shared" si="169"/>
        <v>47.27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t="s">
        <v>8274</v>
      </c>
      <c r="Q1837" s="11" t="s">
        <v>8323</v>
      </c>
      <c r="R1837" t="s">
        <v>8324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>
        <f t="shared" si="173"/>
        <v>2016</v>
      </c>
    </row>
    <row r="1838" spans="1:22" x14ac:dyDescent="0.3">
      <c r="A1838">
        <v>1836</v>
      </c>
      <c r="B1838" s="3" t="s">
        <v>1837</v>
      </c>
      <c r="C1838" s="3" t="s">
        <v>5946</v>
      </c>
      <c r="D1838" s="3">
        <f t="shared" si="168"/>
        <v>200</v>
      </c>
      <c r="E1838" s="6">
        <v>5000</v>
      </c>
      <c r="F1838" s="8">
        <v>10017</v>
      </c>
      <c r="G1838" t="s">
        <v>8218</v>
      </c>
      <c r="H1838" s="6">
        <f t="shared" si="169"/>
        <v>182.13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t="s">
        <v>8274</v>
      </c>
      <c r="Q1838" s="11" t="s">
        <v>8323</v>
      </c>
      <c r="R1838" t="s">
        <v>8324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>
        <f t="shared" si="173"/>
        <v>2013</v>
      </c>
    </row>
    <row r="1839" spans="1:22" ht="43.2" x14ac:dyDescent="0.3">
      <c r="A1839">
        <v>1837</v>
      </c>
      <c r="B1839" s="3" t="s">
        <v>1838</v>
      </c>
      <c r="C1839" s="3" t="s">
        <v>5947</v>
      </c>
      <c r="D1839" s="3">
        <f t="shared" si="168"/>
        <v>307</v>
      </c>
      <c r="E1839" s="6">
        <v>600</v>
      </c>
      <c r="F1839" s="8">
        <v>1841</v>
      </c>
      <c r="G1839" t="s">
        <v>8218</v>
      </c>
      <c r="H1839" s="6">
        <f t="shared" si="169"/>
        <v>61.37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t="s">
        <v>8274</v>
      </c>
      <c r="Q1839" s="11" t="s">
        <v>8323</v>
      </c>
      <c r="R1839" t="s">
        <v>8324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3">
        <f t="shared" si="168"/>
        <v>100</v>
      </c>
      <c r="E1840" s="6">
        <v>1000</v>
      </c>
      <c r="F1840" s="8">
        <v>1001.49</v>
      </c>
      <c r="G1840" t="s">
        <v>8218</v>
      </c>
      <c r="H1840" s="6">
        <f t="shared" si="169"/>
        <v>35.770000000000003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t="s">
        <v>8274</v>
      </c>
      <c r="Q1840" s="11" t="s">
        <v>8323</v>
      </c>
      <c r="R1840" t="s">
        <v>8324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3">
        <f t="shared" si="168"/>
        <v>205</v>
      </c>
      <c r="E1841" s="6">
        <v>1000</v>
      </c>
      <c r="F1841" s="8">
        <v>2053</v>
      </c>
      <c r="G1841" t="s">
        <v>8218</v>
      </c>
      <c r="H1841" s="6">
        <f t="shared" si="169"/>
        <v>45.62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t="s">
        <v>8274</v>
      </c>
      <c r="Q1841" s="11" t="s">
        <v>8323</v>
      </c>
      <c r="R1841" t="s">
        <v>8324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3">
        <f t="shared" si="168"/>
        <v>109</v>
      </c>
      <c r="E1842" s="6">
        <v>900</v>
      </c>
      <c r="F1842" s="8">
        <v>980</v>
      </c>
      <c r="G1842" t="s">
        <v>8218</v>
      </c>
      <c r="H1842" s="6">
        <f t="shared" si="169"/>
        <v>75.38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t="s">
        <v>8274</v>
      </c>
      <c r="Q1842" s="11" t="s">
        <v>8323</v>
      </c>
      <c r="R1842" t="s">
        <v>8324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3">
        <f t="shared" si="168"/>
        <v>102</v>
      </c>
      <c r="E1843" s="6">
        <v>2000</v>
      </c>
      <c r="F1843" s="8">
        <v>2035</v>
      </c>
      <c r="G1843" t="s">
        <v>8218</v>
      </c>
      <c r="H1843" s="6">
        <f t="shared" si="169"/>
        <v>50.88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t="s">
        <v>8274</v>
      </c>
      <c r="Q1843" s="11" t="s">
        <v>8323</v>
      </c>
      <c r="R1843" t="s">
        <v>8324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3">
        <f t="shared" si="168"/>
        <v>125</v>
      </c>
      <c r="E1844" s="6">
        <v>2000</v>
      </c>
      <c r="F1844" s="8">
        <v>2505</v>
      </c>
      <c r="G1844" t="s">
        <v>8218</v>
      </c>
      <c r="H1844" s="6">
        <f t="shared" si="169"/>
        <v>119.29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t="s">
        <v>8274</v>
      </c>
      <c r="Q1844" s="11" t="s">
        <v>8323</v>
      </c>
      <c r="R1844" t="s">
        <v>8324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>
        <f t="shared" si="173"/>
        <v>2015</v>
      </c>
    </row>
    <row r="1845" spans="1:22" ht="43.2" x14ac:dyDescent="0.3">
      <c r="A1845">
        <v>1843</v>
      </c>
      <c r="B1845" s="3" t="s">
        <v>1844</v>
      </c>
      <c r="C1845" s="3" t="s">
        <v>5953</v>
      </c>
      <c r="D1845" s="3">
        <f t="shared" si="168"/>
        <v>124</v>
      </c>
      <c r="E1845" s="6">
        <v>10000</v>
      </c>
      <c r="F1845" s="8">
        <v>12400.61</v>
      </c>
      <c r="G1845" t="s">
        <v>8218</v>
      </c>
      <c r="H1845" s="6">
        <f t="shared" si="169"/>
        <v>92.54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t="s">
        <v>8274</v>
      </c>
      <c r="Q1845" s="11" t="s">
        <v>8323</v>
      </c>
      <c r="R1845" t="s">
        <v>8324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3">
        <f t="shared" si="168"/>
        <v>101</v>
      </c>
      <c r="E1846" s="6">
        <v>1500</v>
      </c>
      <c r="F1846" s="8">
        <v>1521</v>
      </c>
      <c r="G1846" t="s">
        <v>8218</v>
      </c>
      <c r="H1846" s="6">
        <f t="shared" si="169"/>
        <v>76.05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t="s">
        <v>8274</v>
      </c>
      <c r="Q1846" s="11" t="s">
        <v>8323</v>
      </c>
      <c r="R1846" t="s">
        <v>8324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3">
        <f t="shared" si="168"/>
        <v>100</v>
      </c>
      <c r="E1847" s="6">
        <v>1000</v>
      </c>
      <c r="F1847" s="8">
        <v>1000</v>
      </c>
      <c r="G1847" t="s">
        <v>8218</v>
      </c>
      <c r="H1847" s="6">
        <f t="shared" si="169"/>
        <v>52.63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t="s">
        <v>8274</v>
      </c>
      <c r="Q1847" s="11" t="s">
        <v>8323</v>
      </c>
      <c r="R1847" t="s">
        <v>8324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3">
        <f t="shared" si="168"/>
        <v>138</v>
      </c>
      <c r="E1848" s="6">
        <v>15000</v>
      </c>
      <c r="F1848" s="8">
        <v>20689</v>
      </c>
      <c r="G1848" t="s">
        <v>8218</v>
      </c>
      <c r="H1848" s="6">
        <f t="shared" si="169"/>
        <v>98.99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t="s">
        <v>8274</v>
      </c>
      <c r="Q1848" s="11" t="s">
        <v>8323</v>
      </c>
      <c r="R1848" t="s">
        <v>8324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>
        <f t="shared" si="173"/>
        <v>2012</v>
      </c>
    </row>
    <row r="1849" spans="1:22" ht="43.2" x14ac:dyDescent="0.3">
      <c r="A1849">
        <v>1847</v>
      </c>
      <c r="B1849" s="3" t="s">
        <v>1848</v>
      </c>
      <c r="C1849" s="3" t="s">
        <v>5957</v>
      </c>
      <c r="D1849" s="3">
        <f t="shared" si="168"/>
        <v>121</v>
      </c>
      <c r="E1849" s="6">
        <v>2500</v>
      </c>
      <c r="F1849" s="8">
        <v>3022</v>
      </c>
      <c r="G1849" t="s">
        <v>8218</v>
      </c>
      <c r="H1849" s="6">
        <f t="shared" si="169"/>
        <v>79.53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t="s">
        <v>8274</v>
      </c>
      <c r="Q1849" s="11" t="s">
        <v>8323</v>
      </c>
      <c r="R1849" t="s">
        <v>8324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3">
        <f t="shared" si="168"/>
        <v>107</v>
      </c>
      <c r="E1850" s="6">
        <v>3000</v>
      </c>
      <c r="F1850" s="8">
        <v>3221</v>
      </c>
      <c r="G1850" t="s">
        <v>8218</v>
      </c>
      <c r="H1850" s="6">
        <f t="shared" si="169"/>
        <v>134.21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t="s">
        <v>8274</v>
      </c>
      <c r="Q1850" s="11" t="s">
        <v>8323</v>
      </c>
      <c r="R1850" t="s">
        <v>8324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3">
        <f t="shared" si="168"/>
        <v>100</v>
      </c>
      <c r="E1851" s="6">
        <v>300</v>
      </c>
      <c r="F1851" s="8">
        <v>301</v>
      </c>
      <c r="G1851" t="s">
        <v>8218</v>
      </c>
      <c r="H1851" s="6">
        <f t="shared" si="169"/>
        <v>37.630000000000003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t="s">
        <v>8274</v>
      </c>
      <c r="Q1851" s="11" t="s">
        <v>8323</v>
      </c>
      <c r="R1851" t="s">
        <v>8324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3">
        <f t="shared" si="168"/>
        <v>102</v>
      </c>
      <c r="E1852" s="6">
        <v>9000</v>
      </c>
      <c r="F1852" s="8">
        <v>9137</v>
      </c>
      <c r="G1852" t="s">
        <v>8218</v>
      </c>
      <c r="H1852" s="6">
        <f t="shared" si="169"/>
        <v>51.04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t="s">
        <v>8274</v>
      </c>
      <c r="Q1852" s="11" t="s">
        <v>8323</v>
      </c>
      <c r="R1852" t="s">
        <v>8324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3">
        <f t="shared" si="168"/>
        <v>100</v>
      </c>
      <c r="E1853" s="6">
        <v>1300</v>
      </c>
      <c r="F1853" s="8">
        <v>1301</v>
      </c>
      <c r="G1853" t="s">
        <v>8218</v>
      </c>
      <c r="H1853" s="6">
        <f t="shared" si="169"/>
        <v>50.04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t="s">
        <v>8274</v>
      </c>
      <c r="Q1853" s="11" t="s">
        <v>8323</v>
      </c>
      <c r="R1853" t="s">
        <v>8324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3">
        <f t="shared" si="168"/>
        <v>117</v>
      </c>
      <c r="E1854" s="6">
        <v>15000</v>
      </c>
      <c r="F1854" s="8">
        <v>17545</v>
      </c>
      <c r="G1854" t="s">
        <v>8218</v>
      </c>
      <c r="H1854" s="6">
        <f t="shared" si="169"/>
        <v>133.93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t="s">
        <v>8274</v>
      </c>
      <c r="Q1854" s="11" t="s">
        <v>8323</v>
      </c>
      <c r="R1854" t="s">
        <v>8324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3">
        <f t="shared" si="168"/>
        <v>102</v>
      </c>
      <c r="E1855" s="6">
        <v>800</v>
      </c>
      <c r="F1855" s="8">
        <v>815</v>
      </c>
      <c r="G1855" t="s">
        <v>8218</v>
      </c>
      <c r="H1855" s="6">
        <f t="shared" si="169"/>
        <v>58.21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t="s">
        <v>8274</v>
      </c>
      <c r="Q1855" s="11" t="s">
        <v>8323</v>
      </c>
      <c r="R1855" t="s">
        <v>8324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3">
        <f t="shared" si="168"/>
        <v>102</v>
      </c>
      <c r="E1856" s="6">
        <v>15000</v>
      </c>
      <c r="F1856" s="8">
        <v>15318.55</v>
      </c>
      <c r="G1856" t="s">
        <v>8218</v>
      </c>
      <c r="H1856" s="6">
        <f t="shared" si="169"/>
        <v>88.04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t="s">
        <v>8274</v>
      </c>
      <c r="Q1856" s="11" t="s">
        <v>8323</v>
      </c>
      <c r="R1856" t="s">
        <v>8324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3">
        <f t="shared" si="168"/>
        <v>154</v>
      </c>
      <c r="E1857" s="6">
        <v>8750</v>
      </c>
      <c r="F1857" s="8">
        <v>13480.16</v>
      </c>
      <c r="G1857" t="s">
        <v>8218</v>
      </c>
      <c r="H1857" s="6">
        <f t="shared" si="169"/>
        <v>70.58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t="s">
        <v>8274</v>
      </c>
      <c r="Q1857" s="11" t="s">
        <v>8323</v>
      </c>
      <c r="R1857" t="s">
        <v>8324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>
        <f t="shared" si="173"/>
        <v>2014</v>
      </c>
    </row>
    <row r="1858" spans="1:22" ht="43.2" x14ac:dyDescent="0.3">
      <c r="A1858">
        <v>1856</v>
      </c>
      <c r="B1858" s="3" t="s">
        <v>1857</v>
      </c>
      <c r="C1858" s="3" t="s">
        <v>5966</v>
      </c>
      <c r="D1858" s="3">
        <f t="shared" ref="D1858:D1921" si="174">ROUND((F1858/E1858)*100,0)</f>
        <v>101</v>
      </c>
      <c r="E1858" s="6">
        <v>2000</v>
      </c>
      <c r="F1858" s="8">
        <v>2025</v>
      </c>
      <c r="G1858" t="s">
        <v>8218</v>
      </c>
      <c r="H1858" s="6">
        <f t="shared" si="169"/>
        <v>53.29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t="s">
        <v>8274</v>
      </c>
      <c r="Q1858" s="11" t="s">
        <v>8323</v>
      </c>
      <c r="R1858" t="s">
        <v>8324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3">
        <f t="shared" si="174"/>
        <v>100</v>
      </c>
      <c r="E1859" s="6">
        <v>3000</v>
      </c>
      <c r="F1859" s="8">
        <v>3000</v>
      </c>
      <c r="G1859" t="s">
        <v>8218</v>
      </c>
      <c r="H1859" s="6">
        <f t="shared" ref="H1859:H1922" si="175">IFERROR(ROUND(F1859/N1859,2),0)</f>
        <v>136.36000000000001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t="s">
        <v>8274</v>
      </c>
      <c r="Q1859" s="11" t="s">
        <v>8323</v>
      </c>
      <c r="R1859" t="s">
        <v>8324</v>
      </c>
      <c r="S1859" s="13">
        <f t="shared" ref="S1859:S1922" si="176">(((L1859/60)/60)/24)+DATE(1970,1,1)</f>
        <v>41864.76866898148</v>
      </c>
      <c r="T1859" s="13">
        <f t="shared" ref="T1859:T1922" si="177">(((K1859/60)/60)/24)+DATE(1970,1,1)</f>
        <v>41894.76866898148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3.2" x14ac:dyDescent="0.3">
      <c r="A1860">
        <v>1858</v>
      </c>
      <c r="B1860" s="3" t="s">
        <v>1859</v>
      </c>
      <c r="C1860" s="3" t="s">
        <v>5968</v>
      </c>
      <c r="D1860" s="3">
        <f t="shared" si="174"/>
        <v>109</v>
      </c>
      <c r="E1860" s="6">
        <v>5555.55</v>
      </c>
      <c r="F1860" s="8">
        <v>6041.55</v>
      </c>
      <c r="G1860" t="s">
        <v>8218</v>
      </c>
      <c r="H1860" s="6">
        <f t="shared" si="175"/>
        <v>40.549999999999997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t="s">
        <v>8274</v>
      </c>
      <c r="Q1860" s="11" t="s">
        <v>8323</v>
      </c>
      <c r="R1860" t="s">
        <v>8324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>
        <f t="shared" si="179"/>
        <v>2011</v>
      </c>
    </row>
    <row r="1861" spans="1:22" x14ac:dyDescent="0.3">
      <c r="A1861">
        <v>1859</v>
      </c>
      <c r="B1861" s="3" t="s">
        <v>1860</v>
      </c>
      <c r="C1861" s="3" t="s">
        <v>5969</v>
      </c>
      <c r="D1861" s="3">
        <f t="shared" si="174"/>
        <v>132</v>
      </c>
      <c r="E1861" s="6">
        <v>3000</v>
      </c>
      <c r="F1861" s="8">
        <v>3955</v>
      </c>
      <c r="G1861" t="s">
        <v>8218</v>
      </c>
      <c r="H1861" s="6">
        <f t="shared" si="175"/>
        <v>70.63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t="s">
        <v>8274</v>
      </c>
      <c r="Q1861" s="11" t="s">
        <v>8323</v>
      </c>
      <c r="R1861" t="s">
        <v>8324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>
        <f t="shared" si="179"/>
        <v>2011</v>
      </c>
    </row>
    <row r="1862" spans="1:22" ht="28.8" x14ac:dyDescent="0.3">
      <c r="A1862">
        <v>1860</v>
      </c>
      <c r="B1862" s="3" t="s">
        <v>1861</v>
      </c>
      <c r="C1862" s="3" t="s">
        <v>5970</v>
      </c>
      <c r="D1862" s="3">
        <f t="shared" si="174"/>
        <v>133</v>
      </c>
      <c r="E1862" s="6">
        <v>750</v>
      </c>
      <c r="F1862" s="8">
        <v>1001</v>
      </c>
      <c r="G1862" t="s">
        <v>8218</v>
      </c>
      <c r="H1862" s="6">
        <f t="shared" si="175"/>
        <v>52.68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t="s">
        <v>8274</v>
      </c>
      <c r="Q1862" s="11" t="s">
        <v>8323</v>
      </c>
      <c r="R1862" t="s">
        <v>8324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3">
        <f t="shared" si="174"/>
        <v>0</v>
      </c>
      <c r="E1863" s="6">
        <v>250000</v>
      </c>
      <c r="F1863" s="8">
        <v>0</v>
      </c>
      <c r="G1863" t="s">
        <v>8220</v>
      </c>
      <c r="H1863" s="6">
        <f t="shared" si="175"/>
        <v>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t="s">
        <v>8281</v>
      </c>
      <c r="Q1863" s="11" t="s">
        <v>8331</v>
      </c>
      <c r="R1863" t="s">
        <v>8333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>
        <f t="shared" si="179"/>
        <v>2015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3">
        <f t="shared" si="174"/>
        <v>8</v>
      </c>
      <c r="E1864" s="6">
        <v>18000</v>
      </c>
      <c r="F1864" s="8">
        <v>1455</v>
      </c>
      <c r="G1864" t="s">
        <v>8220</v>
      </c>
      <c r="H1864" s="6">
        <f t="shared" si="175"/>
        <v>90.94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t="s">
        <v>8281</v>
      </c>
      <c r="Q1864" s="11" t="s">
        <v>8331</v>
      </c>
      <c r="R1864" t="s">
        <v>8333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>
        <f t="shared" si="179"/>
        <v>2017</v>
      </c>
    </row>
    <row r="1865" spans="1:22" ht="28.8" x14ac:dyDescent="0.3">
      <c r="A1865">
        <v>1863</v>
      </c>
      <c r="B1865" s="3" t="s">
        <v>1864</v>
      </c>
      <c r="C1865" s="3" t="s">
        <v>5973</v>
      </c>
      <c r="D1865" s="3">
        <f t="shared" si="174"/>
        <v>0</v>
      </c>
      <c r="E1865" s="6">
        <v>2500</v>
      </c>
      <c r="F1865" s="8">
        <v>10</v>
      </c>
      <c r="G1865" t="s">
        <v>8220</v>
      </c>
      <c r="H1865" s="6">
        <f t="shared" si="175"/>
        <v>5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t="s">
        <v>8281</v>
      </c>
      <c r="Q1865" s="11" t="s">
        <v>8331</v>
      </c>
      <c r="R1865" t="s">
        <v>8333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3">
        <f t="shared" si="174"/>
        <v>43</v>
      </c>
      <c r="E1866" s="6">
        <v>6500</v>
      </c>
      <c r="F1866" s="8">
        <v>2788</v>
      </c>
      <c r="G1866" t="s">
        <v>8220</v>
      </c>
      <c r="H1866" s="6">
        <f t="shared" si="175"/>
        <v>58.08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t="s">
        <v>8281</v>
      </c>
      <c r="Q1866" s="11" t="s">
        <v>8331</v>
      </c>
      <c r="R1866" t="s">
        <v>8333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>
        <f t="shared" si="179"/>
        <v>2014</v>
      </c>
    </row>
    <row r="1867" spans="1:22" ht="43.2" x14ac:dyDescent="0.3">
      <c r="A1867">
        <v>1865</v>
      </c>
      <c r="B1867" s="3" t="s">
        <v>1866</v>
      </c>
      <c r="C1867" s="3" t="s">
        <v>5975</v>
      </c>
      <c r="D1867" s="3">
        <f t="shared" si="174"/>
        <v>0</v>
      </c>
      <c r="E1867" s="6">
        <v>110000</v>
      </c>
      <c r="F1867" s="8">
        <v>4</v>
      </c>
      <c r="G1867" t="s">
        <v>8220</v>
      </c>
      <c r="H1867" s="6">
        <f t="shared" si="175"/>
        <v>2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t="s">
        <v>8281</v>
      </c>
      <c r="Q1867" s="11" t="s">
        <v>8331</v>
      </c>
      <c r="R1867" t="s">
        <v>8333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3">
        <f t="shared" si="174"/>
        <v>1</v>
      </c>
      <c r="E1868" s="6">
        <v>25000</v>
      </c>
      <c r="F1868" s="8">
        <v>125</v>
      </c>
      <c r="G1868" t="s">
        <v>8220</v>
      </c>
      <c r="H1868" s="6">
        <f t="shared" si="175"/>
        <v>62.5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t="s">
        <v>8281</v>
      </c>
      <c r="Q1868" s="11" t="s">
        <v>8331</v>
      </c>
      <c r="R1868" t="s">
        <v>8333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3">
        <f t="shared" si="174"/>
        <v>0</v>
      </c>
      <c r="E1869" s="6">
        <v>20000</v>
      </c>
      <c r="F1869" s="8">
        <v>10</v>
      </c>
      <c r="G1869" t="s">
        <v>8220</v>
      </c>
      <c r="H1869" s="6">
        <f t="shared" si="175"/>
        <v>10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t="s">
        <v>8281</v>
      </c>
      <c r="Q1869" s="11" t="s">
        <v>8331</v>
      </c>
      <c r="R1869" t="s">
        <v>8333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3">
        <f t="shared" si="174"/>
        <v>5</v>
      </c>
      <c r="E1870" s="6">
        <v>25000</v>
      </c>
      <c r="F1870" s="8">
        <v>1217</v>
      </c>
      <c r="G1870" t="s">
        <v>8220</v>
      </c>
      <c r="H1870" s="6">
        <f t="shared" si="175"/>
        <v>71.59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t="s">
        <v>8281</v>
      </c>
      <c r="Q1870" s="11" t="s">
        <v>8331</v>
      </c>
      <c r="R1870" t="s">
        <v>8333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3">
        <f t="shared" si="174"/>
        <v>0</v>
      </c>
      <c r="E1871" s="6">
        <v>10000</v>
      </c>
      <c r="F1871" s="8">
        <v>0</v>
      </c>
      <c r="G1871" t="s">
        <v>8220</v>
      </c>
      <c r="H1871" s="6">
        <f t="shared" si="175"/>
        <v>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t="s">
        <v>8281</v>
      </c>
      <c r="Q1871" s="11" t="s">
        <v>8331</v>
      </c>
      <c r="R1871" t="s">
        <v>8333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>
        <f t="shared" si="179"/>
        <v>2017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3">
        <f t="shared" si="174"/>
        <v>10</v>
      </c>
      <c r="E1872" s="6">
        <v>3500</v>
      </c>
      <c r="F1872" s="8">
        <v>361</v>
      </c>
      <c r="G1872" t="s">
        <v>8220</v>
      </c>
      <c r="H1872" s="6">
        <f t="shared" si="175"/>
        <v>32.82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t="s">
        <v>8281</v>
      </c>
      <c r="Q1872" s="11" t="s">
        <v>8331</v>
      </c>
      <c r="R1872" t="s">
        <v>8333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3">
        <f t="shared" si="174"/>
        <v>72</v>
      </c>
      <c r="E1873" s="6">
        <v>6500</v>
      </c>
      <c r="F1873" s="8">
        <v>4666</v>
      </c>
      <c r="G1873" t="s">
        <v>8220</v>
      </c>
      <c r="H1873" s="6">
        <f t="shared" si="175"/>
        <v>49.12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t="s">
        <v>8281</v>
      </c>
      <c r="Q1873" s="11" t="s">
        <v>8331</v>
      </c>
      <c r="R1873" t="s">
        <v>8333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3">
        <f t="shared" si="174"/>
        <v>1</v>
      </c>
      <c r="E1874" s="6">
        <v>20000</v>
      </c>
      <c r="F1874" s="8">
        <v>212</v>
      </c>
      <c r="G1874" t="s">
        <v>8220</v>
      </c>
      <c r="H1874" s="6">
        <f t="shared" si="175"/>
        <v>16.309999999999999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t="s">
        <v>8281</v>
      </c>
      <c r="Q1874" s="11" t="s">
        <v>8331</v>
      </c>
      <c r="R1874" t="s">
        <v>8333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3">
        <f t="shared" si="174"/>
        <v>0</v>
      </c>
      <c r="E1875" s="6">
        <v>8000</v>
      </c>
      <c r="F1875" s="8">
        <v>36</v>
      </c>
      <c r="G1875" t="s">
        <v>8220</v>
      </c>
      <c r="H1875" s="6">
        <f t="shared" si="175"/>
        <v>18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t="s">
        <v>8281</v>
      </c>
      <c r="Q1875" s="11" t="s">
        <v>8331</v>
      </c>
      <c r="R1875" t="s">
        <v>8333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>
        <f t="shared" si="179"/>
        <v>2015</v>
      </c>
    </row>
    <row r="1876" spans="1:22" ht="43.2" x14ac:dyDescent="0.3">
      <c r="A1876">
        <v>1874</v>
      </c>
      <c r="B1876" s="3" t="s">
        <v>1875</v>
      </c>
      <c r="C1876" s="3" t="s">
        <v>5984</v>
      </c>
      <c r="D1876" s="3">
        <f t="shared" si="174"/>
        <v>0</v>
      </c>
      <c r="E1876" s="6">
        <v>160000</v>
      </c>
      <c r="F1876" s="8">
        <v>26</v>
      </c>
      <c r="G1876" t="s">
        <v>8220</v>
      </c>
      <c r="H1876" s="6">
        <f t="shared" si="175"/>
        <v>13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t="s">
        <v>8281</v>
      </c>
      <c r="Q1876" s="11" t="s">
        <v>8331</v>
      </c>
      <c r="R1876" t="s">
        <v>8333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>
        <f t="shared" si="179"/>
        <v>2016</v>
      </c>
    </row>
    <row r="1877" spans="1:22" ht="28.8" x14ac:dyDescent="0.3">
      <c r="A1877">
        <v>1875</v>
      </c>
      <c r="B1877" s="3" t="s">
        <v>1876</v>
      </c>
      <c r="C1877" s="3" t="s">
        <v>5985</v>
      </c>
      <c r="D1877" s="3">
        <f t="shared" si="174"/>
        <v>1</v>
      </c>
      <c r="E1877" s="6">
        <v>10000</v>
      </c>
      <c r="F1877" s="8">
        <v>51</v>
      </c>
      <c r="G1877" t="s">
        <v>8220</v>
      </c>
      <c r="H1877" s="6">
        <f t="shared" si="175"/>
        <v>17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t="s">
        <v>8281</v>
      </c>
      <c r="Q1877" s="11" t="s">
        <v>8331</v>
      </c>
      <c r="R1877" t="s">
        <v>8333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3">
        <f t="shared" si="174"/>
        <v>0</v>
      </c>
      <c r="E1878" s="6">
        <v>280</v>
      </c>
      <c r="F1878" s="8">
        <v>0</v>
      </c>
      <c r="G1878" t="s">
        <v>8220</v>
      </c>
      <c r="H1878" s="6">
        <f t="shared" si="175"/>
        <v>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t="s">
        <v>8281</v>
      </c>
      <c r="Q1878" s="11" t="s">
        <v>8331</v>
      </c>
      <c r="R1878" t="s">
        <v>8333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>
        <f t="shared" si="179"/>
        <v>2014</v>
      </c>
    </row>
    <row r="1879" spans="1:22" ht="28.8" x14ac:dyDescent="0.3">
      <c r="A1879">
        <v>1877</v>
      </c>
      <c r="B1879" s="3" t="s">
        <v>1878</v>
      </c>
      <c r="C1879" s="3" t="s">
        <v>5987</v>
      </c>
      <c r="D1879" s="3">
        <f t="shared" si="174"/>
        <v>0</v>
      </c>
      <c r="E1879" s="6">
        <v>60</v>
      </c>
      <c r="F1879" s="8">
        <v>0</v>
      </c>
      <c r="G1879" t="s">
        <v>8220</v>
      </c>
      <c r="H1879" s="6">
        <f t="shared" si="175"/>
        <v>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t="s">
        <v>8281</v>
      </c>
      <c r="Q1879" s="11" t="s">
        <v>8331</v>
      </c>
      <c r="R1879" t="s">
        <v>8333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>
        <f t="shared" si="179"/>
        <v>2015</v>
      </c>
    </row>
    <row r="1880" spans="1:22" ht="43.2" x14ac:dyDescent="0.3">
      <c r="A1880">
        <v>1878</v>
      </c>
      <c r="B1880" s="3" t="s">
        <v>1879</v>
      </c>
      <c r="C1880" s="3" t="s">
        <v>5988</v>
      </c>
      <c r="D1880" s="3">
        <f t="shared" si="174"/>
        <v>0</v>
      </c>
      <c r="E1880" s="6">
        <v>8000</v>
      </c>
      <c r="F1880" s="8">
        <v>0</v>
      </c>
      <c r="G1880" t="s">
        <v>8220</v>
      </c>
      <c r="H1880" s="6">
        <f t="shared" si="175"/>
        <v>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t="s">
        <v>8281</v>
      </c>
      <c r="Q1880" s="11" t="s">
        <v>8331</v>
      </c>
      <c r="R1880" t="s">
        <v>8333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3">
        <f t="shared" si="174"/>
        <v>0</v>
      </c>
      <c r="E1881" s="6">
        <v>5000</v>
      </c>
      <c r="F1881" s="8">
        <v>6</v>
      </c>
      <c r="G1881" t="s">
        <v>8220</v>
      </c>
      <c r="H1881" s="6">
        <f t="shared" si="175"/>
        <v>3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t="s">
        <v>8281</v>
      </c>
      <c r="Q1881" s="11" t="s">
        <v>8331</v>
      </c>
      <c r="R1881" t="s">
        <v>8333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3">
        <f t="shared" si="174"/>
        <v>20</v>
      </c>
      <c r="E1882" s="6">
        <v>5000</v>
      </c>
      <c r="F1882" s="8">
        <v>1004</v>
      </c>
      <c r="G1882" t="s">
        <v>8220</v>
      </c>
      <c r="H1882" s="6">
        <f t="shared" si="175"/>
        <v>41.83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t="s">
        <v>8281</v>
      </c>
      <c r="Q1882" s="11" t="s">
        <v>8331</v>
      </c>
      <c r="R1882" t="s">
        <v>8333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>
        <f t="shared" si="179"/>
        <v>2016</v>
      </c>
    </row>
    <row r="1883" spans="1:22" ht="28.8" x14ac:dyDescent="0.3">
      <c r="A1883">
        <v>1881</v>
      </c>
      <c r="B1883" s="3" t="s">
        <v>1882</v>
      </c>
      <c r="C1883" s="3" t="s">
        <v>5991</v>
      </c>
      <c r="D1883" s="3">
        <f t="shared" si="174"/>
        <v>173</v>
      </c>
      <c r="E1883" s="6">
        <v>2000</v>
      </c>
      <c r="F1883" s="8">
        <v>3453.69</v>
      </c>
      <c r="G1883" t="s">
        <v>8218</v>
      </c>
      <c r="H1883" s="6">
        <f t="shared" si="175"/>
        <v>49.34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t="s">
        <v>8277</v>
      </c>
      <c r="Q1883" s="11" t="s">
        <v>8323</v>
      </c>
      <c r="R1883" t="s">
        <v>8327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3">
        <f t="shared" si="174"/>
        <v>101</v>
      </c>
      <c r="E1884" s="6">
        <v>3350</v>
      </c>
      <c r="F1884" s="8">
        <v>3380</v>
      </c>
      <c r="G1884" t="s">
        <v>8218</v>
      </c>
      <c r="H1884" s="6">
        <f t="shared" si="175"/>
        <v>41.73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t="s">
        <v>8277</v>
      </c>
      <c r="Q1884" s="11" t="s">
        <v>8323</v>
      </c>
      <c r="R1884" t="s">
        <v>8327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3">
        <f t="shared" si="174"/>
        <v>105</v>
      </c>
      <c r="E1885" s="6">
        <v>999</v>
      </c>
      <c r="F1885" s="8">
        <v>1047</v>
      </c>
      <c r="G1885" t="s">
        <v>8218</v>
      </c>
      <c r="H1885" s="6">
        <f t="shared" si="175"/>
        <v>32.72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t="s">
        <v>8277</v>
      </c>
      <c r="Q1885" s="11" t="s">
        <v>8323</v>
      </c>
      <c r="R1885" t="s">
        <v>8327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3">
        <f t="shared" si="174"/>
        <v>135</v>
      </c>
      <c r="E1886" s="6">
        <v>1000</v>
      </c>
      <c r="F1886" s="8">
        <v>1351</v>
      </c>
      <c r="G1886" t="s">
        <v>8218</v>
      </c>
      <c r="H1886" s="6">
        <f t="shared" si="175"/>
        <v>51.96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t="s">
        <v>8277</v>
      </c>
      <c r="Q1886" s="11" t="s">
        <v>8323</v>
      </c>
      <c r="R1886" t="s">
        <v>8327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3">
        <f t="shared" si="174"/>
        <v>116</v>
      </c>
      <c r="E1887" s="6">
        <v>4575</v>
      </c>
      <c r="F1887" s="8">
        <v>5322</v>
      </c>
      <c r="G1887" t="s">
        <v>8218</v>
      </c>
      <c r="H1887" s="6">
        <f t="shared" si="175"/>
        <v>50.69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t="s">
        <v>8277</v>
      </c>
      <c r="Q1887" s="11" t="s">
        <v>8323</v>
      </c>
      <c r="R1887" t="s">
        <v>8327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3">
        <f t="shared" si="174"/>
        <v>102</v>
      </c>
      <c r="E1888" s="6">
        <v>1200</v>
      </c>
      <c r="F1888" s="8">
        <v>1225</v>
      </c>
      <c r="G1888" t="s">
        <v>8218</v>
      </c>
      <c r="H1888" s="6">
        <f t="shared" si="175"/>
        <v>42.24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t="s">
        <v>8277</v>
      </c>
      <c r="Q1888" s="11" t="s">
        <v>8323</v>
      </c>
      <c r="R1888" t="s">
        <v>8327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3">
        <f t="shared" si="174"/>
        <v>111</v>
      </c>
      <c r="E1889" s="6">
        <v>3000</v>
      </c>
      <c r="F1889" s="8">
        <v>3335</v>
      </c>
      <c r="G1889" t="s">
        <v>8218</v>
      </c>
      <c r="H1889" s="6">
        <f t="shared" si="175"/>
        <v>416.88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t="s">
        <v>8277</v>
      </c>
      <c r="Q1889" s="11" t="s">
        <v>8323</v>
      </c>
      <c r="R1889" t="s">
        <v>8327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>
        <f t="shared" si="179"/>
        <v>2015</v>
      </c>
    </row>
    <row r="1890" spans="1:22" ht="43.2" x14ac:dyDescent="0.3">
      <c r="A1890">
        <v>1888</v>
      </c>
      <c r="B1890" s="3" t="s">
        <v>1889</v>
      </c>
      <c r="C1890" s="3" t="s">
        <v>5998</v>
      </c>
      <c r="D1890" s="3">
        <f t="shared" si="174"/>
        <v>166</v>
      </c>
      <c r="E1890" s="6">
        <v>2500</v>
      </c>
      <c r="F1890" s="8">
        <v>4152</v>
      </c>
      <c r="G1890" t="s">
        <v>8218</v>
      </c>
      <c r="H1890" s="6">
        <f t="shared" si="175"/>
        <v>46.65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t="s">
        <v>8277</v>
      </c>
      <c r="Q1890" s="11" t="s">
        <v>8323</v>
      </c>
      <c r="R1890" t="s">
        <v>8327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3">
        <f t="shared" si="174"/>
        <v>107</v>
      </c>
      <c r="E1891" s="6">
        <v>2000</v>
      </c>
      <c r="F1891" s="8">
        <v>2132</v>
      </c>
      <c r="G1891" t="s">
        <v>8218</v>
      </c>
      <c r="H1891" s="6">
        <f t="shared" si="175"/>
        <v>48.45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t="s">
        <v>8277</v>
      </c>
      <c r="Q1891" s="11" t="s">
        <v>8323</v>
      </c>
      <c r="R1891" t="s">
        <v>8327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3">
        <f t="shared" si="174"/>
        <v>145</v>
      </c>
      <c r="E1892" s="6">
        <v>12000</v>
      </c>
      <c r="F1892" s="8">
        <v>17350.13</v>
      </c>
      <c r="G1892" t="s">
        <v>8218</v>
      </c>
      <c r="H1892" s="6">
        <f t="shared" si="175"/>
        <v>70.53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t="s">
        <v>8277</v>
      </c>
      <c r="Q1892" s="11" t="s">
        <v>8323</v>
      </c>
      <c r="R1892" t="s">
        <v>8327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>
        <f t="shared" si="179"/>
        <v>2012</v>
      </c>
    </row>
    <row r="1893" spans="1:22" ht="43.2" x14ac:dyDescent="0.3">
      <c r="A1893">
        <v>1891</v>
      </c>
      <c r="B1893" s="3" t="s">
        <v>1892</v>
      </c>
      <c r="C1893" s="3" t="s">
        <v>6001</v>
      </c>
      <c r="D1893" s="3">
        <f t="shared" si="174"/>
        <v>106</v>
      </c>
      <c r="E1893" s="6">
        <v>10000</v>
      </c>
      <c r="F1893" s="8">
        <v>10555</v>
      </c>
      <c r="G1893" t="s">
        <v>8218</v>
      </c>
      <c r="H1893" s="6">
        <f t="shared" si="175"/>
        <v>87.96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t="s">
        <v>8277</v>
      </c>
      <c r="Q1893" s="11" t="s">
        <v>8323</v>
      </c>
      <c r="R1893" t="s">
        <v>8327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>
        <f t="shared" si="179"/>
        <v>2010</v>
      </c>
    </row>
    <row r="1894" spans="1:22" ht="28.8" x14ac:dyDescent="0.3">
      <c r="A1894">
        <v>1892</v>
      </c>
      <c r="B1894" s="3" t="s">
        <v>1893</v>
      </c>
      <c r="C1894" s="3" t="s">
        <v>6002</v>
      </c>
      <c r="D1894" s="3">
        <f t="shared" si="174"/>
        <v>137</v>
      </c>
      <c r="E1894" s="6">
        <v>500</v>
      </c>
      <c r="F1894" s="8">
        <v>683</v>
      </c>
      <c r="G1894" t="s">
        <v>8218</v>
      </c>
      <c r="H1894" s="6">
        <f t="shared" si="175"/>
        <v>26.27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t="s">
        <v>8277</v>
      </c>
      <c r="Q1894" s="11" t="s">
        <v>8323</v>
      </c>
      <c r="R1894" t="s">
        <v>8327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>
        <f t="shared" si="179"/>
        <v>2011</v>
      </c>
    </row>
    <row r="1895" spans="1:22" ht="28.8" x14ac:dyDescent="0.3">
      <c r="A1895">
        <v>1893</v>
      </c>
      <c r="B1895" s="3" t="s">
        <v>1894</v>
      </c>
      <c r="C1895" s="3" t="s">
        <v>6003</v>
      </c>
      <c r="D1895" s="3">
        <f t="shared" si="174"/>
        <v>104</v>
      </c>
      <c r="E1895" s="6">
        <v>2500</v>
      </c>
      <c r="F1895" s="8">
        <v>2600</v>
      </c>
      <c r="G1895" t="s">
        <v>8218</v>
      </c>
      <c r="H1895" s="6">
        <f t="shared" si="175"/>
        <v>57.78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t="s">
        <v>8277</v>
      </c>
      <c r="Q1895" s="11" t="s">
        <v>8323</v>
      </c>
      <c r="R1895" t="s">
        <v>8327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>
        <f t="shared" si="179"/>
        <v>2011</v>
      </c>
    </row>
    <row r="1896" spans="1:22" x14ac:dyDescent="0.3">
      <c r="A1896">
        <v>1894</v>
      </c>
      <c r="B1896" s="3" t="s">
        <v>1895</v>
      </c>
      <c r="C1896" s="3" t="s">
        <v>6004</v>
      </c>
      <c r="D1896" s="3">
        <f t="shared" si="174"/>
        <v>115</v>
      </c>
      <c r="E1896" s="6">
        <v>1000</v>
      </c>
      <c r="F1896" s="8">
        <v>1145</v>
      </c>
      <c r="G1896" t="s">
        <v>8218</v>
      </c>
      <c r="H1896" s="6">
        <f t="shared" si="175"/>
        <v>57.25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t="s">
        <v>8277</v>
      </c>
      <c r="Q1896" s="11" t="s">
        <v>8323</v>
      </c>
      <c r="R1896" t="s">
        <v>8327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>
        <f t="shared" si="179"/>
        <v>2012</v>
      </c>
    </row>
    <row r="1897" spans="1:22" ht="43.2" x14ac:dyDescent="0.3">
      <c r="A1897">
        <v>1895</v>
      </c>
      <c r="B1897" s="3" t="s">
        <v>1896</v>
      </c>
      <c r="C1897" s="3" t="s">
        <v>6005</v>
      </c>
      <c r="D1897" s="3">
        <f t="shared" si="174"/>
        <v>102</v>
      </c>
      <c r="E1897" s="6">
        <v>9072</v>
      </c>
      <c r="F1897" s="8">
        <v>9228</v>
      </c>
      <c r="G1897" t="s">
        <v>8218</v>
      </c>
      <c r="H1897" s="6">
        <f t="shared" si="175"/>
        <v>196.34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t="s">
        <v>8277</v>
      </c>
      <c r="Q1897" s="11" t="s">
        <v>8323</v>
      </c>
      <c r="R1897" t="s">
        <v>8327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3">
        <f t="shared" si="174"/>
        <v>124</v>
      </c>
      <c r="E1898" s="6">
        <v>451</v>
      </c>
      <c r="F1898" s="8">
        <v>559</v>
      </c>
      <c r="G1898" t="s">
        <v>8218</v>
      </c>
      <c r="H1898" s="6">
        <f t="shared" si="175"/>
        <v>43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t="s">
        <v>8277</v>
      </c>
      <c r="Q1898" s="11" t="s">
        <v>8323</v>
      </c>
      <c r="R1898" t="s">
        <v>8327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3">
        <f t="shared" si="174"/>
        <v>102</v>
      </c>
      <c r="E1899" s="6">
        <v>6350</v>
      </c>
      <c r="F1899" s="8">
        <v>6506</v>
      </c>
      <c r="G1899" t="s">
        <v>8218</v>
      </c>
      <c r="H1899" s="6">
        <f t="shared" si="175"/>
        <v>35.549999999999997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t="s">
        <v>8277</v>
      </c>
      <c r="Q1899" s="11" t="s">
        <v>8323</v>
      </c>
      <c r="R1899" t="s">
        <v>8327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2014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3">
        <f t="shared" si="174"/>
        <v>145</v>
      </c>
      <c r="E1900" s="6">
        <v>1000</v>
      </c>
      <c r="F1900" s="8">
        <v>1445</v>
      </c>
      <c r="G1900" t="s">
        <v>8218</v>
      </c>
      <c r="H1900" s="6">
        <f t="shared" si="175"/>
        <v>68.81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t="s">
        <v>8277</v>
      </c>
      <c r="Q1900" s="11" t="s">
        <v>8323</v>
      </c>
      <c r="R1900" t="s">
        <v>8327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>
        <f t="shared" si="179"/>
        <v>2016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3">
        <f t="shared" si="174"/>
        <v>133</v>
      </c>
      <c r="E1901" s="6">
        <v>900</v>
      </c>
      <c r="F1901" s="8">
        <v>1200</v>
      </c>
      <c r="G1901" t="s">
        <v>8218</v>
      </c>
      <c r="H1901" s="6">
        <f t="shared" si="175"/>
        <v>28.57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t="s">
        <v>8277</v>
      </c>
      <c r="Q1901" s="11" t="s">
        <v>8323</v>
      </c>
      <c r="R1901" t="s">
        <v>8327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>
        <f t="shared" si="179"/>
        <v>2015</v>
      </c>
    </row>
    <row r="1902" spans="1:22" ht="43.2" x14ac:dyDescent="0.3">
      <c r="A1902">
        <v>1900</v>
      </c>
      <c r="B1902" s="3" t="s">
        <v>1901</v>
      </c>
      <c r="C1902" s="3" t="s">
        <v>6010</v>
      </c>
      <c r="D1902" s="3">
        <f t="shared" si="174"/>
        <v>109</v>
      </c>
      <c r="E1902" s="6">
        <v>2500</v>
      </c>
      <c r="F1902" s="8">
        <v>2734.11</v>
      </c>
      <c r="G1902" t="s">
        <v>8218</v>
      </c>
      <c r="H1902" s="6">
        <f t="shared" si="175"/>
        <v>50.63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t="s">
        <v>8277</v>
      </c>
      <c r="Q1902" s="11" t="s">
        <v>8323</v>
      </c>
      <c r="R1902" t="s">
        <v>8327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3">
        <f t="shared" si="174"/>
        <v>3</v>
      </c>
      <c r="E1903" s="6">
        <v>99000</v>
      </c>
      <c r="F1903" s="8">
        <v>2670</v>
      </c>
      <c r="G1903" t="s">
        <v>8220</v>
      </c>
      <c r="H1903" s="6">
        <f t="shared" si="175"/>
        <v>106.8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t="s">
        <v>8292</v>
      </c>
      <c r="Q1903" s="11" t="s">
        <v>8317</v>
      </c>
      <c r="R1903" t="s">
        <v>8346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3">
        <f t="shared" si="174"/>
        <v>1</v>
      </c>
      <c r="E1904" s="6">
        <v>1000</v>
      </c>
      <c r="F1904" s="8">
        <v>12</v>
      </c>
      <c r="G1904" t="s">
        <v>8220</v>
      </c>
      <c r="H1904" s="6">
        <f t="shared" si="175"/>
        <v>4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t="s">
        <v>8292</v>
      </c>
      <c r="Q1904" s="11" t="s">
        <v>8317</v>
      </c>
      <c r="R1904" t="s">
        <v>8346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3">
        <f t="shared" si="174"/>
        <v>47</v>
      </c>
      <c r="E1905" s="6">
        <v>3000</v>
      </c>
      <c r="F1905" s="8">
        <v>1398</v>
      </c>
      <c r="G1905" t="s">
        <v>8220</v>
      </c>
      <c r="H1905" s="6">
        <f t="shared" si="175"/>
        <v>34.1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t="s">
        <v>8292</v>
      </c>
      <c r="Q1905" s="11" t="s">
        <v>8317</v>
      </c>
      <c r="R1905" t="s">
        <v>8346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>
        <f t="shared" si="179"/>
        <v>2017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3">
        <f t="shared" si="174"/>
        <v>0</v>
      </c>
      <c r="E1906" s="6">
        <v>50000</v>
      </c>
      <c r="F1906" s="8">
        <v>50</v>
      </c>
      <c r="G1906" t="s">
        <v>8220</v>
      </c>
      <c r="H1906" s="6">
        <f t="shared" si="175"/>
        <v>25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t="s">
        <v>8292</v>
      </c>
      <c r="Q1906" s="11" t="s">
        <v>8317</v>
      </c>
      <c r="R1906" t="s">
        <v>8346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>
        <f t="shared" si="179"/>
        <v>2016</v>
      </c>
    </row>
    <row r="1907" spans="1:22" ht="43.2" x14ac:dyDescent="0.3">
      <c r="A1907">
        <v>1905</v>
      </c>
      <c r="B1907" s="3" t="s">
        <v>1906</v>
      </c>
      <c r="C1907" s="3" t="s">
        <v>6015</v>
      </c>
      <c r="D1907" s="3">
        <f t="shared" si="174"/>
        <v>0</v>
      </c>
      <c r="E1907" s="6">
        <v>25000</v>
      </c>
      <c r="F1907" s="8">
        <v>42</v>
      </c>
      <c r="G1907" t="s">
        <v>8220</v>
      </c>
      <c r="H1907" s="6">
        <f t="shared" si="175"/>
        <v>10.5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t="s">
        <v>8292</v>
      </c>
      <c r="Q1907" s="11" t="s">
        <v>8317</v>
      </c>
      <c r="R1907" t="s">
        <v>8346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3">
        <f t="shared" si="174"/>
        <v>43</v>
      </c>
      <c r="E1908" s="6">
        <v>50000</v>
      </c>
      <c r="F1908" s="8">
        <v>21380</v>
      </c>
      <c r="G1908" t="s">
        <v>8220</v>
      </c>
      <c r="H1908" s="6">
        <f t="shared" si="175"/>
        <v>215.96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t="s">
        <v>8292</v>
      </c>
      <c r="Q1908" s="11" t="s">
        <v>8317</v>
      </c>
      <c r="R1908" t="s">
        <v>8346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>
        <f t="shared" si="179"/>
        <v>2016</v>
      </c>
    </row>
    <row r="1909" spans="1:22" ht="28.8" x14ac:dyDescent="0.3">
      <c r="A1909">
        <v>1907</v>
      </c>
      <c r="B1909" s="3" t="s">
        <v>1908</v>
      </c>
      <c r="C1909" s="3" t="s">
        <v>6017</v>
      </c>
      <c r="D1909" s="3">
        <f t="shared" si="174"/>
        <v>0</v>
      </c>
      <c r="E1909" s="6">
        <v>30000</v>
      </c>
      <c r="F1909" s="8">
        <v>85</v>
      </c>
      <c r="G1909" t="s">
        <v>8220</v>
      </c>
      <c r="H1909" s="6">
        <f t="shared" si="175"/>
        <v>21.25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t="s">
        <v>8292</v>
      </c>
      <c r="Q1909" s="11" t="s">
        <v>8317</v>
      </c>
      <c r="R1909" t="s">
        <v>8346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3">
        <f t="shared" si="174"/>
        <v>2</v>
      </c>
      <c r="E1910" s="6">
        <v>25000</v>
      </c>
      <c r="F1910" s="8">
        <v>433</v>
      </c>
      <c r="G1910" t="s">
        <v>8220</v>
      </c>
      <c r="H1910" s="6">
        <f t="shared" si="175"/>
        <v>108.25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t="s">
        <v>8292</v>
      </c>
      <c r="Q1910" s="11" t="s">
        <v>8317</v>
      </c>
      <c r="R1910" t="s">
        <v>8346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3">
        <f t="shared" si="174"/>
        <v>14</v>
      </c>
      <c r="E1911" s="6">
        <v>35000</v>
      </c>
      <c r="F1911" s="8">
        <v>4939</v>
      </c>
      <c r="G1911" t="s">
        <v>8220</v>
      </c>
      <c r="H1911" s="6">
        <f t="shared" si="175"/>
        <v>129.97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t="s">
        <v>8292</v>
      </c>
      <c r="Q1911" s="11" t="s">
        <v>8317</v>
      </c>
      <c r="R1911" t="s">
        <v>8346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3">
        <f t="shared" si="174"/>
        <v>39</v>
      </c>
      <c r="E1912" s="6">
        <v>85000</v>
      </c>
      <c r="F1912" s="8">
        <v>33486</v>
      </c>
      <c r="G1912" t="s">
        <v>8220</v>
      </c>
      <c r="H1912" s="6">
        <f t="shared" si="175"/>
        <v>117.49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t="s">
        <v>8292</v>
      </c>
      <c r="Q1912" s="11" t="s">
        <v>8317</v>
      </c>
      <c r="R1912" t="s">
        <v>8346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>
        <f t="shared" si="179"/>
        <v>2015</v>
      </c>
    </row>
    <row r="1913" spans="1:22" ht="43.2" x14ac:dyDescent="0.3">
      <c r="A1913">
        <v>1911</v>
      </c>
      <c r="B1913" s="3" t="s">
        <v>1912</v>
      </c>
      <c r="C1913" s="3" t="s">
        <v>6021</v>
      </c>
      <c r="D1913" s="3">
        <f t="shared" si="174"/>
        <v>0</v>
      </c>
      <c r="E1913" s="6">
        <v>42500</v>
      </c>
      <c r="F1913" s="8">
        <v>10</v>
      </c>
      <c r="G1913" t="s">
        <v>8220</v>
      </c>
      <c r="H1913" s="6">
        <f t="shared" si="175"/>
        <v>10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t="s">
        <v>8292</v>
      </c>
      <c r="Q1913" s="11" t="s">
        <v>8317</v>
      </c>
      <c r="R1913" t="s">
        <v>8346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3">
        <f t="shared" si="174"/>
        <v>59</v>
      </c>
      <c r="E1914" s="6">
        <v>5000</v>
      </c>
      <c r="F1914" s="8">
        <v>2965</v>
      </c>
      <c r="G1914" t="s">
        <v>8220</v>
      </c>
      <c r="H1914" s="6">
        <f t="shared" si="175"/>
        <v>70.599999999999994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t="s">
        <v>8292</v>
      </c>
      <c r="Q1914" s="11" t="s">
        <v>8317</v>
      </c>
      <c r="R1914" t="s">
        <v>8346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3">
        <f t="shared" si="174"/>
        <v>1</v>
      </c>
      <c r="E1915" s="6">
        <v>48000</v>
      </c>
      <c r="F1915" s="8">
        <v>637</v>
      </c>
      <c r="G1915" t="s">
        <v>8220</v>
      </c>
      <c r="H1915" s="6">
        <f t="shared" si="175"/>
        <v>24.5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t="s">
        <v>8292</v>
      </c>
      <c r="Q1915" s="11" t="s">
        <v>8317</v>
      </c>
      <c r="R1915" t="s">
        <v>8346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3">
        <f t="shared" si="174"/>
        <v>9</v>
      </c>
      <c r="E1916" s="6">
        <v>666</v>
      </c>
      <c r="F1916" s="8">
        <v>60</v>
      </c>
      <c r="G1916" t="s">
        <v>8220</v>
      </c>
      <c r="H1916" s="6">
        <f t="shared" si="175"/>
        <v>30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t="s">
        <v>8292</v>
      </c>
      <c r="Q1916" s="11" t="s">
        <v>8317</v>
      </c>
      <c r="R1916" t="s">
        <v>8346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3">
        <f t="shared" si="174"/>
        <v>2</v>
      </c>
      <c r="E1917" s="6">
        <v>500</v>
      </c>
      <c r="F1917" s="8">
        <v>8</v>
      </c>
      <c r="G1917" t="s">
        <v>8220</v>
      </c>
      <c r="H1917" s="6">
        <f t="shared" si="175"/>
        <v>2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t="s">
        <v>8292</v>
      </c>
      <c r="Q1917" s="11" t="s">
        <v>8317</v>
      </c>
      <c r="R1917" t="s">
        <v>8346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3">
        <f t="shared" si="174"/>
        <v>1</v>
      </c>
      <c r="E1918" s="6">
        <v>20000</v>
      </c>
      <c r="F1918" s="8">
        <v>102</v>
      </c>
      <c r="G1918" t="s">
        <v>8220</v>
      </c>
      <c r="H1918" s="6">
        <f t="shared" si="175"/>
        <v>17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t="s">
        <v>8292</v>
      </c>
      <c r="Q1918" s="11" t="s">
        <v>8317</v>
      </c>
      <c r="R1918" t="s">
        <v>8346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3">
        <f t="shared" si="174"/>
        <v>53</v>
      </c>
      <c r="E1919" s="6">
        <v>390000</v>
      </c>
      <c r="F1919" s="8">
        <v>205025</v>
      </c>
      <c r="G1919" t="s">
        <v>8220</v>
      </c>
      <c r="H1919" s="6">
        <f t="shared" si="175"/>
        <v>2928.93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t="s">
        <v>8292</v>
      </c>
      <c r="Q1919" s="11" t="s">
        <v>8317</v>
      </c>
      <c r="R1919" t="s">
        <v>8346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3">
        <f t="shared" si="174"/>
        <v>1</v>
      </c>
      <c r="E1920" s="6">
        <v>25000</v>
      </c>
      <c r="F1920" s="8">
        <v>260</v>
      </c>
      <c r="G1920" t="s">
        <v>8220</v>
      </c>
      <c r="H1920" s="6">
        <f t="shared" si="175"/>
        <v>28.89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t="s">
        <v>8292</v>
      </c>
      <c r="Q1920" s="11" t="s">
        <v>8317</v>
      </c>
      <c r="R1920" t="s">
        <v>8346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3">
        <f t="shared" si="174"/>
        <v>47</v>
      </c>
      <c r="E1921" s="6">
        <v>500</v>
      </c>
      <c r="F1921" s="8">
        <v>237</v>
      </c>
      <c r="G1921" t="s">
        <v>8220</v>
      </c>
      <c r="H1921" s="6">
        <f t="shared" si="175"/>
        <v>29.63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t="s">
        <v>8292</v>
      </c>
      <c r="Q1921" s="11" t="s">
        <v>8317</v>
      </c>
      <c r="R1921" t="s">
        <v>8346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>
        <f t="shared" si="179"/>
        <v>2015</v>
      </c>
    </row>
    <row r="1922" spans="1:22" ht="28.8" x14ac:dyDescent="0.3">
      <c r="A1922">
        <v>1920</v>
      </c>
      <c r="B1922" s="3" t="s">
        <v>1921</v>
      </c>
      <c r="C1922" s="3" t="s">
        <v>6030</v>
      </c>
      <c r="D1922" s="3">
        <f t="shared" ref="D1922:D1985" si="180">ROUND((F1922/E1922)*100,0)</f>
        <v>43</v>
      </c>
      <c r="E1922" s="6">
        <v>10000</v>
      </c>
      <c r="F1922" s="8">
        <v>4303</v>
      </c>
      <c r="G1922" t="s">
        <v>8220</v>
      </c>
      <c r="H1922" s="6">
        <f t="shared" si="175"/>
        <v>40.98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t="s">
        <v>8292</v>
      </c>
      <c r="Q1922" s="11" t="s">
        <v>8317</v>
      </c>
      <c r="R1922" t="s">
        <v>8346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3">
        <f t="shared" si="180"/>
        <v>137</v>
      </c>
      <c r="E1923" s="6">
        <v>1500</v>
      </c>
      <c r="F1923" s="8">
        <v>2052</v>
      </c>
      <c r="G1923" t="s">
        <v>8218</v>
      </c>
      <c r="H1923" s="6">
        <f t="shared" ref="H1923:H1986" si="181">IFERROR(ROUND(F1923/N1923,2),0)</f>
        <v>54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t="s">
        <v>8277</v>
      </c>
      <c r="Q1923" s="11" t="s">
        <v>8323</v>
      </c>
      <c r="R1923" t="s">
        <v>8327</v>
      </c>
      <c r="S1923" s="13">
        <f t="shared" ref="S1923:S1986" si="182">(((L1923/60)/60)/24)+DATE(1970,1,1)</f>
        <v>41074.221562500003</v>
      </c>
      <c r="T1923" s="13">
        <f t="shared" ref="T1923:T1986" si="183">(((K1923/60)/60)/24)+DATE(1970,1,1)</f>
        <v>41104.221562500003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28.8" x14ac:dyDescent="0.3">
      <c r="A1924">
        <v>1922</v>
      </c>
      <c r="B1924" s="3" t="s">
        <v>1923</v>
      </c>
      <c r="C1924" s="3" t="s">
        <v>6032</v>
      </c>
      <c r="D1924" s="3">
        <f t="shared" si="180"/>
        <v>116</v>
      </c>
      <c r="E1924" s="6">
        <v>2000</v>
      </c>
      <c r="F1924" s="8">
        <v>2311</v>
      </c>
      <c r="G1924" t="s">
        <v>8218</v>
      </c>
      <c r="H1924" s="6">
        <f t="shared" si="181"/>
        <v>36.11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t="s">
        <v>8277</v>
      </c>
      <c r="Q1924" s="11" t="s">
        <v>8323</v>
      </c>
      <c r="R1924" t="s">
        <v>8327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>
        <f t="shared" si="185"/>
        <v>2013</v>
      </c>
    </row>
    <row r="1925" spans="1:22" ht="28.8" x14ac:dyDescent="0.3">
      <c r="A1925">
        <v>1923</v>
      </c>
      <c r="B1925" s="3" t="s">
        <v>1924</v>
      </c>
      <c r="C1925" s="3" t="s">
        <v>6033</v>
      </c>
      <c r="D1925" s="3">
        <f t="shared" si="180"/>
        <v>241</v>
      </c>
      <c r="E1925" s="6">
        <v>125</v>
      </c>
      <c r="F1925" s="8">
        <v>301</v>
      </c>
      <c r="G1925" t="s">
        <v>8218</v>
      </c>
      <c r="H1925" s="6">
        <f t="shared" si="181"/>
        <v>23.15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t="s">
        <v>8277</v>
      </c>
      <c r="Q1925" s="11" t="s">
        <v>8323</v>
      </c>
      <c r="R1925" t="s">
        <v>8327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>
        <f t="shared" si="185"/>
        <v>2011</v>
      </c>
    </row>
    <row r="1926" spans="1:22" ht="43.2" x14ac:dyDescent="0.3">
      <c r="A1926">
        <v>1924</v>
      </c>
      <c r="B1926" s="3" t="s">
        <v>1925</v>
      </c>
      <c r="C1926" s="3" t="s">
        <v>6034</v>
      </c>
      <c r="D1926" s="3">
        <f t="shared" si="180"/>
        <v>114</v>
      </c>
      <c r="E1926" s="6">
        <v>3000</v>
      </c>
      <c r="F1926" s="8">
        <v>3432</v>
      </c>
      <c r="G1926" t="s">
        <v>8218</v>
      </c>
      <c r="H1926" s="6">
        <f t="shared" si="181"/>
        <v>104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t="s">
        <v>8277</v>
      </c>
      <c r="Q1926" s="11" t="s">
        <v>8323</v>
      </c>
      <c r="R1926" t="s">
        <v>8327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>
        <f t="shared" si="185"/>
        <v>2014</v>
      </c>
    </row>
    <row r="1927" spans="1:22" ht="28.8" x14ac:dyDescent="0.3">
      <c r="A1927">
        <v>1925</v>
      </c>
      <c r="B1927" s="3" t="s">
        <v>1926</v>
      </c>
      <c r="C1927" s="3" t="s">
        <v>6035</v>
      </c>
      <c r="D1927" s="3">
        <f t="shared" si="180"/>
        <v>110</v>
      </c>
      <c r="E1927" s="6">
        <v>1500</v>
      </c>
      <c r="F1927" s="8">
        <v>1655</v>
      </c>
      <c r="G1927" t="s">
        <v>8218</v>
      </c>
      <c r="H1927" s="6">
        <f t="shared" si="181"/>
        <v>31.83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t="s">
        <v>8277</v>
      </c>
      <c r="Q1927" s="11" t="s">
        <v>8323</v>
      </c>
      <c r="R1927" t="s">
        <v>8327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>
        <f t="shared" si="185"/>
        <v>2013</v>
      </c>
    </row>
    <row r="1928" spans="1:22" ht="43.2" x14ac:dyDescent="0.3">
      <c r="A1928">
        <v>1926</v>
      </c>
      <c r="B1928" s="3" t="s">
        <v>1927</v>
      </c>
      <c r="C1928" s="3" t="s">
        <v>6036</v>
      </c>
      <c r="D1928" s="3">
        <f t="shared" si="180"/>
        <v>195</v>
      </c>
      <c r="E1928" s="6">
        <v>1500</v>
      </c>
      <c r="F1928" s="8">
        <v>2930.69</v>
      </c>
      <c r="G1928" t="s">
        <v>8218</v>
      </c>
      <c r="H1928" s="6">
        <f t="shared" si="181"/>
        <v>27.39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t="s">
        <v>8277</v>
      </c>
      <c r="Q1928" s="11" t="s">
        <v>8323</v>
      </c>
      <c r="R1928" t="s">
        <v>8327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3">
        <f t="shared" si="180"/>
        <v>103</v>
      </c>
      <c r="E1929" s="6">
        <v>600</v>
      </c>
      <c r="F1929" s="8">
        <v>620</v>
      </c>
      <c r="G1929" t="s">
        <v>8218</v>
      </c>
      <c r="H1929" s="6">
        <f t="shared" si="181"/>
        <v>56.36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t="s">
        <v>8277</v>
      </c>
      <c r="Q1929" s="11" t="s">
        <v>8323</v>
      </c>
      <c r="R1929" t="s">
        <v>8327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3">
        <f t="shared" si="180"/>
        <v>103</v>
      </c>
      <c r="E1930" s="6">
        <v>2550</v>
      </c>
      <c r="F1930" s="8">
        <v>2630</v>
      </c>
      <c r="G1930" t="s">
        <v>8218</v>
      </c>
      <c r="H1930" s="6">
        <f t="shared" si="181"/>
        <v>77.349999999999994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t="s">
        <v>8277</v>
      </c>
      <c r="Q1930" s="11" t="s">
        <v>8323</v>
      </c>
      <c r="R1930" t="s">
        <v>8327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>
        <f t="shared" si="185"/>
        <v>2013</v>
      </c>
    </row>
    <row r="1931" spans="1:22" ht="28.8" x14ac:dyDescent="0.3">
      <c r="A1931">
        <v>1929</v>
      </c>
      <c r="B1931" s="3" t="s">
        <v>1930</v>
      </c>
      <c r="C1931" s="3" t="s">
        <v>6039</v>
      </c>
      <c r="D1931" s="3">
        <f t="shared" si="180"/>
        <v>100</v>
      </c>
      <c r="E1931" s="6">
        <v>3200</v>
      </c>
      <c r="F1931" s="8">
        <v>3210</v>
      </c>
      <c r="G1931" t="s">
        <v>8218</v>
      </c>
      <c r="H1931" s="6">
        <f t="shared" si="181"/>
        <v>42.8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t="s">
        <v>8277</v>
      </c>
      <c r="Q1931" s="11" t="s">
        <v>8323</v>
      </c>
      <c r="R1931" t="s">
        <v>8327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3">
        <f t="shared" si="180"/>
        <v>127</v>
      </c>
      <c r="E1932" s="6">
        <v>1000</v>
      </c>
      <c r="F1932" s="8">
        <v>1270</v>
      </c>
      <c r="G1932" t="s">
        <v>8218</v>
      </c>
      <c r="H1932" s="6">
        <f t="shared" si="181"/>
        <v>48.85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t="s">
        <v>8277</v>
      </c>
      <c r="Q1932" s="11" t="s">
        <v>8323</v>
      </c>
      <c r="R1932" t="s">
        <v>8327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>
        <f t="shared" si="185"/>
        <v>2013</v>
      </c>
    </row>
    <row r="1933" spans="1:22" ht="28.8" x14ac:dyDescent="0.3">
      <c r="A1933">
        <v>1931</v>
      </c>
      <c r="B1933" s="3" t="s">
        <v>1932</v>
      </c>
      <c r="C1933" s="3" t="s">
        <v>6041</v>
      </c>
      <c r="D1933" s="3">
        <f t="shared" si="180"/>
        <v>121</v>
      </c>
      <c r="E1933" s="6">
        <v>2000</v>
      </c>
      <c r="F1933" s="8">
        <v>2412.02</v>
      </c>
      <c r="G1933" t="s">
        <v>8218</v>
      </c>
      <c r="H1933" s="6">
        <f t="shared" si="181"/>
        <v>48.24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t="s">
        <v>8277</v>
      </c>
      <c r="Q1933" s="11" t="s">
        <v>8323</v>
      </c>
      <c r="R1933" t="s">
        <v>8327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>
        <f t="shared" si="185"/>
        <v>2012</v>
      </c>
    </row>
    <row r="1934" spans="1:22" ht="43.2" x14ac:dyDescent="0.3">
      <c r="A1934">
        <v>1932</v>
      </c>
      <c r="B1934" s="3" t="s">
        <v>1933</v>
      </c>
      <c r="C1934" s="3" t="s">
        <v>6042</v>
      </c>
      <c r="D1934" s="3">
        <f t="shared" si="180"/>
        <v>107</v>
      </c>
      <c r="E1934" s="6">
        <v>5250</v>
      </c>
      <c r="F1934" s="8">
        <v>5617</v>
      </c>
      <c r="G1934" t="s">
        <v>8218</v>
      </c>
      <c r="H1934" s="6">
        <f t="shared" si="181"/>
        <v>70.209999999999994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t="s">
        <v>8277</v>
      </c>
      <c r="Q1934" s="11" t="s">
        <v>8323</v>
      </c>
      <c r="R1934" t="s">
        <v>8327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3">
        <f t="shared" si="180"/>
        <v>172</v>
      </c>
      <c r="E1935" s="6">
        <v>6000</v>
      </c>
      <c r="F1935" s="8">
        <v>10346</v>
      </c>
      <c r="G1935" t="s">
        <v>8218</v>
      </c>
      <c r="H1935" s="6">
        <f t="shared" si="181"/>
        <v>94.05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t="s">
        <v>8277</v>
      </c>
      <c r="Q1935" s="11" t="s">
        <v>8323</v>
      </c>
      <c r="R1935" t="s">
        <v>8327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3">
        <f t="shared" si="180"/>
        <v>124</v>
      </c>
      <c r="E1936" s="6">
        <v>5000</v>
      </c>
      <c r="F1936" s="8">
        <v>6181</v>
      </c>
      <c r="G1936" t="s">
        <v>8218</v>
      </c>
      <c r="H1936" s="6">
        <f t="shared" si="181"/>
        <v>80.27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t="s">
        <v>8277</v>
      </c>
      <c r="Q1936" s="11" t="s">
        <v>8323</v>
      </c>
      <c r="R1936" t="s">
        <v>8327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3">
        <f t="shared" si="180"/>
        <v>108</v>
      </c>
      <c r="E1937" s="6">
        <v>2500</v>
      </c>
      <c r="F1937" s="8">
        <v>2710</v>
      </c>
      <c r="G1937" t="s">
        <v>8218</v>
      </c>
      <c r="H1937" s="6">
        <f t="shared" si="181"/>
        <v>54.2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t="s">
        <v>8277</v>
      </c>
      <c r="Q1937" s="11" t="s">
        <v>8323</v>
      </c>
      <c r="R1937" t="s">
        <v>8327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3">
        <f t="shared" si="180"/>
        <v>117</v>
      </c>
      <c r="E1938" s="6">
        <v>7500</v>
      </c>
      <c r="F1938" s="8">
        <v>8739.01</v>
      </c>
      <c r="G1938" t="s">
        <v>8218</v>
      </c>
      <c r="H1938" s="6">
        <f t="shared" si="181"/>
        <v>60.27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t="s">
        <v>8277</v>
      </c>
      <c r="Q1938" s="11" t="s">
        <v>8323</v>
      </c>
      <c r="R1938" t="s">
        <v>8327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3">
        <f t="shared" si="180"/>
        <v>187</v>
      </c>
      <c r="E1939" s="6">
        <v>600</v>
      </c>
      <c r="F1939" s="8">
        <v>1123.47</v>
      </c>
      <c r="G1939" t="s">
        <v>8218</v>
      </c>
      <c r="H1939" s="6">
        <f t="shared" si="181"/>
        <v>38.74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t="s">
        <v>8277</v>
      </c>
      <c r="Q1939" s="11" t="s">
        <v>8323</v>
      </c>
      <c r="R1939" t="s">
        <v>8327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3">
        <f t="shared" si="180"/>
        <v>116</v>
      </c>
      <c r="E1940" s="6">
        <v>15000</v>
      </c>
      <c r="F1940" s="8">
        <v>17390</v>
      </c>
      <c r="G1940" t="s">
        <v>8218</v>
      </c>
      <c r="H1940" s="6">
        <f t="shared" si="181"/>
        <v>152.54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t="s">
        <v>8277</v>
      </c>
      <c r="Q1940" s="11" t="s">
        <v>8323</v>
      </c>
      <c r="R1940" t="s">
        <v>8327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>
        <f t="shared" si="185"/>
        <v>2013</v>
      </c>
    </row>
    <row r="1941" spans="1:22" ht="43.2" x14ac:dyDescent="0.3">
      <c r="A1941">
        <v>1939</v>
      </c>
      <c r="B1941" s="3" t="s">
        <v>1940</v>
      </c>
      <c r="C1941" s="3" t="s">
        <v>6049</v>
      </c>
      <c r="D1941" s="3">
        <f t="shared" si="180"/>
        <v>111</v>
      </c>
      <c r="E1941" s="6">
        <v>10000</v>
      </c>
      <c r="F1941" s="8">
        <v>11070</v>
      </c>
      <c r="G1941" t="s">
        <v>8218</v>
      </c>
      <c r="H1941" s="6">
        <f t="shared" si="181"/>
        <v>115.31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t="s">
        <v>8277</v>
      </c>
      <c r="Q1941" s="11" t="s">
        <v>8323</v>
      </c>
      <c r="R1941" t="s">
        <v>8327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3">
        <f t="shared" si="180"/>
        <v>171</v>
      </c>
      <c r="E1942" s="6">
        <v>650</v>
      </c>
      <c r="F1942" s="8">
        <v>1111</v>
      </c>
      <c r="G1942" t="s">
        <v>8218</v>
      </c>
      <c r="H1942" s="6">
        <f t="shared" si="181"/>
        <v>35.840000000000003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t="s">
        <v>8277</v>
      </c>
      <c r="Q1942" s="11" t="s">
        <v>8323</v>
      </c>
      <c r="R1942" t="s">
        <v>8327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3">
        <f t="shared" si="180"/>
        <v>126</v>
      </c>
      <c r="E1943" s="6">
        <v>250000</v>
      </c>
      <c r="F1943" s="8">
        <v>315295.89</v>
      </c>
      <c r="G1943" t="s">
        <v>8218</v>
      </c>
      <c r="H1943" s="6">
        <f t="shared" si="181"/>
        <v>64.569999999999993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t="s">
        <v>8293</v>
      </c>
      <c r="Q1943" s="11" t="s">
        <v>8317</v>
      </c>
      <c r="R1943" t="s">
        <v>8347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3">
        <f t="shared" si="180"/>
        <v>138</v>
      </c>
      <c r="E1944" s="6">
        <v>6000</v>
      </c>
      <c r="F1944" s="8">
        <v>8306.42</v>
      </c>
      <c r="G1944" t="s">
        <v>8218</v>
      </c>
      <c r="H1944" s="6">
        <f t="shared" si="181"/>
        <v>87.44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t="s">
        <v>8293</v>
      </c>
      <c r="Q1944" s="11" t="s">
        <v>8317</v>
      </c>
      <c r="R1944" t="s">
        <v>8347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3">
        <f t="shared" si="180"/>
        <v>1705</v>
      </c>
      <c r="E1945" s="6">
        <v>10000</v>
      </c>
      <c r="F1945" s="8">
        <v>170525</v>
      </c>
      <c r="G1945" t="s">
        <v>8218</v>
      </c>
      <c r="H1945" s="6">
        <f t="shared" si="181"/>
        <v>68.819999999999993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t="s">
        <v>8293</v>
      </c>
      <c r="Q1945" s="11" t="s">
        <v>8317</v>
      </c>
      <c r="R1945" t="s">
        <v>8347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3">
        <f t="shared" si="180"/>
        <v>788</v>
      </c>
      <c r="E1946" s="6">
        <v>40000</v>
      </c>
      <c r="F1946" s="8">
        <v>315222.2</v>
      </c>
      <c r="G1946" t="s">
        <v>8218</v>
      </c>
      <c r="H1946" s="6">
        <f t="shared" si="181"/>
        <v>176.2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t="s">
        <v>8293</v>
      </c>
      <c r="Q1946" s="11" t="s">
        <v>8317</v>
      </c>
      <c r="R1946" t="s">
        <v>8347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3">
        <f t="shared" si="180"/>
        <v>348</v>
      </c>
      <c r="E1947" s="6">
        <v>100000</v>
      </c>
      <c r="F1947" s="8">
        <v>348018</v>
      </c>
      <c r="G1947" t="s">
        <v>8218</v>
      </c>
      <c r="H1947" s="6">
        <f t="shared" si="181"/>
        <v>511.79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t="s">
        <v>8293</v>
      </c>
      <c r="Q1947" s="11" t="s">
        <v>8317</v>
      </c>
      <c r="R1947" t="s">
        <v>8347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3">
        <f t="shared" si="180"/>
        <v>150</v>
      </c>
      <c r="E1948" s="6">
        <v>7500</v>
      </c>
      <c r="F1948" s="8">
        <v>11231</v>
      </c>
      <c r="G1948" t="s">
        <v>8218</v>
      </c>
      <c r="H1948" s="6">
        <f t="shared" si="181"/>
        <v>160.44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t="s">
        <v>8293</v>
      </c>
      <c r="Q1948" s="11" t="s">
        <v>8317</v>
      </c>
      <c r="R1948" t="s">
        <v>8347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>
        <f t="shared" si="185"/>
        <v>2014</v>
      </c>
    </row>
    <row r="1949" spans="1:22" ht="43.2" x14ac:dyDescent="0.3">
      <c r="A1949">
        <v>1947</v>
      </c>
      <c r="B1949" s="3" t="s">
        <v>1948</v>
      </c>
      <c r="C1949" s="3" t="s">
        <v>6057</v>
      </c>
      <c r="D1949" s="3">
        <f t="shared" si="180"/>
        <v>101</v>
      </c>
      <c r="E1949" s="6">
        <v>800</v>
      </c>
      <c r="F1949" s="8">
        <v>805.07</v>
      </c>
      <c r="G1949" t="s">
        <v>8218</v>
      </c>
      <c r="H1949" s="6">
        <f t="shared" si="181"/>
        <v>35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t="s">
        <v>8293</v>
      </c>
      <c r="Q1949" s="11" t="s">
        <v>8317</v>
      </c>
      <c r="R1949" t="s">
        <v>8347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3">
        <f t="shared" si="180"/>
        <v>800</v>
      </c>
      <c r="E1950" s="6">
        <v>100000</v>
      </c>
      <c r="F1950" s="8">
        <v>800211</v>
      </c>
      <c r="G1950" t="s">
        <v>8218</v>
      </c>
      <c r="H1950" s="6">
        <f t="shared" si="181"/>
        <v>188.51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t="s">
        <v>8293</v>
      </c>
      <c r="Q1950" s="11" t="s">
        <v>8317</v>
      </c>
      <c r="R1950" t="s">
        <v>8347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>
        <f t="shared" si="185"/>
        <v>2016</v>
      </c>
    </row>
    <row r="1951" spans="1:22" ht="28.8" x14ac:dyDescent="0.3">
      <c r="A1951">
        <v>1949</v>
      </c>
      <c r="B1951" s="3" t="s">
        <v>1950</v>
      </c>
      <c r="C1951" s="3" t="s">
        <v>6059</v>
      </c>
      <c r="D1951" s="3">
        <f t="shared" si="180"/>
        <v>106</v>
      </c>
      <c r="E1951" s="6">
        <v>50000</v>
      </c>
      <c r="F1951" s="8">
        <v>53001.3</v>
      </c>
      <c r="G1951" t="s">
        <v>8218</v>
      </c>
      <c r="H1951" s="6">
        <f t="shared" si="181"/>
        <v>56.2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t="s">
        <v>8293</v>
      </c>
      <c r="Q1951" s="11" t="s">
        <v>8317</v>
      </c>
      <c r="R1951" t="s">
        <v>8347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>
        <f t="shared" si="185"/>
        <v>2014</v>
      </c>
    </row>
    <row r="1952" spans="1:22" ht="28.8" x14ac:dyDescent="0.3">
      <c r="A1952">
        <v>1950</v>
      </c>
      <c r="B1952" s="3" t="s">
        <v>1951</v>
      </c>
      <c r="C1952" s="3" t="s">
        <v>6060</v>
      </c>
      <c r="D1952" s="3">
        <f t="shared" si="180"/>
        <v>201</v>
      </c>
      <c r="E1952" s="6">
        <v>48000</v>
      </c>
      <c r="F1952" s="8">
        <v>96248.960000000006</v>
      </c>
      <c r="G1952" t="s">
        <v>8218</v>
      </c>
      <c r="H1952" s="6">
        <f t="shared" si="181"/>
        <v>51.31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t="s">
        <v>8293</v>
      </c>
      <c r="Q1952" s="11" t="s">
        <v>8317</v>
      </c>
      <c r="R1952" t="s">
        <v>8347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3">
        <f t="shared" si="180"/>
        <v>212</v>
      </c>
      <c r="E1953" s="6">
        <v>50000</v>
      </c>
      <c r="F1953" s="8">
        <v>106222</v>
      </c>
      <c r="G1953" t="s">
        <v>8218</v>
      </c>
      <c r="H1953" s="6">
        <f t="shared" si="181"/>
        <v>127.36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t="s">
        <v>8293</v>
      </c>
      <c r="Q1953" s="11" t="s">
        <v>8317</v>
      </c>
      <c r="R1953" t="s">
        <v>8347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3">
        <f t="shared" si="180"/>
        <v>198</v>
      </c>
      <c r="E1954" s="6">
        <v>35000</v>
      </c>
      <c r="F1954" s="8">
        <v>69465.33</v>
      </c>
      <c r="G1954" t="s">
        <v>8218</v>
      </c>
      <c r="H1954" s="6">
        <f t="shared" si="181"/>
        <v>101.86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t="s">
        <v>8293</v>
      </c>
      <c r="Q1954" s="11" t="s">
        <v>8317</v>
      </c>
      <c r="R1954" t="s">
        <v>8347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>
        <f t="shared" si="185"/>
        <v>2013</v>
      </c>
    </row>
    <row r="1955" spans="1:22" ht="28.8" x14ac:dyDescent="0.3">
      <c r="A1955">
        <v>1953</v>
      </c>
      <c r="B1955" s="3" t="s">
        <v>1954</v>
      </c>
      <c r="C1955" s="3" t="s">
        <v>6063</v>
      </c>
      <c r="D1955" s="3">
        <f t="shared" si="180"/>
        <v>226</v>
      </c>
      <c r="E1955" s="6">
        <v>15000</v>
      </c>
      <c r="F1955" s="8">
        <v>33892</v>
      </c>
      <c r="G1955" t="s">
        <v>8218</v>
      </c>
      <c r="H1955" s="6">
        <f t="shared" si="181"/>
        <v>230.56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t="s">
        <v>8293</v>
      </c>
      <c r="Q1955" s="11" t="s">
        <v>8317</v>
      </c>
      <c r="R1955" t="s">
        <v>8347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3">
        <f t="shared" si="180"/>
        <v>699</v>
      </c>
      <c r="E1956" s="6">
        <v>50000</v>
      </c>
      <c r="F1956" s="8">
        <v>349474</v>
      </c>
      <c r="G1956" t="s">
        <v>8218</v>
      </c>
      <c r="H1956" s="6">
        <f t="shared" si="181"/>
        <v>842.11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t="s">
        <v>8293</v>
      </c>
      <c r="Q1956" s="11" t="s">
        <v>8317</v>
      </c>
      <c r="R1956" t="s">
        <v>8347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3">
        <f t="shared" si="180"/>
        <v>399</v>
      </c>
      <c r="E1957" s="6">
        <v>42000</v>
      </c>
      <c r="F1957" s="8">
        <v>167410.01999999999</v>
      </c>
      <c r="G1957" t="s">
        <v>8218</v>
      </c>
      <c r="H1957" s="6">
        <f t="shared" si="181"/>
        <v>577.28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t="s">
        <v>8293</v>
      </c>
      <c r="Q1957" s="11" t="s">
        <v>8317</v>
      </c>
      <c r="R1957" t="s">
        <v>8347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3">
        <f t="shared" si="180"/>
        <v>294</v>
      </c>
      <c r="E1958" s="6">
        <v>60000</v>
      </c>
      <c r="F1958" s="8">
        <v>176420</v>
      </c>
      <c r="G1958" t="s">
        <v>8218</v>
      </c>
      <c r="H1958" s="6">
        <f t="shared" si="181"/>
        <v>483.34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t="s">
        <v>8293</v>
      </c>
      <c r="Q1958" s="11" t="s">
        <v>8317</v>
      </c>
      <c r="R1958" t="s">
        <v>8347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3">
        <f t="shared" si="180"/>
        <v>168</v>
      </c>
      <c r="E1959" s="6">
        <v>30000</v>
      </c>
      <c r="F1959" s="8">
        <v>50251.41</v>
      </c>
      <c r="G1959" t="s">
        <v>8218</v>
      </c>
      <c r="H1959" s="6">
        <f t="shared" si="181"/>
        <v>76.14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t="s">
        <v>8293</v>
      </c>
      <c r="Q1959" s="11" t="s">
        <v>8317</v>
      </c>
      <c r="R1959" t="s">
        <v>8347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3">
        <f t="shared" si="180"/>
        <v>1436</v>
      </c>
      <c r="E1960" s="6">
        <v>7000</v>
      </c>
      <c r="F1960" s="8">
        <v>100490.02</v>
      </c>
      <c r="G1960" t="s">
        <v>8218</v>
      </c>
      <c r="H1960" s="6">
        <f t="shared" si="181"/>
        <v>74.11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t="s">
        <v>8293</v>
      </c>
      <c r="Q1960" s="11" t="s">
        <v>8317</v>
      </c>
      <c r="R1960" t="s">
        <v>8347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>
        <f t="shared" si="185"/>
        <v>2013</v>
      </c>
    </row>
    <row r="1961" spans="1:22" ht="43.2" x14ac:dyDescent="0.3">
      <c r="A1961">
        <v>1959</v>
      </c>
      <c r="B1961" s="3" t="s">
        <v>1960</v>
      </c>
      <c r="C1961" s="3" t="s">
        <v>6069</v>
      </c>
      <c r="D1961" s="3">
        <f t="shared" si="180"/>
        <v>157</v>
      </c>
      <c r="E1961" s="6">
        <v>10000</v>
      </c>
      <c r="F1961" s="8">
        <v>15673.44</v>
      </c>
      <c r="G1961" t="s">
        <v>8218</v>
      </c>
      <c r="H1961" s="6">
        <f t="shared" si="181"/>
        <v>36.97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t="s">
        <v>8293</v>
      </c>
      <c r="Q1961" s="11" t="s">
        <v>8317</v>
      </c>
      <c r="R1961" t="s">
        <v>8347</v>
      </c>
      <c r="S1961" s="13">
        <f t="shared" si="182"/>
        <v>41871.845601851855</v>
      </c>
      <c r="T1961" s="13">
        <f t="shared" si="183"/>
        <v>41913</v>
      </c>
      <c r="U1961">
        <f t="shared" si="184"/>
        <v>2014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3">
        <f t="shared" si="180"/>
        <v>118</v>
      </c>
      <c r="E1962" s="6">
        <v>70000</v>
      </c>
      <c r="F1962" s="8">
        <v>82532</v>
      </c>
      <c r="G1962" t="s">
        <v>8218</v>
      </c>
      <c r="H1962" s="6">
        <f t="shared" si="181"/>
        <v>2500.9699999999998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t="s">
        <v>8293</v>
      </c>
      <c r="Q1962" s="11" t="s">
        <v>8317</v>
      </c>
      <c r="R1962" t="s">
        <v>8347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3">
        <f t="shared" si="180"/>
        <v>1105</v>
      </c>
      <c r="E1963" s="6">
        <v>10000</v>
      </c>
      <c r="F1963" s="8">
        <v>110538.12</v>
      </c>
      <c r="G1963" t="s">
        <v>8218</v>
      </c>
      <c r="H1963" s="6">
        <f t="shared" si="181"/>
        <v>67.69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t="s">
        <v>8293</v>
      </c>
      <c r="Q1963" s="11" t="s">
        <v>8317</v>
      </c>
      <c r="R1963" t="s">
        <v>8347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3">
        <f t="shared" si="180"/>
        <v>193</v>
      </c>
      <c r="E1964" s="6">
        <v>10000</v>
      </c>
      <c r="F1964" s="8">
        <v>19292.5</v>
      </c>
      <c r="G1964" t="s">
        <v>8218</v>
      </c>
      <c r="H1964" s="6">
        <f t="shared" si="181"/>
        <v>63.05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t="s">
        <v>8293</v>
      </c>
      <c r="Q1964" s="11" t="s">
        <v>8317</v>
      </c>
      <c r="R1964" t="s">
        <v>8347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3">
        <f t="shared" si="180"/>
        <v>127</v>
      </c>
      <c r="E1965" s="6">
        <v>19000</v>
      </c>
      <c r="F1965" s="8">
        <v>24108</v>
      </c>
      <c r="G1965" t="s">
        <v>8218</v>
      </c>
      <c r="H1965" s="6">
        <f t="shared" si="181"/>
        <v>117.6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t="s">
        <v>8293</v>
      </c>
      <c r="Q1965" s="11" t="s">
        <v>8317</v>
      </c>
      <c r="R1965" t="s">
        <v>8347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3">
        <f t="shared" si="180"/>
        <v>260</v>
      </c>
      <c r="E1966" s="6">
        <v>89200</v>
      </c>
      <c r="F1966" s="8">
        <v>231543.12</v>
      </c>
      <c r="G1966" t="s">
        <v>8218</v>
      </c>
      <c r="H1966" s="6">
        <f t="shared" si="181"/>
        <v>180.75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t="s">
        <v>8293</v>
      </c>
      <c r="Q1966" s="11" t="s">
        <v>8317</v>
      </c>
      <c r="R1966" t="s">
        <v>8347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3">
        <f t="shared" si="180"/>
        <v>262</v>
      </c>
      <c r="E1967" s="6">
        <v>5000</v>
      </c>
      <c r="F1967" s="8">
        <v>13114</v>
      </c>
      <c r="G1967" t="s">
        <v>8218</v>
      </c>
      <c r="H1967" s="6">
        <f t="shared" si="181"/>
        <v>127.32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t="s">
        <v>8293</v>
      </c>
      <c r="Q1967" s="11" t="s">
        <v>8317</v>
      </c>
      <c r="R1967" t="s">
        <v>8347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>
        <f t="shared" si="185"/>
        <v>2012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3">
        <f t="shared" si="180"/>
        <v>207</v>
      </c>
      <c r="E1968" s="6">
        <v>100000</v>
      </c>
      <c r="F1968" s="8">
        <v>206743.09</v>
      </c>
      <c r="G1968" t="s">
        <v>8218</v>
      </c>
      <c r="H1968" s="6">
        <f t="shared" si="181"/>
        <v>136.63999999999999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t="s">
        <v>8293</v>
      </c>
      <c r="Q1968" s="11" t="s">
        <v>8317</v>
      </c>
      <c r="R1968" t="s">
        <v>8347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3">
        <f t="shared" si="180"/>
        <v>370</v>
      </c>
      <c r="E1969" s="6">
        <v>20000</v>
      </c>
      <c r="F1969" s="8">
        <v>74026</v>
      </c>
      <c r="G1969" t="s">
        <v>8218</v>
      </c>
      <c r="H1969" s="6">
        <f t="shared" si="181"/>
        <v>182.78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t="s">
        <v>8293</v>
      </c>
      <c r="Q1969" s="11" t="s">
        <v>8317</v>
      </c>
      <c r="R1969" t="s">
        <v>8347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3">
        <f t="shared" si="180"/>
        <v>285</v>
      </c>
      <c r="E1970" s="6">
        <v>50000</v>
      </c>
      <c r="F1970" s="8">
        <v>142483</v>
      </c>
      <c r="G1970" t="s">
        <v>8218</v>
      </c>
      <c r="H1970" s="6">
        <f t="shared" si="181"/>
        <v>279.38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t="s">
        <v>8293</v>
      </c>
      <c r="Q1970" s="11" t="s">
        <v>8317</v>
      </c>
      <c r="R1970" t="s">
        <v>8347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3">
        <f t="shared" si="180"/>
        <v>579</v>
      </c>
      <c r="E1971" s="6">
        <v>20000</v>
      </c>
      <c r="F1971" s="8">
        <v>115816</v>
      </c>
      <c r="G1971" t="s">
        <v>8218</v>
      </c>
      <c r="H1971" s="6">
        <f t="shared" si="181"/>
        <v>61.38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t="s">
        <v>8293</v>
      </c>
      <c r="Q1971" s="11" t="s">
        <v>8317</v>
      </c>
      <c r="R1971" t="s">
        <v>8347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>
        <f t="shared" si="185"/>
        <v>2016</v>
      </c>
    </row>
    <row r="1972" spans="1:22" ht="28.8" x14ac:dyDescent="0.3">
      <c r="A1972">
        <v>1970</v>
      </c>
      <c r="B1972" s="3" t="s">
        <v>1971</v>
      </c>
      <c r="C1972" s="3" t="s">
        <v>6080</v>
      </c>
      <c r="D1972" s="3">
        <f t="shared" si="180"/>
        <v>1132</v>
      </c>
      <c r="E1972" s="6">
        <v>5000</v>
      </c>
      <c r="F1972" s="8">
        <v>56590</v>
      </c>
      <c r="G1972" t="s">
        <v>8218</v>
      </c>
      <c r="H1972" s="6">
        <f t="shared" si="181"/>
        <v>80.73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t="s">
        <v>8293</v>
      </c>
      <c r="Q1972" s="11" t="s">
        <v>8317</v>
      </c>
      <c r="R1972" t="s">
        <v>8347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3">
        <f t="shared" si="180"/>
        <v>263</v>
      </c>
      <c r="E1973" s="6">
        <v>400000</v>
      </c>
      <c r="F1973" s="8">
        <v>1052110.8700000001</v>
      </c>
      <c r="G1973" t="s">
        <v>8218</v>
      </c>
      <c r="H1973" s="6">
        <f t="shared" si="181"/>
        <v>272.36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t="s">
        <v>8293</v>
      </c>
      <c r="Q1973" s="11" t="s">
        <v>8317</v>
      </c>
      <c r="R1973" t="s">
        <v>8347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3">
        <f t="shared" si="180"/>
        <v>674</v>
      </c>
      <c r="E1974" s="6">
        <v>2500</v>
      </c>
      <c r="F1974" s="8">
        <v>16862</v>
      </c>
      <c r="G1974" t="s">
        <v>8218</v>
      </c>
      <c r="H1974" s="6">
        <f t="shared" si="181"/>
        <v>70.849999999999994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t="s">
        <v>8293</v>
      </c>
      <c r="Q1974" s="11" t="s">
        <v>8317</v>
      </c>
      <c r="R1974" t="s">
        <v>8347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3">
        <f t="shared" si="180"/>
        <v>257</v>
      </c>
      <c r="E1975" s="6">
        <v>198000</v>
      </c>
      <c r="F1975" s="8">
        <v>508525.01</v>
      </c>
      <c r="G1975" t="s">
        <v>8218</v>
      </c>
      <c r="H1975" s="6">
        <f t="shared" si="181"/>
        <v>247.94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t="s">
        <v>8293</v>
      </c>
      <c r="Q1975" s="11" t="s">
        <v>8317</v>
      </c>
      <c r="R1975" t="s">
        <v>8347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3">
        <f t="shared" si="180"/>
        <v>375</v>
      </c>
      <c r="E1976" s="6">
        <v>20000</v>
      </c>
      <c r="F1976" s="8">
        <v>75099.199999999997</v>
      </c>
      <c r="G1976" t="s">
        <v>8218</v>
      </c>
      <c r="H1976" s="6">
        <f t="shared" si="181"/>
        <v>186.81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t="s">
        <v>8293</v>
      </c>
      <c r="Q1976" s="11" t="s">
        <v>8317</v>
      </c>
      <c r="R1976" t="s">
        <v>8347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3">
        <f t="shared" si="180"/>
        <v>209</v>
      </c>
      <c r="E1977" s="6">
        <v>16000</v>
      </c>
      <c r="F1977" s="8">
        <v>33393.339999999997</v>
      </c>
      <c r="G1977" t="s">
        <v>8218</v>
      </c>
      <c r="H1977" s="6">
        <f t="shared" si="181"/>
        <v>131.99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t="s">
        <v>8293</v>
      </c>
      <c r="Q1977" s="11" t="s">
        <v>8317</v>
      </c>
      <c r="R1977" t="s">
        <v>8347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3">
        <f t="shared" si="180"/>
        <v>347</v>
      </c>
      <c r="E1978" s="6">
        <v>4000</v>
      </c>
      <c r="F1978" s="8">
        <v>13864</v>
      </c>
      <c r="G1978" t="s">
        <v>8218</v>
      </c>
      <c r="H1978" s="6">
        <f t="shared" si="181"/>
        <v>29.31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t="s">
        <v>8293</v>
      </c>
      <c r="Q1978" s="11" t="s">
        <v>8317</v>
      </c>
      <c r="R1978" t="s">
        <v>8347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>
        <f t="shared" si="185"/>
        <v>2013</v>
      </c>
    </row>
    <row r="1979" spans="1:22" ht="28.8" x14ac:dyDescent="0.3">
      <c r="A1979">
        <v>1977</v>
      </c>
      <c r="B1979" s="3" t="s">
        <v>1978</v>
      </c>
      <c r="C1979" s="3" t="s">
        <v>6087</v>
      </c>
      <c r="D1979" s="3">
        <f t="shared" si="180"/>
        <v>402</v>
      </c>
      <c r="E1979" s="6">
        <v>50000</v>
      </c>
      <c r="F1979" s="8">
        <v>201165</v>
      </c>
      <c r="G1979" t="s">
        <v>8218</v>
      </c>
      <c r="H1979" s="6">
        <f t="shared" si="181"/>
        <v>245.02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t="s">
        <v>8293</v>
      </c>
      <c r="Q1979" s="11" t="s">
        <v>8317</v>
      </c>
      <c r="R1979" t="s">
        <v>8347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3">
        <f t="shared" si="180"/>
        <v>1027</v>
      </c>
      <c r="E1980" s="6">
        <v>50000</v>
      </c>
      <c r="F1980" s="8">
        <v>513422.57</v>
      </c>
      <c r="G1980" t="s">
        <v>8218</v>
      </c>
      <c r="H1980" s="6">
        <f t="shared" si="181"/>
        <v>1323.25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t="s">
        <v>8293</v>
      </c>
      <c r="Q1980" s="11" t="s">
        <v>8317</v>
      </c>
      <c r="R1980" t="s">
        <v>8347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>
        <f t="shared" si="185"/>
        <v>2012</v>
      </c>
    </row>
    <row r="1981" spans="1:22" ht="28.8" x14ac:dyDescent="0.3">
      <c r="A1981">
        <v>1979</v>
      </c>
      <c r="B1981" s="3" t="s">
        <v>1980</v>
      </c>
      <c r="C1981" s="3" t="s">
        <v>6089</v>
      </c>
      <c r="D1981" s="3">
        <f t="shared" si="180"/>
        <v>115</v>
      </c>
      <c r="E1981" s="6">
        <v>200000</v>
      </c>
      <c r="F1981" s="8">
        <v>229802.31</v>
      </c>
      <c r="G1981" t="s">
        <v>8218</v>
      </c>
      <c r="H1981" s="6">
        <f t="shared" si="181"/>
        <v>282.66000000000003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t="s">
        <v>8293</v>
      </c>
      <c r="Q1981" s="11" t="s">
        <v>8317</v>
      </c>
      <c r="R1981" t="s">
        <v>8347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3">
        <f t="shared" si="180"/>
        <v>355</v>
      </c>
      <c r="E1982" s="6">
        <v>50000</v>
      </c>
      <c r="F1982" s="8">
        <v>177412.01</v>
      </c>
      <c r="G1982" t="s">
        <v>8218</v>
      </c>
      <c r="H1982" s="6">
        <f t="shared" si="181"/>
        <v>91.21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t="s">
        <v>8293</v>
      </c>
      <c r="Q1982" s="11" t="s">
        <v>8317</v>
      </c>
      <c r="R1982" t="s">
        <v>8347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3">
        <f t="shared" si="180"/>
        <v>5</v>
      </c>
      <c r="E1983" s="6">
        <v>7500</v>
      </c>
      <c r="F1983" s="8">
        <v>381</v>
      </c>
      <c r="G1983" t="s">
        <v>8220</v>
      </c>
      <c r="H1983" s="6">
        <f t="shared" si="181"/>
        <v>31.75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t="s">
        <v>8294</v>
      </c>
      <c r="Q1983" s="11" t="s">
        <v>8336</v>
      </c>
      <c r="R1983" t="s">
        <v>8348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>
        <f t="shared" si="185"/>
        <v>2014</v>
      </c>
    </row>
    <row r="1984" spans="1:22" ht="28.8" x14ac:dyDescent="0.3">
      <c r="A1984">
        <v>1982</v>
      </c>
      <c r="B1984" s="3" t="s">
        <v>1983</v>
      </c>
      <c r="C1984" s="3" t="s">
        <v>6092</v>
      </c>
      <c r="D1984" s="3">
        <f t="shared" si="180"/>
        <v>0</v>
      </c>
      <c r="E1984" s="6">
        <v>180000</v>
      </c>
      <c r="F1984" s="8">
        <v>0</v>
      </c>
      <c r="G1984" t="s">
        <v>8220</v>
      </c>
      <c r="H1984" s="6">
        <f t="shared" si="181"/>
        <v>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t="s">
        <v>8294</v>
      </c>
      <c r="Q1984" s="11" t="s">
        <v>8336</v>
      </c>
      <c r="R1984" t="s">
        <v>8348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3">
        <f t="shared" si="180"/>
        <v>4</v>
      </c>
      <c r="E1985" s="6">
        <v>33000</v>
      </c>
      <c r="F1985" s="8">
        <v>1419</v>
      </c>
      <c r="G1985" t="s">
        <v>8220</v>
      </c>
      <c r="H1985" s="6">
        <f t="shared" si="181"/>
        <v>88.69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t="s">
        <v>8294</v>
      </c>
      <c r="Q1985" s="11" t="s">
        <v>8336</v>
      </c>
      <c r="R1985" t="s">
        <v>8348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3">
        <f t="shared" ref="D1986:D2049" si="186">ROUND((F1986/E1986)*100,0)</f>
        <v>21</v>
      </c>
      <c r="E1986" s="6">
        <v>15000</v>
      </c>
      <c r="F1986" s="8">
        <v>3172</v>
      </c>
      <c r="G1986" t="s">
        <v>8220</v>
      </c>
      <c r="H1986" s="6">
        <f t="shared" si="181"/>
        <v>453.14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t="s">
        <v>8294</v>
      </c>
      <c r="Q1986" s="11" t="s">
        <v>8336</v>
      </c>
      <c r="R1986" t="s">
        <v>8348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3">
        <f t="shared" si="186"/>
        <v>3</v>
      </c>
      <c r="E1987" s="6">
        <v>1600</v>
      </c>
      <c r="F1987" s="8">
        <v>51</v>
      </c>
      <c r="G1987" t="s">
        <v>8220</v>
      </c>
      <c r="H1987" s="6">
        <f t="shared" ref="H1987:H2050" si="187">IFERROR(ROUND(F1987/N1987,2),0)</f>
        <v>12.75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t="s">
        <v>8294</v>
      </c>
      <c r="Q1987" s="11" t="s">
        <v>8336</v>
      </c>
      <c r="R1987" t="s">
        <v>8348</v>
      </c>
      <c r="S1987" s="13">
        <f t="shared" ref="S1987:S2050" si="188">(((L1987/60)/60)/24)+DATE(1970,1,1)</f>
        <v>42555.698738425926</v>
      </c>
      <c r="T1987" s="13">
        <f t="shared" ref="T1987:T2050" si="189">(((K1987/60)/60)/24)+DATE(1970,1,1)</f>
        <v>42584.958333333328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3">
        <f t="shared" si="186"/>
        <v>0</v>
      </c>
      <c r="E1988" s="6">
        <v>2000</v>
      </c>
      <c r="F1988" s="8">
        <v>1</v>
      </c>
      <c r="G1988" t="s">
        <v>8220</v>
      </c>
      <c r="H1988" s="6">
        <f t="shared" si="187"/>
        <v>1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t="s">
        <v>8294</v>
      </c>
      <c r="Q1988" s="11" t="s">
        <v>8336</v>
      </c>
      <c r="R1988" t="s">
        <v>8348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3">
        <f t="shared" si="186"/>
        <v>42</v>
      </c>
      <c r="E1989" s="6">
        <v>5500</v>
      </c>
      <c r="F1989" s="8">
        <v>2336</v>
      </c>
      <c r="G1989" t="s">
        <v>8220</v>
      </c>
      <c r="H1989" s="6">
        <f t="shared" si="187"/>
        <v>83.43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t="s">
        <v>8294</v>
      </c>
      <c r="Q1989" s="11" t="s">
        <v>8336</v>
      </c>
      <c r="R1989" t="s">
        <v>8348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3">
        <f t="shared" si="186"/>
        <v>0</v>
      </c>
      <c r="E1990" s="6">
        <v>6000</v>
      </c>
      <c r="F1990" s="8">
        <v>25</v>
      </c>
      <c r="G1990" t="s">
        <v>8220</v>
      </c>
      <c r="H1990" s="6">
        <f t="shared" si="187"/>
        <v>25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t="s">
        <v>8294</v>
      </c>
      <c r="Q1990" s="11" t="s">
        <v>8336</v>
      </c>
      <c r="R1990" t="s">
        <v>8348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3">
        <f t="shared" si="186"/>
        <v>1</v>
      </c>
      <c r="E1991" s="6">
        <v>5000</v>
      </c>
      <c r="F1991" s="8">
        <v>50</v>
      </c>
      <c r="G1991" t="s">
        <v>8220</v>
      </c>
      <c r="H1991" s="6">
        <f t="shared" si="187"/>
        <v>50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t="s">
        <v>8294</v>
      </c>
      <c r="Q1991" s="11" t="s">
        <v>8336</v>
      </c>
      <c r="R1991" t="s">
        <v>8348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3">
        <f t="shared" si="186"/>
        <v>17</v>
      </c>
      <c r="E1992" s="6">
        <v>3000</v>
      </c>
      <c r="F1992" s="8">
        <v>509</v>
      </c>
      <c r="G1992" t="s">
        <v>8220</v>
      </c>
      <c r="H1992" s="6">
        <f t="shared" si="187"/>
        <v>101.8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t="s">
        <v>8294</v>
      </c>
      <c r="Q1992" s="11" t="s">
        <v>8336</v>
      </c>
      <c r="R1992" t="s">
        <v>8348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3">
        <f t="shared" si="186"/>
        <v>7</v>
      </c>
      <c r="E1993" s="6">
        <v>2000</v>
      </c>
      <c r="F1993" s="8">
        <v>140</v>
      </c>
      <c r="G1993" t="s">
        <v>8220</v>
      </c>
      <c r="H1993" s="6">
        <f t="shared" si="187"/>
        <v>46.67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t="s">
        <v>8294</v>
      </c>
      <c r="Q1993" s="11" t="s">
        <v>8336</v>
      </c>
      <c r="R1993" t="s">
        <v>8348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3">
        <f t="shared" si="186"/>
        <v>0</v>
      </c>
      <c r="E1994" s="6">
        <v>1500</v>
      </c>
      <c r="F1994" s="8">
        <v>2</v>
      </c>
      <c r="G1994" t="s">
        <v>8220</v>
      </c>
      <c r="H1994" s="6">
        <f t="shared" si="187"/>
        <v>1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t="s">
        <v>8294</v>
      </c>
      <c r="Q1994" s="11" t="s">
        <v>8336</v>
      </c>
      <c r="R1994" t="s">
        <v>8348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3">
        <f t="shared" si="186"/>
        <v>0</v>
      </c>
      <c r="E1995" s="6">
        <v>2000</v>
      </c>
      <c r="F1995" s="8">
        <v>0</v>
      </c>
      <c r="G1995" t="s">
        <v>8220</v>
      </c>
      <c r="H1995" s="6">
        <f t="shared" si="187"/>
        <v>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t="s">
        <v>8294</v>
      </c>
      <c r="Q1995" s="11" t="s">
        <v>8336</v>
      </c>
      <c r="R1995" t="s">
        <v>8348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>
        <f t="shared" si="191"/>
        <v>2015</v>
      </c>
    </row>
    <row r="1996" spans="1:22" ht="43.2" x14ac:dyDescent="0.3">
      <c r="A1996">
        <v>1994</v>
      </c>
      <c r="B1996" s="3" t="s">
        <v>1995</v>
      </c>
      <c r="C1996" s="3" t="s">
        <v>6104</v>
      </c>
      <c r="D1996" s="3">
        <f t="shared" si="186"/>
        <v>0</v>
      </c>
      <c r="E1996" s="6">
        <v>3200</v>
      </c>
      <c r="F1996" s="8">
        <v>0</v>
      </c>
      <c r="G1996" t="s">
        <v>8220</v>
      </c>
      <c r="H1996" s="6">
        <f t="shared" si="187"/>
        <v>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t="s">
        <v>8294</v>
      </c>
      <c r="Q1996" s="11" t="s">
        <v>8336</v>
      </c>
      <c r="R1996" t="s">
        <v>8348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3">
        <f t="shared" si="186"/>
        <v>8</v>
      </c>
      <c r="E1997" s="6">
        <v>1000</v>
      </c>
      <c r="F1997" s="8">
        <v>78</v>
      </c>
      <c r="G1997" t="s">
        <v>8220</v>
      </c>
      <c r="H1997" s="6">
        <f t="shared" si="187"/>
        <v>26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t="s">
        <v>8294</v>
      </c>
      <c r="Q1997" s="11" t="s">
        <v>8336</v>
      </c>
      <c r="R1997" t="s">
        <v>8348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>
        <f t="shared" si="191"/>
        <v>2015</v>
      </c>
    </row>
    <row r="1998" spans="1:22" ht="43.2" x14ac:dyDescent="0.3">
      <c r="A1998">
        <v>1996</v>
      </c>
      <c r="B1998" s="3" t="s">
        <v>1997</v>
      </c>
      <c r="C1998" s="3" t="s">
        <v>6106</v>
      </c>
      <c r="D1998" s="3">
        <f t="shared" si="186"/>
        <v>0</v>
      </c>
      <c r="E1998" s="6">
        <v>133800</v>
      </c>
      <c r="F1998" s="8">
        <v>0</v>
      </c>
      <c r="G1998" t="s">
        <v>8220</v>
      </c>
      <c r="H1998" s="6">
        <f t="shared" si="187"/>
        <v>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t="s">
        <v>8294</v>
      </c>
      <c r="Q1998" s="11" t="s">
        <v>8336</v>
      </c>
      <c r="R1998" t="s">
        <v>8348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3">
        <f t="shared" si="186"/>
        <v>0</v>
      </c>
      <c r="E1999" s="6">
        <v>6500</v>
      </c>
      <c r="F1999" s="8">
        <v>0</v>
      </c>
      <c r="G1999" t="s">
        <v>8220</v>
      </c>
      <c r="H1999" s="6">
        <f t="shared" si="187"/>
        <v>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t="s">
        <v>8294</v>
      </c>
      <c r="Q1999" s="11" t="s">
        <v>8336</v>
      </c>
      <c r="R1999" t="s">
        <v>8348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3">
        <f t="shared" si="186"/>
        <v>26</v>
      </c>
      <c r="E2000" s="6">
        <v>2500</v>
      </c>
      <c r="F2000" s="8">
        <v>655</v>
      </c>
      <c r="G2000" t="s">
        <v>8220</v>
      </c>
      <c r="H2000" s="6">
        <f t="shared" si="187"/>
        <v>218.33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t="s">
        <v>8294</v>
      </c>
      <c r="Q2000" s="11" t="s">
        <v>8336</v>
      </c>
      <c r="R2000" t="s">
        <v>8348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>
        <f t="shared" si="191"/>
        <v>2014</v>
      </c>
    </row>
    <row r="2001" spans="1:22" ht="28.8" x14ac:dyDescent="0.3">
      <c r="A2001">
        <v>1999</v>
      </c>
      <c r="B2001" s="3" t="s">
        <v>2000</v>
      </c>
      <c r="C2001" s="3" t="s">
        <v>6109</v>
      </c>
      <c r="D2001" s="3">
        <f t="shared" si="186"/>
        <v>1</v>
      </c>
      <c r="E2001" s="6">
        <v>31000</v>
      </c>
      <c r="F2001" s="8">
        <v>236</v>
      </c>
      <c r="G2001" t="s">
        <v>8220</v>
      </c>
      <c r="H2001" s="6">
        <f t="shared" si="187"/>
        <v>33.71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t="s">
        <v>8294</v>
      </c>
      <c r="Q2001" s="11" t="s">
        <v>8336</v>
      </c>
      <c r="R2001" t="s">
        <v>8348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3">
        <f t="shared" si="186"/>
        <v>13</v>
      </c>
      <c r="E2002" s="6">
        <v>5000</v>
      </c>
      <c r="F2002" s="8">
        <v>625</v>
      </c>
      <c r="G2002" t="s">
        <v>8220</v>
      </c>
      <c r="H2002" s="6">
        <f t="shared" si="187"/>
        <v>25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t="s">
        <v>8294</v>
      </c>
      <c r="Q2002" s="11" t="s">
        <v>8336</v>
      </c>
      <c r="R2002" t="s">
        <v>8348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>
        <f t="shared" si="191"/>
        <v>2016</v>
      </c>
    </row>
    <row r="2003" spans="1:22" ht="28.8" x14ac:dyDescent="0.3">
      <c r="A2003">
        <v>2001</v>
      </c>
      <c r="B2003" s="3" t="s">
        <v>2002</v>
      </c>
      <c r="C2003" s="3" t="s">
        <v>6111</v>
      </c>
      <c r="D2003" s="3">
        <f t="shared" si="186"/>
        <v>382</v>
      </c>
      <c r="E2003" s="6">
        <v>55000</v>
      </c>
      <c r="F2003" s="8">
        <v>210171</v>
      </c>
      <c r="G2003" t="s">
        <v>8218</v>
      </c>
      <c r="H2003" s="6">
        <f t="shared" si="187"/>
        <v>128.38999999999999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t="s">
        <v>8293</v>
      </c>
      <c r="Q2003" s="11" t="s">
        <v>8317</v>
      </c>
      <c r="R2003" t="s">
        <v>8347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3">
        <f t="shared" si="186"/>
        <v>217</v>
      </c>
      <c r="E2004" s="6">
        <v>50000</v>
      </c>
      <c r="F2004" s="8">
        <v>108397.11</v>
      </c>
      <c r="G2004" t="s">
        <v>8218</v>
      </c>
      <c r="H2004" s="6">
        <f t="shared" si="187"/>
        <v>78.83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t="s">
        <v>8293</v>
      </c>
      <c r="Q2004" s="11" t="s">
        <v>8317</v>
      </c>
      <c r="R2004" t="s">
        <v>8347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>
        <f t="shared" si="191"/>
        <v>2017</v>
      </c>
    </row>
    <row r="2005" spans="1:22" ht="43.2" x14ac:dyDescent="0.3">
      <c r="A2005">
        <v>2003</v>
      </c>
      <c r="B2005" s="3" t="s">
        <v>2004</v>
      </c>
      <c r="C2005" s="3" t="s">
        <v>6113</v>
      </c>
      <c r="D2005" s="3">
        <f t="shared" si="186"/>
        <v>312</v>
      </c>
      <c r="E2005" s="6">
        <v>500</v>
      </c>
      <c r="F2005" s="8">
        <v>1560</v>
      </c>
      <c r="G2005" t="s">
        <v>8218</v>
      </c>
      <c r="H2005" s="6">
        <f t="shared" si="187"/>
        <v>91.76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t="s">
        <v>8293</v>
      </c>
      <c r="Q2005" s="11" t="s">
        <v>8317</v>
      </c>
      <c r="R2005" t="s">
        <v>8347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3">
        <f t="shared" si="186"/>
        <v>234</v>
      </c>
      <c r="E2006" s="6">
        <v>50000</v>
      </c>
      <c r="F2006" s="8">
        <v>117210.24000000001</v>
      </c>
      <c r="G2006" t="s">
        <v>8218</v>
      </c>
      <c r="H2006" s="6">
        <f t="shared" si="187"/>
        <v>331.1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t="s">
        <v>8293</v>
      </c>
      <c r="Q2006" s="11" t="s">
        <v>8317</v>
      </c>
      <c r="R2006" t="s">
        <v>8347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3">
        <f t="shared" si="186"/>
        <v>124</v>
      </c>
      <c r="E2007" s="6">
        <v>30000</v>
      </c>
      <c r="F2007" s="8">
        <v>37104.03</v>
      </c>
      <c r="G2007" t="s">
        <v>8218</v>
      </c>
      <c r="H2007" s="6">
        <f t="shared" si="187"/>
        <v>194.26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t="s">
        <v>8293</v>
      </c>
      <c r="Q2007" s="11" t="s">
        <v>8317</v>
      </c>
      <c r="R2007" t="s">
        <v>8347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>
        <f t="shared" si="191"/>
        <v>2013</v>
      </c>
    </row>
    <row r="2008" spans="1:22" ht="43.2" x14ac:dyDescent="0.3">
      <c r="A2008">
        <v>2006</v>
      </c>
      <c r="B2008" s="3" t="s">
        <v>2007</v>
      </c>
      <c r="C2008" s="3" t="s">
        <v>6116</v>
      </c>
      <c r="D2008" s="3">
        <f t="shared" si="186"/>
        <v>248</v>
      </c>
      <c r="E2008" s="6">
        <v>50000</v>
      </c>
      <c r="F2008" s="8">
        <v>123920</v>
      </c>
      <c r="G2008" t="s">
        <v>8218</v>
      </c>
      <c r="H2008" s="6">
        <f t="shared" si="187"/>
        <v>408.98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t="s">
        <v>8293</v>
      </c>
      <c r="Q2008" s="11" t="s">
        <v>8317</v>
      </c>
      <c r="R2008" t="s">
        <v>8347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>
        <f t="shared" si="191"/>
        <v>2014</v>
      </c>
    </row>
    <row r="2009" spans="1:22" ht="43.2" x14ac:dyDescent="0.3">
      <c r="A2009">
        <v>2007</v>
      </c>
      <c r="B2009" s="3" t="s">
        <v>2008</v>
      </c>
      <c r="C2009" s="3" t="s">
        <v>6117</v>
      </c>
      <c r="D2009" s="3">
        <f t="shared" si="186"/>
        <v>116</v>
      </c>
      <c r="E2009" s="6">
        <v>10000</v>
      </c>
      <c r="F2009" s="8">
        <v>11570.92</v>
      </c>
      <c r="G2009" t="s">
        <v>8218</v>
      </c>
      <c r="H2009" s="6">
        <f t="shared" si="187"/>
        <v>84.46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t="s">
        <v>8293</v>
      </c>
      <c r="Q2009" s="11" t="s">
        <v>8317</v>
      </c>
      <c r="R2009" t="s">
        <v>8347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3">
        <f t="shared" si="186"/>
        <v>117</v>
      </c>
      <c r="E2010" s="6">
        <v>1570.79</v>
      </c>
      <c r="F2010" s="8">
        <v>1839</v>
      </c>
      <c r="G2010" t="s">
        <v>8218</v>
      </c>
      <c r="H2010" s="6">
        <f t="shared" si="187"/>
        <v>44.85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t="s">
        <v>8293</v>
      </c>
      <c r="Q2010" s="11" t="s">
        <v>8317</v>
      </c>
      <c r="R2010" t="s">
        <v>8347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3">
        <f t="shared" si="186"/>
        <v>305</v>
      </c>
      <c r="E2011" s="6">
        <v>50000</v>
      </c>
      <c r="F2011" s="8">
        <v>152579</v>
      </c>
      <c r="G2011" t="s">
        <v>8218</v>
      </c>
      <c r="H2011" s="6">
        <f t="shared" si="187"/>
        <v>383.36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t="s">
        <v>8293</v>
      </c>
      <c r="Q2011" s="11" t="s">
        <v>8317</v>
      </c>
      <c r="R2011" t="s">
        <v>8347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3">
        <f t="shared" si="186"/>
        <v>320</v>
      </c>
      <c r="E2012" s="6">
        <v>30000</v>
      </c>
      <c r="F2012" s="8">
        <v>96015.9</v>
      </c>
      <c r="G2012" t="s">
        <v>8218</v>
      </c>
      <c r="H2012" s="6">
        <f t="shared" si="187"/>
        <v>55.28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t="s">
        <v>8293</v>
      </c>
      <c r="Q2012" s="11" t="s">
        <v>8317</v>
      </c>
      <c r="R2012" t="s">
        <v>8347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3">
        <f t="shared" si="186"/>
        <v>820</v>
      </c>
      <c r="E2013" s="6">
        <v>50000</v>
      </c>
      <c r="F2013" s="8">
        <v>409782</v>
      </c>
      <c r="G2013" t="s">
        <v>8218</v>
      </c>
      <c r="H2013" s="6">
        <f t="shared" si="187"/>
        <v>422.02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t="s">
        <v>8293</v>
      </c>
      <c r="Q2013" s="11" t="s">
        <v>8317</v>
      </c>
      <c r="R2013" t="s">
        <v>8347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>
        <f t="shared" si="191"/>
        <v>2016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3">
        <f t="shared" si="186"/>
        <v>235</v>
      </c>
      <c r="E2014" s="6">
        <v>5000</v>
      </c>
      <c r="F2014" s="8">
        <v>11745</v>
      </c>
      <c r="G2014" t="s">
        <v>8218</v>
      </c>
      <c r="H2014" s="6">
        <f t="shared" si="187"/>
        <v>64.180000000000007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t="s">
        <v>8293</v>
      </c>
      <c r="Q2014" s="11" t="s">
        <v>8317</v>
      </c>
      <c r="R2014" t="s">
        <v>8347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3">
        <f t="shared" si="186"/>
        <v>495</v>
      </c>
      <c r="E2015" s="6">
        <v>160000</v>
      </c>
      <c r="F2015" s="8">
        <v>791862</v>
      </c>
      <c r="G2015" t="s">
        <v>8218</v>
      </c>
      <c r="H2015" s="6">
        <f t="shared" si="187"/>
        <v>173.58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t="s">
        <v>8293</v>
      </c>
      <c r="Q2015" s="11" t="s">
        <v>8317</v>
      </c>
      <c r="R2015" t="s">
        <v>8347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3">
        <f t="shared" si="186"/>
        <v>7814</v>
      </c>
      <c r="E2016" s="6">
        <v>30000</v>
      </c>
      <c r="F2016" s="8">
        <v>2344134.67</v>
      </c>
      <c r="G2016" t="s">
        <v>8218</v>
      </c>
      <c r="H2016" s="6">
        <f t="shared" si="187"/>
        <v>88.6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t="s">
        <v>8293</v>
      </c>
      <c r="Q2016" s="11" t="s">
        <v>8317</v>
      </c>
      <c r="R2016" t="s">
        <v>8347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>
        <f t="shared" si="191"/>
        <v>2013</v>
      </c>
    </row>
    <row r="2017" spans="1:22" ht="28.8" x14ac:dyDescent="0.3">
      <c r="A2017">
        <v>2015</v>
      </c>
      <c r="B2017" s="3" t="s">
        <v>2016</v>
      </c>
      <c r="C2017" s="3" t="s">
        <v>6125</v>
      </c>
      <c r="D2017" s="3">
        <f t="shared" si="186"/>
        <v>113</v>
      </c>
      <c r="E2017" s="6">
        <v>7200</v>
      </c>
      <c r="F2017" s="8">
        <v>8136.01</v>
      </c>
      <c r="G2017" t="s">
        <v>8218</v>
      </c>
      <c r="H2017" s="6">
        <f t="shared" si="187"/>
        <v>50.22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t="s">
        <v>8293</v>
      </c>
      <c r="Q2017" s="11" t="s">
        <v>8317</v>
      </c>
      <c r="R2017" t="s">
        <v>8347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3">
        <f t="shared" si="186"/>
        <v>922</v>
      </c>
      <c r="E2018" s="6">
        <v>10000</v>
      </c>
      <c r="F2018" s="8">
        <v>92154.22</v>
      </c>
      <c r="G2018" t="s">
        <v>8218</v>
      </c>
      <c r="H2018" s="6">
        <f t="shared" si="187"/>
        <v>192.39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t="s">
        <v>8293</v>
      </c>
      <c r="Q2018" s="11" t="s">
        <v>8317</v>
      </c>
      <c r="R2018" t="s">
        <v>8347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3">
        <f t="shared" si="186"/>
        <v>125</v>
      </c>
      <c r="E2019" s="6">
        <v>25000</v>
      </c>
      <c r="F2019" s="8">
        <v>31275.599999999999</v>
      </c>
      <c r="G2019" t="s">
        <v>8218</v>
      </c>
      <c r="H2019" s="6">
        <f t="shared" si="187"/>
        <v>73.42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t="s">
        <v>8293</v>
      </c>
      <c r="Q2019" s="11" t="s">
        <v>8317</v>
      </c>
      <c r="R2019" t="s">
        <v>8347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3">
        <f t="shared" si="186"/>
        <v>102</v>
      </c>
      <c r="E2020" s="6">
        <v>65000</v>
      </c>
      <c r="F2020" s="8">
        <v>66458.23</v>
      </c>
      <c r="G2020" t="s">
        <v>8218</v>
      </c>
      <c r="H2020" s="6">
        <f t="shared" si="187"/>
        <v>147.68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t="s">
        <v>8293</v>
      </c>
      <c r="Q2020" s="11" t="s">
        <v>8317</v>
      </c>
      <c r="R2020" t="s">
        <v>8347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>
        <f t="shared" si="191"/>
        <v>2015</v>
      </c>
    </row>
    <row r="2021" spans="1:22" ht="43.2" x14ac:dyDescent="0.3">
      <c r="A2021">
        <v>2019</v>
      </c>
      <c r="B2021" s="3" t="s">
        <v>2020</v>
      </c>
      <c r="C2021" s="3" t="s">
        <v>6129</v>
      </c>
      <c r="D2021" s="3">
        <f t="shared" si="186"/>
        <v>485</v>
      </c>
      <c r="E2021" s="6">
        <v>40000</v>
      </c>
      <c r="F2021" s="8">
        <v>193963.9</v>
      </c>
      <c r="G2021" t="s">
        <v>8218</v>
      </c>
      <c r="H2021" s="6">
        <f t="shared" si="187"/>
        <v>108.97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t="s">
        <v>8293</v>
      </c>
      <c r="Q2021" s="11" t="s">
        <v>8317</v>
      </c>
      <c r="R2021" t="s">
        <v>8347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3">
        <f t="shared" si="186"/>
        <v>192</v>
      </c>
      <c r="E2022" s="6">
        <v>1500</v>
      </c>
      <c r="F2022" s="8">
        <v>2885</v>
      </c>
      <c r="G2022" t="s">
        <v>8218</v>
      </c>
      <c r="H2022" s="6">
        <f t="shared" si="187"/>
        <v>23.65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t="s">
        <v>8293</v>
      </c>
      <c r="Q2022" s="11" t="s">
        <v>8317</v>
      </c>
      <c r="R2022" t="s">
        <v>8347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3">
        <f t="shared" si="186"/>
        <v>281</v>
      </c>
      <c r="E2023" s="6">
        <v>5000</v>
      </c>
      <c r="F2023" s="8">
        <v>14055</v>
      </c>
      <c r="G2023" t="s">
        <v>8218</v>
      </c>
      <c r="H2023" s="6">
        <f t="shared" si="187"/>
        <v>147.94999999999999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t="s">
        <v>8293</v>
      </c>
      <c r="Q2023" s="11" t="s">
        <v>8317</v>
      </c>
      <c r="R2023" t="s">
        <v>8347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3">
        <f t="shared" si="186"/>
        <v>125</v>
      </c>
      <c r="E2024" s="6">
        <v>100000</v>
      </c>
      <c r="F2024" s="8">
        <v>125137</v>
      </c>
      <c r="G2024" t="s">
        <v>8218</v>
      </c>
      <c r="H2024" s="6">
        <f t="shared" si="187"/>
        <v>385.04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t="s">
        <v>8293</v>
      </c>
      <c r="Q2024" s="11" t="s">
        <v>8317</v>
      </c>
      <c r="R2024" t="s">
        <v>8347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>
        <f t="shared" si="191"/>
        <v>2016</v>
      </c>
    </row>
    <row r="2025" spans="1:22" ht="43.2" x14ac:dyDescent="0.3">
      <c r="A2025">
        <v>2023</v>
      </c>
      <c r="B2025" s="3" t="s">
        <v>2024</v>
      </c>
      <c r="C2025" s="3" t="s">
        <v>6133</v>
      </c>
      <c r="D2025" s="3">
        <f t="shared" si="186"/>
        <v>161</v>
      </c>
      <c r="E2025" s="6">
        <v>100000</v>
      </c>
      <c r="F2025" s="8">
        <v>161459</v>
      </c>
      <c r="G2025" t="s">
        <v>8218</v>
      </c>
      <c r="H2025" s="6">
        <f t="shared" si="187"/>
        <v>457.39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t="s">
        <v>8293</v>
      </c>
      <c r="Q2025" s="11" t="s">
        <v>8317</v>
      </c>
      <c r="R2025" t="s">
        <v>8347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3">
        <f t="shared" si="186"/>
        <v>585</v>
      </c>
      <c r="E2026" s="6">
        <v>4000</v>
      </c>
      <c r="F2026" s="8">
        <v>23414</v>
      </c>
      <c r="G2026" t="s">
        <v>8218</v>
      </c>
      <c r="H2026" s="6">
        <f t="shared" si="187"/>
        <v>222.99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t="s">
        <v>8293</v>
      </c>
      <c r="Q2026" s="11" t="s">
        <v>8317</v>
      </c>
      <c r="R2026" t="s">
        <v>8347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3">
        <f t="shared" si="186"/>
        <v>201</v>
      </c>
      <c r="E2027" s="6">
        <v>80000</v>
      </c>
      <c r="F2027" s="8">
        <v>160920</v>
      </c>
      <c r="G2027" t="s">
        <v>8218</v>
      </c>
      <c r="H2027" s="6">
        <f t="shared" si="187"/>
        <v>220.74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t="s">
        <v>8293</v>
      </c>
      <c r="Q2027" s="11" t="s">
        <v>8317</v>
      </c>
      <c r="R2027" t="s">
        <v>8347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3">
        <f t="shared" si="186"/>
        <v>133</v>
      </c>
      <c r="E2028" s="6">
        <v>25000</v>
      </c>
      <c r="F2028" s="8">
        <v>33370.769999999997</v>
      </c>
      <c r="G2028" t="s">
        <v>8218</v>
      </c>
      <c r="H2028" s="6">
        <f t="shared" si="187"/>
        <v>73.5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t="s">
        <v>8293</v>
      </c>
      <c r="Q2028" s="11" t="s">
        <v>8317</v>
      </c>
      <c r="R2028" t="s">
        <v>8347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3">
        <f t="shared" si="186"/>
        <v>120</v>
      </c>
      <c r="E2029" s="6">
        <v>100000</v>
      </c>
      <c r="F2029" s="8">
        <v>120249</v>
      </c>
      <c r="G2029" t="s">
        <v>8218</v>
      </c>
      <c r="H2029" s="6">
        <f t="shared" si="187"/>
        <v>223.1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t="s">
        <v>8293</v>
      </c>
      <c r="Q2029" s="11" t="s">
        <v>8317</v>
      </c>
      <c r="R2029" t="s">
        <v>8347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3">
        <f t="shared" si="186"/>
        <v>126</v>
      </c>
      <c r="E2030" s="6">
        <v>3000</v>
      </c>
      <c r="F2030" s="8">
        <v>3785</v>
      </c>
      <c r="G2030" t="s">
        <v>8218</v>
      </c>
      <c r="H2030" s="6">
        <f t="shared" si="187"/>
        <v>47.91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t="s">
        <v>8293</v>
      </c>
      <c r="Q2030" s="11" t="s">
        <v>8317</v>
      </c>
      <c r="R2030" t="s">
        <v>8347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>
        <f t="shared" si="191"/>
        <v>2010</v>
      </c>
    </row>
    <row r="2031" spans="1:22" ht="28.8" x14ac:dyDescent="0.3">
      <c r="A2031">
        <v>2029</v>
      </c>
      <c r="B2031" s="3" t="s">
        <v>2030</v>
      </c>
      <c r="C2031" s="3" t="s">
        <v>6139</v>
      </c>
      <c r="D2031" s="3">
        <f t="shared" si="186"/>
        <v>361</v>
      </c>
      <c r="E2031" s="6">
        <v>2500</v>
      </c>
      <c r="F2031" s="8">
        <v>9030</v>
      </c>
      <c r="G2031" t="s">
        <v>8218</v>
      </c>
      <c r="H2031" s="6">
        <f t="shared" si="187"/>
        <v>96.06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t="s">
        <v>8293</v>
      </c>
      <c r="Q2031" s="11" t="s">
        <v>8317</v>
      </c>
      <c r="R2031" t="s">
        <v>8347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3">
        <f t="shared" si="186"/>
        <v>226</v>
      </c>
      <c r="E2032" s="6">
        <v>32768</v>
      </c>
      <c r="F2032" s="8">
        <v>74134</v>
      </c>
      <c r="G2032" t="s">
        <v>8218</v>
      </c>
      <c r="H2032" s="6">
        <f t="shared" si="187"/>
        <v>118.61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t="s">
        <v>8293</v>
      </c>
      <c r="Q2032" s="11" t="s">
        <v>8317</v>
      </c>
      <c r="R2032" t="s">
        <v>8347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>
        <f t="shared" si="191"/>
        <v>2012</v>
      </c>
    </row>
    <row r="2033" spans="1:22" ht="28.8" x14ac:dyDescent="0.3">
      <c r="A2033">
        <v>2031</v>
      </c>
      <c r="B2033" s="3" t="s">
        <v>2032</v>
      </c>
      <c r="C2033" s="3" t="s">
        <v>6141</v>
      </c>
      <c r="D2033" s="3">
        <f t="shared" si="186"/>
        <v>120</v>
      </c>
      <c r="E2033" s="6">
        <v>50000</v>
      </c>
      <c r="F2033" s="8">
        <v>60175</v>
      </c>
      <c r="G2033" t="s">
        <v>8218</v>
      </c>
      <c r="H2033" s="6">
        <f t="shared" si="187"/>
        <v>118.45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t="s">
        <v>8293</v>
      </c>
      <c r="Q2033" s="11" t="s">
        <v>8317</v>
      </c>
      <c r="R2033" t="s">
        <v>8347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>
        <f t="shared" si="191"/>
        <v>2015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3">
        <f t="shared" si="186"/>
        <v>304</v>
      </c>
      <c r="E2034" s="6">
        <v>25000</v>
      </c>
      <c r="F2034" s="8">
        <v>76047</v>
      </c>
      <c r="G2034" t="s">
        <v>8218</v>
      </c>
      <c r="H2034" s="6">
        <f t="shared" si="187"/>
        <v>143.21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t="s">
        <v>8293</v>
      </c>
      <c r="Q2034" s="11" t="s">
        <v>8317</v>
      </c>
      <c r="R2034" t="s">
        <v>8347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3">
        <f t="shared" si="186"/>
        <v>179</v>
      </c>
      <c r="E2035" s="6">
        <v>25000</v>
      </c>
      <c r="F2035" s="8">
        <v>44669</v>
      </c>
      <c r="G2035" t="s">
        <v>8218</v>
      </c>
      <c r="H2035" s="6">
        <f t="shared" si="187"/>
        <v>282.72000000000003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t="s">
        <v>8293</v>
      </c>
      <c r="Q2035" s="11" t="s">
        <v>8317</v>
      </c>
      <c r="R2035" t="s">
        <v>8347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>
        <f t="shared" si="191"/>
        <v>2014</v>
      </c>
    </row>
    <row r="2036" spans="1:22" ht="43.2" x14ac:dyDescent="0.3">
      <c r="A2036">
        <v>2034</v>
      </c>
      <c r="B2036" s="3" t="s">
        <v>2035</v>
      </c>
      <c r="C2036" s="3" t="s">
        <v>6144</v>
      </c>
      <c r="D2036" s="3">
        <f t="shared" si="186"/>
        <v>387</v>
      </c>
      <c r="E2036" s="6">
        <v>78000</v>
      </c>
      <c r="F2036" s="8">
        <v>301719.59000000003</v>
      </c>
      <c r="G2036" t="s">
        <v>8218</v>
      </c>
      <c r="H2036" s="6">
        <f t="shared" si="187"/>
        <v>593.94000000000005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t="s">
        <v>8293</v>
      </c>
      <c r="Q2036" s="11" t="s">
        <v>8317</v>
      </c>
      <c r="R2036" t="s">
        <v>8347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3">
        <f t="shared" si="186"/>
        <v>211</v>
      </c>
      <c r="E2037" s="6">
        <v>80000</v>
      </c>
      <c r="F2037" s="8">
        <v>168829.14</v>
      </c>
      <c r="G2037" t="s">
        <v>8218</v>
      </c>
      <c r="H2037" s="6">
        <f t="shared" si="187"/>
        <v>262.16000000000003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t="s">
        <v>8293</v>
      </c>
      <c r="Q2037" s="11" t="s">
        <v>8317</v>
      </c>
      <c r="R2037" t="s">
        <v>8347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3">
        <f t="shared" si="186"/>
        <v>132</v>
      </c>
      <c r="E2038" s="6">
        <v>30000</v>
      </c>
      <c r="F2038" s="8">
        <v>39500.5</v>
      </c>
      <c r="G2038" t="s">
        <v>8218</v>
      </c>
      <c r="H2038" s="6">
        <f t="shared" si="187"/>
        <v>46.58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t="s">
        <v>8293</v>
      </c>
      <c r="Q2038" s="11" t="s">
        <v>8317</v>
      </c>
      <c r="R2038" t="s">
        <v>8347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>
        <f t="shared" si="191"/>
        <v>2014</v>
      </c>
    </row>
    <row r="2039" spans="1:22" ht="28.8" x14ac:dyDescent="0.3">
      <c r="A2039">
        <v>2037</v>
      </c>
      <c r="B2039" s="3" t="s">
        <v>2038</v>
      </c>
      <c r="C2039" s="3" t="s">
        <v>6147</v>
      </c>
      <c r="D2039" s="3">
        <f t="shared" si="186"/>
        <v>300</v>
      </c>
      <c r="E2039" s="6">
        <v>10000</v>
      </c>
      <c r="F2039" s="8">
        <v>30047.64</v>
      </c>
      <c r="G2039" t="s">
        <v>8218</v>
      </c>
      <c r="H2039" s="6">
        <f t="shared" si="187"/>
        <v>70.040000000000006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t="s">
        <v>8293</v>
      </c>
      <c r="Q2039" s="11" t="s">
        <v>8317</v>
      </c>
      <c r="R2039" t="s">
        <v>8347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3">
        <f t="shared" si="186"/>
        <v>421</v>
      </c>
      <c r="E2040" s="6">
        <v>8000</v>
      </c>
      <c r="F2040" s="8">
        <v>33641</v>
      </c>
      <c r="G2040" t="s">
        <v>8218</v>
      </c>
      <c r="H2040" s="6">
        <f t="shared" si="187"/>
        <v>164.91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t="s">
        <v>8293</v>
      </c>
      <c r="Q2040" s="11" t="s">
        <v>8317</v>
      </c>
      <c r="R2040" t="s">
        <v>8347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3">
        <f t="shared" si="186"/>
        <v>136</v>
      </c>
      <c r="E2041" s="6">
        <v>125000</v>
      </c>
      <c r="F2041" s="8">
        <v>170271</v>
      </c>
      <c r="G2041" t="s">
        <v>8218</v>
      </c>
      <c r="H2041" s="6">
        <f t="shared" si="187"/>
        <v>449.26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t="s">
        <v>8293</v>
      </c>
      <c r="Q2041" s="11" t="s">
        <v>8317</v>
      </c>
      <c r="R2041" t="s">
        <v>8347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3">
        <f t="shared" si="186"/>
        <v>248</v>
      </c>
      <c r="E2042" s="6">
        <v>3000</v>
      </c>
      <c r="F2042" s="8">
        <v>7445.14</v>
      </c>
      <c r="G2042" t="s">
        <v>8218</v>
      </c>
      <c r="H2042" s="6">
        <f t="shared" si="187"/>
        <v>27.47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t="s">
        <v>8293</v>
      </c>
      <c r="Q2042" s="11" t="s">
        <v>8317</v>
      </c>
      <c r="R2042" t="s">
        <v>8347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3">
        <f t="shared" si="186"/>
        <v>182</v>
      </c>
      <c r="E2043" s="6">
        <v>9500</v>
      </c>
      <c r="F2043" s="8">
        <v>17277</v>
      </c>
      <c r="G2043" t="s">
        <v>8218</v>
      </c>
      <c r="H2043" s="6">
        <f t="shared" si="187"/>
        <v>143.97999999999999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t="s">
        <v>8293</v>
      </c>
      <c r="Q2043" s="11" t="s">
        <v>8317</v>
      </c>
      <c r="R2043" t="s">
        <v>8347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3">
        <f t="shared" si="186"/>
        <v>124</v>
      </c>
      <c r="E2044" s="6">
        <v>10000</v>
      </c>
      <c r="F2044" s="8">
        <v>12353</v>
      </c>
      <c r="G2044" t="s">
        <v>8218</v>
      </c>
      <c r="H2044" s="6">
        <f t="shared" si="187"/>
        <v>88.24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t="s">
        <v>8293</v>
      </c>
      <c r="Q2044" s="11" t="s">
        <v>8317</v>
      </c>
      <c r="R2044" t="s">
        <v>8347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>
        <f t="shared" si="191"/>
        <v>2016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3">
        <f t="shared" si="186"/>
        <v>506</v>
      </c>
      <c r="E2045" s="6">
        <v>1385</v>
      </c>
      <c r="F2045" s="8">
        <v>7011</v>
      </c>
      <c r="G2045" t="s">
        <v>8218</v>
      </c>
      <c r="H2045" s="6">
        <f t="shared" si="187"/>
        <v>36.33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t="s">
        <v>8293</v>
      </c>
      <c r="Q2045" s="11" t="s">
        <v>8317</v>
      </c>
      <c r="R2045" t="s">
        <v>8347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3">
        <f t="shared" si="186"/>
        <v>108</v>
      </c>
      <c r="E2046" s="6">
        <v>15000</v>
      </c>
      <c r="F2046" s="8">
        <v>16232</v>
      </c>
      <c r="G2046" t="s">
        <v>8218</v>
      </c>
      <c r="H2046" s="6">
        <f t="shared" si="187"/>
        <v>90.18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t="s">
        <v>8293</v>
      </c>
      <c r="Q2046" s="11" t="s">
        <v>8317</v>
      </c>
      <c r="R2046" t="s">
        <v>8347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3">
        <f t="shared" si="186"/>
        <v>819</v>
      </c>
      <c r="E2047" s="6">
        <v>4900</v>
      </c>
      <c r="F2047" s="8">
        <v>40140.01</v>
      </c>
      <c r="G2047" t="s">
        <v>8218</v>
      </c>
      <c r="H2047" s="6">
        <f t="shared" si="187"/>
        <v>152.62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t="s">
        <v>8293</v>
      </c>
      <c r="Q2047" s="11" t="s">
        <v>8317</v>
      </c>
      <c r="R2047" t="s">
        <v>8347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3">
        <f t="shared" si="186"/>
        <v>121</v>
      </c>
      <c r="E2048" s="6">
        <v>10000</v>
      </c>
      <c r="F2048" s="8">
        <v>12110</v>
      </c>
      <c r="G2048" t="s">
        <v>8218</v>
      </c>
      <c r="H2048" s="6">
        <f t="shared" si="187"/>
        <v>55.81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t="s">
        <v>8293</v>
      </c>
      <c r="Q2048" s="11" t="s">
        <v>8317</v>
      </c>
      <c r="R2048" t="s">
        <v>8347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3">
        <f t="shared" si="186"/>
        <v>103</v>
      </c>
      <c r="E2049" s="6">
        <v>98000</v>
      </c>
      <c r="F2049" s="8">
        <v>100939</v>
      </c>
      <c r="G2049" t="s">
        <v>8218</v>
      </c>
      <c r="H2049" s="6">
        <f t="shared" si="187"/>
        <v>227.85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t="s">
        <v>8293</v>
      </c>
      <c r="Q2049" s="11" t="s">
        <v>8317</v>
      </c>
      <c r="R2049" t="s">
        <v>8347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3">
        <f t="shared" ref="D2050:D2113" si="192">ROUND((F2050/E2050)*100,0)</f>
        <v>148</v>
      </c>
      <c r="E2050" s="6">
        <v>85000</v>
      </c>
      <c r="F2050" s="8">
        <v>126082.45</v>
      </c>
      <c r="G2050" t="s">
        <v>8218</v>
      </c>
      <c r="H2050" s="6">
        <f t="shared" si="187"/>
        <v>91.83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t="s">
        <v>8293</v>
      </c>
      <c r="Q2050" s="11" t="s">
        <v>8317</v>
      </c>
      <c r="R2050" t="s">
        <v>8347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3">
        <f t="shared" si="192"/>
        <v>120</v>
      </c>
      <c r="E2051" s="6">
        <v>50000</v>
      </c>
      <c r="F2051" s="8">
        <v>60095.35</v>
      </c>
      <c r="G2051" t="s">
        <v>8218</v>
      </c>
      <c r="H2051" s="6">
        <f t="shared" ref="H2051:H2114" si="193">IFERROR(ROUND(F2051/N2051,2),0)</f>
        <v>80.989999999999995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t="s">
        <v>8293</v>
      </c>
      <c r="Q2051" s="11" t="s">
        <v>8317</v>
      </c>
      <c r="R2051" t="s">
        <v>8347</v>
      </c>
      <c r="S2051" s="13">
        <f t="shared" ref="S2051:S2114" si="194">(((L2051/60)/60)/24)+DATE(1970,1,1)</f>
        <v>41575.527349537035</v>
      </c>
      <c r="T2051" s="13">
        <f t="shared" ref="T2051:T2114" si="195">(((K2051/60)/60)/24)+DATE(1970,1,1)</f>
        <v>41610.957638888889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3">
        <f t="shared" si="192"/>
        <v>473</v>
      </c>
      <c r="E2052" s="6">
        <v>10000</v>
      </c>
      <c r="F2052" s="8">
        <v>47327</v>
      </c>
      <c r="G2052" t="s">
        <v>8218</v>
      </c>
      <c r="H2052" s="6">
        <f t="shared" si="193"/>
        <v>278.39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t="s">
        <v>8293</v>
      </c>
      <c r="Q2052" s="11" t="s">
        <v>8317</v>
      </c>
      <c r="R2052" t="s">
        <v>8347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3">
        <f t="shared" si="192"/>
        <v>130</v>
      </c>
      <c r="E2053" s="6">
        <v>8000</v>
      </c>
      <c r="F2053" s="8">
        <v>10429</v>
      </c>
      <c r="G2053" t="s">
        <v>8218</v>
      </c>
      <c r="H2053" s="6">
        <f t="shared" si="193"/>
        <v>43.1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t="s">
        <v>8293</v>
      </c>
      <c r="Q2053" s="11" t="s">
        <v>8317</v>
      </c>
      <c r="R2053" t="s">
        <v>8347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3">
        <f t="shared" si="192"/>
        <v>353</v>
      </c>
      <c r="E2054" s="6">
        <v>50000</v>
      </c>
      <c r="F2054" s="8">
        <v>176524</v>
      </c>
      <c r="G2054" t="s">
        <v>8218</v>
      </c>
      <c r="H2054" s="6">
        <f t="shared" si="193"/>
        <v>326.29000000000002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t="s">
        <v>8293</v>
      </c>
      <c r="Q2054" s="11" t="s">
        <v>8317</v>
      </c>
      <c r="R2054" t="s">
        <v>8347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3">
        <f t="shared" si="192"/>
        <v>101</v>
      </c>
      <c r="E2055" s="6">
        <v>5000</v>
      </c>
      <c r="F2055" s="8">
        <v>5051</v>
      </c>
      <c r="G2055" t="s">
        <v>8218</v>
      </c>
      <c r="H2055" s="6">
        <f t="shared" si="193"/>
        <v>41.74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t="s">
        <v>8293</v>
      </c>
      <c r="Q2055" s="11" t="s">
        <v>8317</v>
      </c>
      <c r="R2055" t="s">
        <v>8347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3">
        <f t="shared" si="192"/>
        <v>114</v>
      </c>
      <c r="E2056" s="6">
        <v>35000</v>
      </c>
      <c r="F2056" s="8">
        <v>39757</v>
      </c>
      <c r="G2056" t="s">
        <v>8218</v>
      </c>
      <c r="H2056" s="6">
        <f t="shared" si="193"/>
        <v>64.02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t="s">
        <v>8293</v>
      </c>
      <c r="Q2056" s="11" t="s">
        <v>8317</v>
      </c>
      <c r="R2056" t="s">
        <v>8347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3">
        <f t="shared" si="192"/>
        <v>167</v>
      </c>
      <c r="E2057" s="6">
        <v>6000</v>
      </c>
      <c r="F2057" s="8">
        <v>10045</v>
      </c>
      <c r="G2057" t="s">
        <v>8218</v>
      </c>
      <c r="H2057" s="6">
        <f t="shared" si="193"/>
        <v>99.46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t="s">
        <v>8293</v>
      </c>
      <c r="Q2057" s="11" t="s">
        <v>8317</v>
      </c>
      <c r="R2057" t="s">
        <v>8347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3">
        <f t="shared" si="192"/>
        <v>153</v>
      </c>
      <c r="E2058" s="6">
        <v>50000</v>
      </c>
      <c r="F2058" s="8">
        <v>76726</v>
      </c>
      <c r="G2058" t="s">
        <v>8218</v>
      </c>
      <c r="H2058" s="6">
        <f t="shared" si="193"/>
        <v>138.49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t="s">
        <v>8293</v>
      </c>
      <c r="Q2058" s="11" t="s">
        <v>8317</v>
      </c>
      <c r="R2058" t="s">
        <v>8347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>
        <f t="shared" si="197"/>
        <v>2013</v>
      </c>
    </row>
    <row r="2059" spans="1:22" ht="43.2" x14ac:dyDescent="0.3">
      <c r="A2059">
        <v>2057</v>
      </c>
      <c r="B2059" s="3" t="s">
        <v>2058</v>
      </c>
      <c r="C2059" s="3" t="s">
        <v>6167</v>
      </c>
      <c r="D2059" s="3">
        <f t="shared" si="192"/>
        <v>202</v>
      </c>
      <c r="E2059" s="6">
        <v>15000</v>
      </c>
      <c r="F2059" s="8">
        <v>30334.83</v>
      </c>
      <c r="G2059" t="s">
        <v>8218</v>
      </c>
      <c r="H2059" s="6">
        <f t="shared" si="193"/>
        <v>45.55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t="s">
        <v>8293</v>
      </c>
      <c r="Q2059" s="11" t="s">
        <v>8317</v>
      </c>
      <c r="R2059" t="s">
        <v>8347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3">
        <f t="shared" si="192"/>
        <v>168</v>
      </c>
      <c r="E2060" s="6">
        <v>2560</v>
      </c>
      <c r="F2060" s="8">
        <v>4308</v>
      </c>
      <c r="G2060" t="s">
        <v>8218</v>
      </c>
      <c r="H2060" s="6">
        <f t="shared" si="193"/>
        <v>10.51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t="s">
        <v>8293</v>
      </c>
      <c r="Q2060" s="11" t="s">
        <v>8317</v>
      </c>
      <c r="R2060" t="s">
        <v>8347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3">
        <f t="shared" si="192"/>
        <v>143</v>
      </c>
      <c r="E2061" s="6">
        <v>30000</v>
      </c>
      <c r="F2061" s="8">
        <v>43037</v>
      </c>
      <c r="G2061" t="s">
        <v>8218</v>
      </c>
      <c r="H2061" s="6">
        <f t="shared" si="193"/>
        <v>114.77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t="s">
        <v>8293</v>
      </c>
      <c r="Q2061" s="11" t="s">
        <v>8317</v>
      </c>
      <c r="R2061" t="s">
        <v>8347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>
        <f t="shared" si="197"/>
        <v>2016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3">
        <f t="shared" si="192"/>
        <v>196</v>
      </c>
      <c r="E2062" s="6">
        <v>25000</v>
      </c>
      <c r="F2062" s="8">
        <v>49100</v>
      </c>
      <c r="G2062" t="s">
        <v>8218</v>
      </c>
      <c r="H2062" s="6">
        <f t="shared" si="193"/>
        <v>36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t="s">
        <v>8293</v>
      </c>
      <c r="Q2062" s="11" t="s">
        <v>8317</v>
      </c>
      <c r="R2062" t="s">
        <v>8347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3">
        <f t="shared" si="192"/>
        <v>108</v>
      </c>
      <c r="E2063" s="6">
        <v>5000</v>
      </c>
      <c r="F2063" s="8">
        <v>5396</v>
      </c>
      <c r="G2063" t="s">
        <v>8218</v>
      </c>
      <c r="H2063" s="6">
        <f t="shared" si="193"/>
        <v>154.16999999999999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t="s">
        <v>8293</v>
      </c>
      <c r="Q2063" s="11" t="s">
        <v>8317</v>
      </c>
      <c r="R2063" t="s">
        <v>8347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>
        <f t="shared" si="197"/>
        <v>2016</v>
      </c>
    </row>
    <row r="2064" spans="1:22" ht="43.2" x14ac:dyDescent="0.3">
      <c r="A2064">
        <v>2062</v>
      </c>
      <c r="B2064" s="3" t="s">
        <v>2063</v>
      </c>
      <c r="C2064" s="3" t="s">
        <v>6172</v>
      </c>
      <c r="D2064" s="3">
        <f t="shared" si="192"/>
        <v>115</v>
      </c>
      <c r="E2064" s="6">
        <v>100000</v>
      </c>
      <c r="F2064" s="8">
        <v>114977</v>
      </c>
      <c r="G2064" t="s">
        <v>8218</v>
      </c>
      <c r="H2064" s="6">
        <f t="shared" si="193"/>
        <v>566.39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t="s">
        <v>8293</v>
      </c>
      <c r="Q2064" s="11" t="s">
        <v>8317</v>
      </c>
      <c r="R2064" t="s">
        <v>8347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3">
        <f t="shared" si="192"/>
        <v>148</v>
      </c>
      <c r="E2065" s="6">
        <v>4000</v>
      </c>
      <c r="F2065" s="8">
        <v>5922</v>
      </c>
      <c r="G2065" t="s">
        <v>8218</v>
      </c>
      <c r="H2065" s="6">
        <f t="shared" si="193"/>
        <v>120.86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t="s">
        <v>8293</v>
      </c>
      <c r="Q2065" s="11" t="s">
        <v>8317</v>
      </c>
      <c r="R2065" t="s">
        <v>8347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3">
        <f t="shared" si="192"/>
        <v>191</v>
      </c>
      <c r="E2066" s="6">
        <v>261962</v>
      </c>
      <c r="F2066" s="8">
        <v>500784.27</v>
      </c>
      <c r="G2066" t="s">
        <v>8218</v>
      </c>
      <c r="H2066" s="6">
        <f t="shared" si="193"/>
        <v>86.16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t="s">
        <v>8293</v>
      </c>
      <c r="Q2066" s="11" t="s">
        <v>8317</v>
      </c>
      <c r="R2066" t="s">
        <v>8347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3">
        <f t="shared" si="192"/>
        <v>199</v>
      </c>
      <c r="E2067" s="6">
        <v>40000</v>
      </c>
      <c r="F2067" s="8">
        <v>79686.05</v>
      </c>
      <c r="G2067" t="s">
        <v>8218</v>
      </c>
      <c r="H2067" s="6">
        <f t="shared" si="193"/>
        <v>51.21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t="s">
        <v>8293</v>
      </c>
      <c r="Q2067" s="11" t="s">
        <v>8317</v>
      </c>
      <c r="R2067" t="s">
        <v>8347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3">
        <f t="shared" si="192"/>
        <v>219</v>
      </c>
      <c r="E2068" s="6">
        <v>2000</v>
      </c>
      <c r="F2068" s="8">
        <v>4372</v>
      </c>
      <c r="G2068" t="s">
        <v>8218</v>
      </c>
      <c r="H2068" s="6">
        <f t="shared" si="193"/>
        <v>67.260000000000005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t="s">
        <v>8293</v>
      </c>
      <c r="Q2068" s="11" t="s">
        <v>8317</v>
      </c>
      <c r="R2068" t="s">
        <v>8347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>
        <f t="shared" si="197"/>
        <v>2014</v>
      </c>
    </row>
    <row r="2069" spans="1:22" ht="28.8" x14ac:dyDescent="0.3">
      <c r="A2069">
        <v>2067</v>
      </c>
      <c r="B2069" s="3" t="s">
        <v>2068</v>
      </c>
      <c r="C2069" s="3" t="s">
        <v>6177</v>
      </c>
      <c r="D2069" s="3">
        <f t="shared" si="192"/>
        <v>127</v>
      </c>
      <c r="E2069" s="6">
        <v>495</v>
      </c>
      <c r="F2069" s="8">
        <v>628</v>
      </c>
      <c r="G2069" t="s">
        <v>8218</v>
      </c>
      <c r="H2069" s="6">
        <f t="shared" si="193"/>
        <v>62.8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t="s">
        <v>8293</v>
      </c>
      <c r="Q2069" s="11" t="s">
        <v>8317</v>
      </c>
      <c r="R2069" t="s">
        <v>8347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3">
        <f t="shared" si="192"/>
        <v>105</v>
      </c>
      <c r="E2070" s="6">
        <v>25000</v>
      </c>
      <c r="F2070" s="8">
        <v>26305.97</v>
      </c>
      <c r="G2070" t="s">
        <v>8218</v>
      </c>
      <c r="H2070" s="6">
        <f t="shared" si="193"/>
        <v>346.13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t="s">
        <v>8293</v>
      </c>
      <c r="Q2070" s="11" t="s">
        <v>8317</v>
      </c>
      <c r="R2070" t="s">
        <v>8347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>
        <f t="shared" si="197"/>
        <v>2016</v>
      </c>
    </row>
    <row r="2071" spans="1:22" ht="43.2" x14ac:dyDescent="0.3">
      <c r="A2071">
        <v>2069</v>
      </c>
      <c r="B2071" s="3" t="s">
        <v>2070</v>
      </c>
      <c r="C2071" s="3" t="s">
        <v>6179</v>
      </c>
      <c r="D2071" s="3">
        <f t="shared" si="192"/>
        <v>128</v>
      </c>
      <c r="E2071" s="6">
        <v>50000</v>
      </c>
      <c r="F2071" s="8">
        <v>64203.33</v>
      </c>
      <c r="G2071" t="s">
        <v>8218</v>
      </c>
      <c r="H2071" s="6">
        <f t="shared" si="193"/>
        <v>244.12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t="s">
        <v>8293</v>
      </c>
      <c r="Q2071" s="11" t="s">
        <v>8317</v>
      </c>
      <c r="R2071" t="s">
        <v>8347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>
        <f t="shared" si="197"/>
        <v>2016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3">
        <f t="shared" si="192"/>
        <v>317</v>
      </c>
      <c r="E2072" s="6">
        <v>125000</v>
      </c>
      <c r="F2072" s="8">
        <v>396659</v>
      </c>
      <c r="G2072" t="s">
        <v>8218</v>
      </c>
      <c r="H2072" s="6">
        <f t="shared" si="193"/>
        <v>259.25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t="s">
        <v>8293</v>
      </c>
      <c r="Q2072" s="11" t="s">
        <v>8317</v>
      </c>
      <c r="R2072" t="s">
        <v>8347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3">
        <f t="shared" si="192"/>
        <v>281</v>
      </c>
      <c r="E2073" s="6">
        <v>20000</v>
      </c>
      <c r="F2073" s="8">
        <v>56146</v>
      </c>
      <c r="G2073" t="s">
        <v>8218</v>
      </c>
      <c r="H2073" s="6">
        <f t="shared" si="193"/>
        <v>201.96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t="s">
        <v>8293</v>
      </c>
      <c r="Q2073" s="11" t="s">
        <v>8317</v>
      </c>
      <c r="R2073" t="s">
        <v>8347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>
        <f t="shared" si="197"/>
        <v>2016</v>
      </c>
    </row>
    <row r="2074" spans="1:22" ht="43.2" x14ac:dyDescent="0.3">
      <c r="A2074">
        <v>2072</v>
      </c>
      <c r="B2074" s="3" t="s">
        <v>2073</v>
      </c>
      <c r="C2074" s="3" t="s">
        <v>6182</v>
      </c>
      <c r="D2074" s="3">
        <f t="shared" si="192"/>
        <v>111</v>
      </c>
      <c r="E2074" s="6">
        <v>71500</v>
      </c>
      <c r="F2074" s="8">
        <v>79173</v>
      </c>
      <c r="G2074" t="s">
        <v>8218</v>
      </c>
      <c r="H2074" s="6">
        <f t="shared" si="193"/>
        <v>226.21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t="s">
        <v>8293</v>
      </c>
      <c r="Q2074" s="11" t="s">
        <v>8317</v>
      </c>
      <c r="R2074" t="s">
        <v>8347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3">
        <f t="shared" si="192"/>
        <v>153</v>
      </c>
      <c r="E2075" s="6">
        <v>100000</v>
      </c>
      <c r="F2075" s="8">
        <v>152604.29999999999</v>
      </c>
      <c r="G2075" t="s">
        <v>8218</v>
      </c>
      <c r="H2075" s="6">
        <f t="shared" si="193"/>
        <v>324.69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t="s">
        <v>8293</v>
      </c>
      <c r="Q2075" s="11" t="s">
        <v>8317</v>
      </c>
      <c r="R2075" t="s">
        <v>8347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3">
        <f t="shared" si="192"/>
        <v>103</v>
      </c>
      <c r="E2076" s="6">
        <v>600</v>
      </c>
      <c r="F2076" s="8">
        <v>615</v>
      </c>
      <c r="G2076" t="s">
        <v>8218</v>
      </c>
      <c r="H2076" s="6">
        <f t="shared" si="193"/>
        <v>205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t="s">
        <v>8293</v>
      </c>
      <c r="Q2076" s="11" t="s">
        <v>8317</v>
      </c>
      <c r="R2076" t="s">
        <v>8347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>
        <f t="shared" si="197"/>
        <v>2016</v>
      </c>
    </row>
    <row r="2077" spans="1:22" ht="28.8" x14ac:dyDescent="0.3">
      <c r="A2077">
        <v>2075</v>
      </c>
      <c r="B2077" s="3" t="s">
        <v>2076</v>
      </c>
      <c r="C2077" s="3" t="s">
        <v>6185</v>
      </c>
      <c r="D2077" s="3">
        <f t="shared" si="192"/>
        <v>1678</v>
      </c>
      <c r="E2077" s="6">
        <v>9999</v>
      </c>
      <c r="F2077" s="8">
        <v>167820.6</v>
      </c>
      <c r="G2077" t="s">
        <v>8218</v>
      </c>
      <c r="H2077" s="6">
        <f t="shared" si="193"/>
        <v>20.47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t="s">
        <v>8293</v>
      </c>
      <c r="Q2077" s="11" t="s">
        <v>8317</v>
      </c>
      <c r="R2077" t="s">
        <v>8347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3">
        <f t="shared" si="192"/>
        <v>543</v>
      </c>
      <c r="E2078" s="6">
        <v>179000</v>
      </c>
      <c r="F2078" s="8">
        <v>972594.99</v>
      </c>
      <c r="G2078" t="s">
        <v>8218</v>
      </c>
      <c r="H2078" s="6">
        <f t="shared" si="193"/>
        <v>116.35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t="s">
        <v>8293</v>
      </c>
      <c r="Q2078" s="11" t="s">
        <v>8317</v>
      </c>
      <c r="R2078" t="s">
        <v>8347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3">
        <f t="shared" si="192"/>
        <v>116</v>
      </c>
      <c r="E2079" s="6">
        <v>50000</v>
      </c>
      <c r="F2079" s="8">
        <v>57754</v>
      </c>
      <c r="G2079" t="s">
        <v>8218</v>
      </c>
      <c r="H2079" s="6">
        <f t="shared" si="193"/>
        <v>307.2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t="s">
        <v>8293</v>
      </c>
      <c r="Q2079" s="11" t="s">
        <v>8317</v>
      </c>
      <c r="R2079" t="s">
        <v>8347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3">
        <f t="shared" si="192"/>
        <v>131</v>
      </c>
      <c r="E2080" s="6">
        <v>20000</v>
      </c>
      <c r="F2080" s="8">
        <v>26241</v>
      </c>
      <c r="G2080" t="s">
        <v>8218</v>
      </c>
      <c r="H2080" s="6">
        <f t="shared" si="193"/>
        <v>546.69000000000005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t="s">
        <v>8293</v>
      </c>
      <c r="Q2080" s="11" t="s">
        <v>8317</v>
      </c>
      <c r="R2080" t="s">
        <v>8347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>
        <f t="shared" si="197"/>
        <v>2016</v>
      </c>
    </row>
    <row r="2081" spans="1:22" ht="43.2" x14ac:dyDescent="0.3">
      <c r="A2081">
        <v>2079</v>
      </c>
      <c r="B2081" s="3" t="s">
        <v>2080</v>
      </c>
      <c r="C2081" s="3" t="s">
        <v>6189</v>
      </c>
      <c r="D2081" s="3">
        <f t="shared" si="192"/>
        <v>288</v>
      </c>
      <c r="E2081" s="6">
        <v>10000</v>
      </c>
      <c r="F2081" s="8">
        <v>28817</v>
      </c>
      <c r="G2081" t="s">
        <v>8218</v>
      </c>
      <c r="H2081" s="6">
        <f t="shared" si="193"/>
        <v>47.47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t="s">
        <v>8293</v>
      </c>
      <c r="Q2081" s="11" t="s">
        <v>8317</v>
      </c>
      <c r="R2081" t="s">
        <v>8347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3">
        <f t="shared" si="192"/>
        <v>508</v>
      </c>
      <c r="E2082" s="6">
        <v>1000</v>
      </c>
      <c r="F2082" s="8">
        <v>5078</v>
      </c>
      <c r="G2082" t="s">
        <v>8218</v>
      </c>
      <c r="H2082" s="6">
        <f t="shared" si="193"/>
        <v>101.56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t="s">
        <v>8293</v>
      </c>
      <c r="Q2082" s="11" t="s">
        <v>8317</v>
      </c>
      <c r="R2082" t="s">
        <v>8347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3">
        <f t="shared" si="192"/>
        <v>115</v>
      </c>
      <c r="E2083" s="6">
        <v>3500</v>
      </c>
      <c r="F2083" s="8">
        <v>4010</v>
      </c>
      <c r="G2083" t="s">
        <v>8218</v>
      </c>
      <c r="H2083" s="6">
        <f t="shared" si="193"/>
        <v>72.91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t="s">
        <v>8277</v>
      </c>
      <c r="Q2083" s="11" t="s">
        <v>8323</v>
      </c>
      <c r="R2083" t="s">
        <v>8327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3">
        <f t="shared" si="192"/>
        <v>111</v>
      </c>
      <c r="E2084" s="6">
        <v>1500</v>
      </c>
      <c r="F2084" s="8">
        <v>1661</v>
      </c>
      <c r="G2084" t="s">
        <v>8218</v>
      </c>
      <c r="H2084" s="6">
        <f t="shared" si="193"/>
        <v>43.71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t="s">
        <v>8277</v>
      </c>
      <c r="Q2084" s="11" t="s">
        <v>8323</v>
      </c>
      <c r="R2084" t="s">
        <v>8327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3">
        <f t="shared" si="192"/>
        <v>113</v>
      </c>
      <c r="E2085" s="6">
        <v>750</v>
      </c>
      <c r="F2085" s="8">
        <v>850</v>
      </c>
      <c r="G2085" t="s">
        <v>8218</v>
      </c>
      <c r="H2085" s="6">
        <f t="shared" si="193"/>
        <v>34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t="s">
        <v>8277</v>
      </c>
      <c r="Q2085" s="11" t="s">
        <v>8323</v>
      </c>
      <c r="R2085" t="s">
        <v>8327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>
        <f t="shared" si="197"/>
        <v>2012</v>
      </c>
    </row>
    <row r="2086" spans="1:22" ht="28.8" x14ac:dyDescent="0.3">
      <c r="A2086">
        <v>2084</v>
      </c>
      <c r="B2086" s="3" t="s">
        <v>2085</v>
      </c>
      <c r="C2086" s="3" t="s">
        <v>6194</v>
      </c>
      <c r="D2086" s="3">
        <f t="shared" si="192"/>
        <v>108</v>
      </c>
      <c r="E2086" s="6">
        <v>3000</v>
      </c>
      <c r="F2086" s="8">
        <v>3250</v>
      </c>
      <c r="G2086" t="s">
        <v>8218</v>
      </c>
      <c r="H2086" s="6">
        <f t="shared" si="193"/>
        <v>70.650000000000006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t="s">
        <v>8277</v>
      </c>
      <c r="Q2086" s="11" t="s">
        <v>8323</v>
      </c>
      <c r="R2086" t="s">
        <v>8327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>
        <f t="shared" si="197"/>
        <v>2014</v>
      </c>
    </row>
    <row r="2087" spans="1:22" ht="43.2" x14ac:dyDescent="0.3">
      <c r="A2087">
        <v>2085</v>
      </c>
      <c r="B2087" s="3" t="s">
        <v>2086</v>
      </c>
      <c r="C2087" s="3" t="s">
        <v>6195</v>
      </c>
      <c r="D2087" s="3">
        <f t="shared" si="192"/>
        <v>124</v>
      </c>
      <c r="E2087" s="6">
        <v>6000</v>
      </c>
      <c r="F2087" s="8">
        <v>7412</v>
      </c>
      <c r="G2087" t="s">
        <v>8218</v>
      </c>
      <c r="H2087" s="6">
        <f t="shared" si="193"/>
        <v>89.3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t="s">
        <v>8277</v>
      </c>
      <c r="Q2087" s="11" t="s">
        <v>8323</v>
      </c>
      <c r="R2087" t="s">
        <v>8327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>
        <f t="shared" si="197"/>
        <v>2012</v>
      </c>
    </row>
    <row r="2088" spans="1:22" ht="28.8" x14ac:dyDescent="0.3">
      <c r="A2088">
        <v>2086</v>
      </c>
      <c r="B2088" s="3" t="s">
        <v>2087</v>
      </c>
      <c r="C2088" s="3" t="s">
        <v>6196</v>
      </c>
      <c r="D2088" s="3">
        <f t="shared" si="192"/>
        <v>101</v>
      </c>
      <c r="E2088" s="6">
        <v>4000</v>
      </c>
      <c r="F2088" s="8">
        <v>4028</v>
      </c>
      <c r="G2088" t="s">
        <v>8218</v>
      </c>
      <c r="H2088" s="6">
        <f t="shared" si="193"/>
        <v>115.09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t="s">
        <v>8277</v>
      </c>
      <c r="Q2088" s="11" t="s">
        <v>8323</v>
      </c>
      <c r="R2088" t="s">
        <v>8327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>
        <f t="shared" si="197"/>
        <v>2011</v>
      </c>
    </row>
    <row r="2089" spans="1:22" ht="43.2" x14ac:dyDescent="0.3">
      <c r="A2089">
        <v>2087</v>
      </c>
      <c r="B2089" s="3" t="s">
        <v>2088</v>
      </c>
      <c r="C2089" s="3" t="s">
        <v>6197</v>
      </c>
      <c r="D2089" s="3">
        <f t="shared" si="192"/>
        <v>104</v>
      </c>
      <c r="E2089" s="6">
        <v>1500</v>
      </c>
      <c r="F2089" s="8">
        <v>1553</v>
      </c>
      <c r="G2089" t="s">
        <v>8218</v>
      </c>
      <c r="H2089" s="6">
        <f t="shared" si="193"/>
        <v>62.12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t="s">
        <v>8277</v>
      </c>
      <c r="Q2089" s="11" t="s">
        <v>8323</v>
      </c>
      <c r="R2089" t="s">
        <v>8327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3">
        <f t="shared" si="192"/>
        <v>116</v>
      </c>
      <c r="E2090" s="6">
        <v>3000</v>
      </c>
      <c r="F2090" s="8">
        <v>3465.32</v>
      </c>
      <c r="G2090" t="s">
        <v>8218</v>
      </c>
      <c r="H2090" s="6">
        <f t="shared" si="193"/>
        <v>46.2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t="s">
        <v>8277</v>
      </c>
      <c r="Q2090" s="11" t="s">
        <v>8323</v>
      </c>
      <c r="R2090" t="s">
        <v>8327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3">
        <f t="shared" si="192"/>
        <v>120</v>
      </c>
      <c r="E2091" s="6">
        <v>2500</v>
      </c>
      <c r="F2091" s="8">
        <v>3010.01</v>
      </c>
      <c r="G2091" t="s">
        <v>8218</v>
      </c>
      <c r="H2091" s="6">
        <f t="shared" si="193"/>
        <v>48.55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t="s">
        <v>8277</v>
      </c>
      <c r="Q2091" s="11" t="s">
        <v>8323</v>
      </c>
      <c r="R2091" t="s">
        <v>8327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3">
        <f t="shared" si="192"/>
        <v>115</v>
      </c>
      <c r="E2092" s="6">
        <v>8000</v>
      </c>
      <c r="F2092" s="8">
        <v>9203.23</v>
      </c>
      <c r="G2092" t="s">
        <v>8218</v>
      </c>
      <c r="H2092" s="6">
        <f t="shared" si="193"/>
        <v>57.52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t="s">
        <v>8277</v>
      </c>
      <c r="Q2092" s="11" t="s">
        <v>8323</v>
      </c>
      <c r="R2092" t="s">
        <v>8327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>
        <f t="shared" si="197"/>
        <v>2013</v>
      </c>
    </row>
    <row r="2093" spans="1:22" ht="43.2" x14ac:dyDescent="0.3">
      <c r="A2093">
        <v>2091</v>
      </c>
      <c r="B2093" s="3" t="s">
        <v>2092</v>
      </c>
      <c r="C2093" s="3" t="s">
        <v>6201</v>
      </c>
      <c r="D2093" s="3">
        <f t="shared" si="192"/>
        <v>120</v>
      </c>
      <c r="E2093" s="6">
        <v>18000</v>
      </c>
      <c r="F2093" s="8">
        <v>21684.2</v>
      </c>
      <c r="G2093" t="s">
        <v>8218</v>
      </c>
      <c r="H2093" s="6">
        <f t="shared" si="193"/>
        <v>88.15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t="s">
        <v>8277</v>
      </c>
      <c r="Q2093" s="11" t="s">
        <v>8323</v>
      </c>
      <c r="R2093" t="s">
        <v>8327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3">
        <f t="shared" si="192"/>
        <v>101</v>
      </c>
      <c r="E2094" s="6">
        <v>6000</v>
      </c>
      <c r="F2094" s="8">
        <v>6077</v>
      </c>
      <c r="G2094" t="s">
        <v>8218</v>
      </c>
      <c r="H2094" s="6">
        <f t="shared" si="193"/>
        <v>110.49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t="s">
        <v>8277</v>
      </c>
      <c r="Q2094" s="11" t="s">
        <v>8323</v>
      </c>
      <c r="R2094" t="s">
        <v>8327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3">
        <f t="shared" si="192"/>
        <v>102</v>
      </c>
      <c r="E2095" s="6">
        <v>1500</v>
      </c>
      <c r="F2095" s="8">
        <v>1537</v>
      </c>
      <c r="G2095" t="s">
        <v>8218</v>
      </c>
      <c r="H2095" s="6">
        <f t="shared" si="193"/>
        <v>66.83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t="s">
        <v>8277</v>
      </c>
      <c r="Q2095" s="11" t="s">
        <v>8323</v>
      </c>
      <c r="R2095" t="s">
        <v>8327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>
        <f t="shared" si="197"/>
        <v>2012</v>
      </c>
    </row>
    <row r="2096" spans="1:22" ht="43.2" x14ac:dyDescent="0.3">
      <c r="A2096">
        <v>2094</v>
      </c>
      <c r="B2096" s="3" t="s">
        <v>2095</v>
      </c>
      <c r="C2096" s="3" t="s">
        <v>6204</v>
      </c>
      <c r="D2096" s="3">
        <f t="shared" si="192"/>
        <v>121</v>
      </c>
      <c r="E2096" s="6">
        <v>3500</v>
      </c>
      <c r="F2096" s="8">
        <v>4219</v>
      </c>
      <c r="G2096" t="s">
        <v>8218</v>
      </c>
      <c r="H2096" s="6">
        <f t="shared" si="193"/>
        <v>58.6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t="s">
        <v>8277</v>
      </c>
      <c r="Q2096" s="11" t="s">
        <v>8323</v>
      </c>
      <c r="R2096" t="s">
        <v>8327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3">
        <f t="shared" si="192"/>
        <v>100</v>
      </c>
      <c r="E2097" s="6">
        <v>2500</v>
      </c>
      <c r="F2097" s="8">
        <v>2500</v>
      </c>
      <c r="G2097" t="s">
        <v>8218</v>
      </c>
      <c r="H2097" s="6">
        <f t="shared" si="193"/>
        <v>113.64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t="s">
        <v>8277</v>
      </c>
      <c r="Q2097" s="11" t="s">
        <v>8323</v>
      </c>
      <c r="R2097" t="s">
        <v>8327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3">
        <f t="shared" si="192"/>
        <v>102</v>
      </c>
      <c r="E2098" s="6">
        <v>600</v>
      </c>
      <c r="F2098" s="8">
        <v>610</v>
      </c>
      <c r="G2098" t="s">
        <v>8218</v>
      </c>
      <c r="H2098" s="6">
        <f t="shared" si="193"/>
        <v>43.57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t="s">
        <v>8277</v>
      </c>
      <c r="Q2098" s="11" t="s">
        <v>8323</v>
      </c>
      <c r="R2098" t="s">
        <v>8327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3">
        <f t="shared" si="192"/>
        <v>100</v>
      </c>
      <c r="E2099" s="6">
        <v>3000</v>
      </c>
      <c r="F2099" s="8">
        <v>3000</v>
      </c>
      <c r="G2099" t="s">
        <v>8218</v>
      </c>
      <c r="H2099" s="6">
        <f t="shared" si="193"/>
        <v>78.95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t="s">
        <v>8277</v>
      </c>
      <c r="Q2099" s="11" t="s">
        <v>8323</v>
      </c>
      <c r="R2099" t="s">
        <v>8327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3">
        <f t="shared" si="192"/>
        <v>100</v>
      </c>
      <c r="E2100" s="6">
        <v>6000</v>
      </c>
      <c r="F2100" s="8">
        <v>6020</v>
      </c>
      <c r="G2100" t="s">
        <v>8218</v>
      </c>
      <c r="H2100" s="6">
        <f t="shared" si="193"/>
        <v>188.13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t="s">
        <v>8277</v>
      </c>
      <c r="Q2100" s="11" t="s">
        <v>8323</v>
      </c>
      <c r="R2100" t="s">
        <v>8327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3">
        <f t="shared" si="192"/>
        <v>132</v>
      </c>
      <c r="E2101" s="6">
        <v>3000</v>
      </c>
      <c r="F2101" s="8">
        <v>3971</v>
      </c>
      <c r="G2101" t="s">
        <v>8218</v>
      </c>
      <c r="H2101" s="6">
        <f t="shared" si="193"/>
        <v>63.03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t="s">
        <v>8277</v>
      </c>
      <c r="Q2101" s="11" t="s">
        <v>8323</v>
      </c>
      <c r="R2101" t="s">
        <v>8327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3">
        <f t="shared" si="192"/>
        <v>137</v>
      </c>
      <c r="E2102" s="6">
        <v>600</v>
      </c>
      <c r="F2102" s="8">
        <v>820</v>
      </c>
      <c r="G2102" t="s">
        <v>8218</v>
      </c>
      <c r="H2102" s="6">
        <f t="shared" si="193"/>
        <v>30.37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t="s">
        <v>8277</v>
      </c>
      <c r="Q2102" s="11" t="s">
        <v>8323</v>
      </c>
      <c r="R2102" t="s">
        <v>8327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3">
        <f t="shared" si="192"/>
        <v>113</v>
      </c>
      <c r="E2103" s="6">
        <v>2000</v>
      </c>
      <c r="F2103" s="8">
        <v>2265</v>
      </c>
      <c r="G2103" t="s">
        <v>8218</v>
      </c>
      <c r="H2103" s="6">
        <f t="shared" si="193"/>
        <v>51.48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t="s">
        <v>8277</v>
      </c>
      <c r="Q2103" s="11" t="s">
        <v>8323</v>
      </c>
      <c r="R2103" t="s">
        <v>8327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>
        <f t="shared" si="197"/>
        <v>2012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3">
        <f t="shared" si="192"/>
        <v>136</v>
      </c>
      <c r="E2104" s="6">
        <v>1000</v>
      </c>
      <c r="F2104" s="8">
        <v>1360</v>
      </c>
      <c r="G2104" t="s">
        <v>8218</v>
      </c>
      <c r="H2104" s="6">
        <f t="shared" si="193"/>
        <v>35.79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t="s">
        <v>8277</v>
      </c>
      <c r="Q2104" s="11" t="s">
        <v>8323</v>
      </c>
      <c r="R2104" t="s">
        <v>8327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3">
        <f t="shared" si="192"/>
        <v>146</v>
      </c>
      <c r="E2105" s="6">
        <v>7777</v>
      </c>
      <c r="F2105" s="8">
        <v>11364</v>
      </c>
      <c r="G2105" t="s">
        <v>8218</v>
      </c>
      <c r="H2105" s="6">
        <f t="shared" si="193"/>
        <v>98.82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t="s">
        <v>8277</v>
      </c>
      <c r="Q2105" s="11" t="s">
        <v>8323</v>
      </c>
      <c r="R2105" t="s">
        <v>8327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3">
        <f t="shared" si="192"/>
        <v>130</v>
      </c>
      <c r="E2106" s="6">
        <v>800</v>
      </c>
      <c r="F2106" s="8">
        <v>1036</v>
      </c>
      <c r="G2106" t="s">
        <v>8218</v>
      </c>
      <c r="H2106" s="6">
        <f t="shared" si="193"/>
        <v>28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t="s">
        <v>8277</v>
      </c>
      <c r="Q2106" s="11" t="s">
        <v>8323</v>
      </c>
      <c r="R2106" t="s">
        <v>8327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>
        <f t="shared" si="197"/>
        <v>2013</v>
      </c>
    </row>
    <row r="2107" spans="1:22" ht="28.8" x14ac:dyDescent="0.3">
      <c r="A2107">
        <v>2105</v>
      </c>
      <c r="B2107" s="3" t="s">
        <v>2106</v>
      </c>
      <c r="C2107" s="3" t="s">
        <v>6215</v>
      </c>
      <c r="D2107" s="3">
        <f t="shared" si="192"/>
        <v>254</v>
      </c>
      <c r="E2107" s="6">
        <v>2000</v>
      </c>
      <c r="F2107" s="8">
        <v>5080</v>
      </c>
      <c r="G2107" t="s">
        <v>8218</v>
      </c>
      <c r="H2107" s="6">
        <f t="shared" si="193"/>
        <v>51.31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t="s">
        <v>8277</v>
      </c>
      <c r="Q2107" s="11" t="s">
        <v>8323</v>
      </c>
      <c r="R2107" t="s">
        <v>8327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3">
        <f t="shared" si="192"/>
        <v>107</v>
      </c>
      <c r="E2108" s="6">
        <v>2200</v>
      </c>
      <c r="F2108" s="8">
        <v>2355</v>
      </c>
      <c r="G2108" t="s">
        <v>8218</v>
      </c>
      <c r="H2108" s="6">
        <f t="shared" si="193"/>
        <v>53.52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t="s">
        <v>8277</v>
      </c>
      <c r="Q2108" s="11" t="s">
        <v>8323</v>
      </c>
      <c r="R2108" t="s">
        <v>8327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>
        <f t="shared" si="197"/>
        <v>2013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3">
        <f t="shared" si="192"/>
        <v>108</v>
      </c>
      <c r="E2109" s="6">
        <v>2000</v>
      </c>
      <c r="F2109" s="8">
        <v>2154.66</v>
      </c>
      <c r="G2109" t="s">
        <v>8218</v>
      </c>
      <c r="H2109" s="6">
        <f t="shared" si="193"/>
        <v>37.15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t="s">
        <v>8277</v>
      </c>
      <c r="Q2109" s="11" t="s">
        <v>8323</v>
      </c>
      <c r="R2109" t="s">
        <v>8327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>
        <f t="shared" si="197"/>
        <v>2014</v>
      </c>
    </row>
    <row r="2110" spans="1:22" ht="43.2" x14ac:dyDescent="0.3">
      <c r="A2110">
        <v>2108</v>
      </c>
      <c r="B2110" s="3" t="s">
        <v>2109</v>
      </c>
      <c r="C2110" s="3" t="s">
        <v>6218</v>
      </c>
      <c r="D2110" s="3">
        <f t="shared" si="192"/>
        <v>107</v>
      </c>
      <c r="E2110" s="6">
        <v>16000</v>
      </c>
      <c r="F2110" s="8">
        <v>17170</v>
      </c>
      <c r="G2110" t="s">
        <v>8218</v>
      </c>
      <c r="H2110" s="6">
        <f t="shared" si="193"/>
        <v>89.9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t="s">
        <v>8277</v>
      </c>
      <c r="Q2110" s="11" t="s">
        <v>8323</v>
      </c>
      <c r="R2110" t="s">
        <v>8327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>
        <f t="shared" si="197"/>
        <v>2012</v>
      </c>
    </row>
    <row r="2111" spans="1:22" ht="28.8" x14ac:dyDescent="0.3">
      <c r="A2111">
        <v>2109</v>
      </c>
      <c r="B2111" s="3" t="s">
        <v>2110</v>
      </c>
      <c r="C2111" s="3" t="s">
        <v>6219</v>
      </c>
      <c r="D2111" s="3">
        <f t="shared" si="192"/>
        <v>107</v>
      </c>
      <c r="E2111" s="6">
        <v>4000</v>
      </c>
      <c r="F2111" s="8">
        <v>4261</v>
      </c>
      <c r="G2111" t="s">
        <v>8218</v>
      </c>
      <c r="H2111" s="6">
        <f t="shared" si="193"/>
        <v>106.53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t="s">
        <v>8277</v>
      </c>
      <c r="Q2111" s="11" t="s">
        <v>8323</v>
      </c>
      <c r="R2111" t="s">
        <v>8327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3">
        <f t="shared" si="192"/>
        <v>100</v>
      </c>
      <c r="E2112" s="6">
        <v>2000</v>
      </c>
      <c r="F2112" s="8">
        <v>2007</v>
      </c>
      <c r="G2112" t="s">
        <v>8218</v>
      </c>
      <c r="H2112" s="6">
        <f t="shared" si="193"/>
        <v>52.82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t="s">
        <v>8277</v>
      </c>
      <c r="Q2112" s="11" t="s">
        <v>8323</v>
      </c>
      <c r="R2112" t="s">
        <v>8327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3">
        <f t="shared" si="192"/>
        <v>107</v>
      </c>
      <c r="E2113" s="6">
        <v>2000</v>
      </c>
      <c r="F2113" s="8">
        <v>2130</v>
      </c>
      <c r="G2113" t="s">
        <v>8218</v>
      </c>
      <c r="H2113" s="6">
        <f t="shared" si="193"/>
        <v>54.62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t="s">
        <v>8277</v>
      </c>
      <c r="Q2113" s="11" t="s">
        <v>8323</v>
      </c>
      <c r="R2113" t="s">
        <v>8327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3">
        <f t="shared" ref="D2114:D2177" si="198">ROUND((F2114/E2114)*100,0)</f>
        <v>100</v>
      </c>
      <c r="E2114" s="6">
        <v>300</v>
      </c>
      <c r="F2114" s="8">
        <v>300</v>
      </c>
      <c r="G2114" t="s">
        <v>8218</v>
      </c>
      <c r="H2114" s="6">
        <f t="shared" si="193"/>
        <v>27.27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t="s">
        <v>8277</v>
      </c>
      <c r="Q2114" s="11" t="s">
        <v>8323</v>
      </c>
      <c r="R2114" t="s">
        <v>8327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>
        <f t="shared" si="197"/>
        <v>2013</v>
      </c>
    </row>
    <row r="2115" spans="1:22" x14ac:dyDescent="0.3">
      <c r="A2115">
        <v>2113</v>
      </c>
      <c r="B2115" s="3" t="s">
        <v>2114</v>
      </c>
      <c r="C2115" s="3" t="s">
        <v>6223</v>
      </c>
      <c r="D2115" s="3">
        <f t="shared" si="198"/>
        <v>105</v>
      </c>
      <c r="E2115" s="6">
        <v>7000</v>
      </c>
      <c r="F2115" s="8">
        <v>7340</v>
      </c>
      <c r="G2115" t="s">
        <v>8218</v>
      </c>
      <c r="H2115" s="6">
        <f t="shared" ref="H2115:H2178" si="199">IFERROR(ROUND(F2115/N2115,2),0)</f>
        <v>68.599999999999994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t="s">
        <v>8277</v>
      </c>
      <c r="Q2115" s="11" t="s">
        <v>8323</v>
      </c>
      <c r="R2115" t="s">
        <v>8327</v>
      </c>
      <c r="S2115" s="13">
        <f t="shared" ref="S2115:S2178" si="200">(((L2115/60)/60)/24)+DATE(1970,1,1)</f>
        <v>41870.86546296296</v>
      </c>
      <c r="T2115" s="13">
        <f t="shared" ref="T2115:T2178" si="201">(((K2115/60)/60)/24)+DATE(1970,1,1)</f>
        <v>41905.86546296296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3">
        <f t="shared" si="198"/>
        <v>105</v>
      </c>
      <c r="E2116" s="6">
        <v>5000</v>
      </c>
      <c r="F2116" s="8">
        <v>5235</v>
      </c>
      <c r="G2116" t="s">
        <v>8218</v>
      </c>
      <c r="H2116" s="6">
        <f t="shared" si="199"/>
        <v>35.61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t="s">
        <v>8277</v>
      </c>
      <c r="Q2116" s="11" t="s">
        <v>8323</v>
      </c>
      <c r="R2116" t="s">
        <v>8327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3">
        <f t="shared" si="198"/>
        <v>226</v>
      </c>
      <c r="E2117" s="6">
        <v>1500</v>
      </c>
      <c r="F2117" s="8">
        <v>3385</v>
      </c>
      <c r="G2117" t="s">
        <v>8218</v>
      </c>
      <c r="H2117" s="6">
        <f t="shared" si="199"/>
        <v>94.03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t="s">
        <v>8277</v>
      </c>
      <c r="Q2117" s="11" t="s">
        <v>8323</v>
      </c>
      <c r="R2117" t="s">
        <v>8327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3">
        <f t="shared" si="198"/>
        <v>101</v>
      </c>
      <c r="E2118" s="6">
        <v>48000</v>
      </c>
      <c r="F2118" s="8">
        <v>48434</v>
      </c>
      <c r="G2118" t="s">
        <v>8218</v>
      </c>
      <c r="H2118" s="6">
        <f t="shared" si="199"/>
        <v>526.46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t="s">
        <v>8277</v>
      </c>
      <c r="Q2118" s="11" t="s">
        <v>8323</v>
      </c>
      <c r="R2118" t="s">
        <v>8327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3">
        <f t="shared" si="198"/>
        <v>148</v>
      </c>
      <c r="E2119" s="6">
        <v>1200</v>
      </c>
      <c r="F2119" s="8">
        <v>1773</v>
      </c>
      <c r="G2119" t="s">
        <v>8218</v>
      </c>
      <c r="H2119" s="6">
        <f t="shared" si="199"/>
        <v>50.66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t="s">
        <v>8277</v>
      </c>
      <c r="Q2119" s="11" t="s">
        <v>8323</v>
      </c>
      <c r="R2119" t="s">
        <v>8327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3">
        <f t="shared" si="198"/>
        <v>135</v>
      </c>
      <c r="E2120" s="6">
        <v>1000</v>
      </c>
      <c r="F2120" s="8">
        <v>1346.11</v>
      </c>
      <c r="G2120" t="s">
        <v>8218</v>
      </c>
      <c r="H2120" s="6">
        <f t="shared" si="199"/>
        <v>79.180000000000007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t="s">
        <v>8277</v>
      </c>
      <c r="Q2120" s="11" t="s">
        <v>8323</v>
      </c>
      <c r="R2120" t="s">
        <v>8327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>
        <f t="shared" si="203"/>
        <v>2011</v>
      </c>
    </row>
    <row r="2121" spans="1:22" ht="28.8" x14ac:dyDescent="0.3">
      <c r="A2121">
        <v>2119</v>
      </c>
      <c r="B2121" s="3" t="s">
        <v>2120</v>
      </c>
      <c r="C2121" s="3" t="s">
        <v>6229</v>
      </c>
      <c r="D2121" s="3">
        <f t="shared" si="198"/>
        <v>101</v>
      </c>
      <c r="E2121" s="6">
        <v>2000</v>
      </c>
      <c r="F2121" s="8">
        <v>2015</v>
      </c>
      <c r="G2121" t="s">
        <v>8218</v>
      </c>
      <c r="H2121" s="6">
        <f t="shared" si="199"/>
        <v>91.59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t="s">
        <v>8277</v>
      </c>
      <c r="Q2121" s="11" t="s">
        <v>8323</v>
      </c>
      <c r="R2121" t="s">
        <v>8327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3">
        <f t="shared" si="198"/>
        <v>101</v>
      </c>
      <c r="E2122" s="6">
        <v>8000</v>
      </c>
      <c r="F2122" s="8">
        <v>8070.43</v>
      </c>
      <c r="G2122" t="s">
        <v>8218</v>
      </c>
      <c r="H2122" s="6">
        <f t="shared" si="199"/>
        <v>116.96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t="s">
        <v>8277</v>
      </c>
      <c r="Q2122" s="11" t="s">
        <v>8323</v>
      </c>
      <c r="R2122" t="s">
        <v>8327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>
        <f t="shared" si="203"/>
        <v>2014</v>
      </c>
    </row>
    <row r="2123" spans="1:22" ht="28.8" x14ac:dyDescent="0.3">
      <c r="A2123">
        <v>2121</v>
      </c>
      <c r="B2123" s="3" t="s">
        <v>2122</v>
      </c>
      <c r="C2123" s="3" t="s">
        <v>6231</v>
      </c>
      <c r="D2123" s="3">
        <f t="shared" si="198"/>
        <v>1</v>
      </c>
      <c r="E2123" s="6">
        <v>50000</v>
      </c>
      <c r="F2123" s="8">
        <v>284</v>
      </c>
      <c r="G2123" t="s">
        <v>8220</v>
      </c>
      <c r="H2123" s="6">
        <f t="shared" si="199"/>
        <v>28.4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t="s">
        <v>8280</v>
      </c>
      <c r="Q2123" s="11" t="s">
        <v>8331</v>
      </c>
      <c r="R2123" t="s">
        <v>8332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>
        <f t="shared" si="203"/>
        <v>2017</v>
      </c>
    </row>
    <row r="2124" spans="1:22" ht="28.8" x14ac:dyDescent="0.3">
      <c r="A2124">
        <v>2122</v>
      </c>
      <c r="B2124" s="3" t="s">
        <v>2123</v>
      </c>
      <c r="C2124" s="3" t="s">
        <v>6232</v>
      </c>
      <c r="D2124" s="3">
        <f t="shared" si="198"/>
        <v>0</v>
      </c>
      <c r="E2124" s="6">
        <v>80000</v>
      </c>
      <c r="F2124" s="8">
        <v>310</v>
      </c>
      <c r="G2124" t="s">
        <v>8220</v>
      </c>
      <c r="H2124" s="6">
        <f t="shared" si="199"/>
        <v>103.33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t="s">
        <v>8280</v>
      </c>
      <c r="Q2124" s="11" t="s">
        <v>8331</v>
      </c>
      <c r="R2124" t="s">
        <v>8332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>
        <f t="shared" si="203"/>
        <v>2017</v>
      </c>
    </row>
    <row r="2125" spans="1:22" ht="43.2" x14ac:dyDescent="0.3">
      <c r="A2125">
        <v>2123</v>
      </c>
      <c r="B2125" s="3" t="s">
        <v>2124</v>
      </c>
      <c r="C2125" s="3" t="s">
        <v>6233</v>
      </c>
      <c r="D2125" s="3">
        <f t="shared" si="198"/>
        <v>10</v>
      </c>
      <c r="E2125" s="6">
        <v>500</v>
      </c>
      <c r="F2125" s="8">
        <v>50</v>
      </c>
      <c r="G2125" t="s">
        <v>8220</v>
      </c>
      <c r="H2125" s="6">
        <f t="shared" si="199"/>
        <v>10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t="s">
        <v>8280</v>
      </c>
      <c r="Q2125" s="11" t="s">
        <v>8331</v>
      </c>
      <c r="R2125" t="s">
        <v>8332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>
        <f t="shared" si="203"/>
        <v>2010</v>
      </c>
    </row>
    <row r="2126" spans="1:22" ht="43.2" x14ac:dyDescent="0.3">
      <c r="A2126">
        <v>2124</v>
      </c>
      <c r="B2126" s="3" t="s">
        <v>2125</v>
      </c>
      <c r="C2126" s="3" t="s">
        <v>6234</v>
      </c>
      <c r="D2126" s="3">
        <f t="shared" si="198"/>
        <v>10</v>
      </c>
      <c r="E2126" s="6">
        <v>1100</v>
      </c>
      <c r="F2126" s="8">
        <v>115</v>
      </c>
      <c r="G2126" t="s">
        <v>8220</v>
      </c>
      <c r="H2126" s="6">
        <f t="shared" si="199"/>
        <v>23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t="s">
        <v>8280</v>
      </c>
      <c r="Q2126" s="11" t="s">
        <v>8331</v>
      </c>
      <c r="R2126" t="s">
        <v>8332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>
        <f t="shared" si="203"/>
        <v>2010</v>
      </c>
    </row>
    <row r="2127" spans="1:22" ht="28.8" x14ac:dyDescent="0.3">
      <c r="A2127">
        <v>2125</v>
      </c>
      <c r="B2127" s="3" t="s">
        <v>2126</v>
      </c>
      <c r="C2127" s="3" t="s">
        <v>6235</v>
      </c>
      <c r="D2127" s="3">
        <f t="shared" si="198"/>
        <v>1</v>
      </c>
      <c r="E2127" s="6">
        <v>60000</v>
      </c>
      <c r="F2127" s="8">
        <v>852</v>
      </c>
      <c r="G2127" t="s">
        <v>8220</v>
      </c>
      <c r="H2127" s="6">
        <f t="shared" si="199"/>
        <v>31.56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t="s">
        <v>8280</v>
      </c>
      <c r="Q2127" s="11" t="s">
        <v>8331</v>
      </c>
      <c r="R2127" t="s">
        <v>8332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3">
        <f t="shared" si="198"/>
        <v>0</v>
      </c>
      <c r="E2128" s="6">
        <v>20000</v>
      </c>
      <c r="F2128" s="8">
        <v>10</v>
      </c>
      <c r="G2128" t="s">
        <v>8220</v>
      </c>
      <c r="H2128" s="6">
        <f t="shared" si="199"/>
        <v>5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t="s">
        <v>8280</v>
      </c>
      <c r="Q2128" s="11" t="s">
        <v>8331</v>
      </c>
      <c r="R2128" t="s">
        <v>8332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>
        <f t="shared" si="203"/>
        <v>2014</v>
      </c>
    </row>
    <row r="2129" spans="1:22" x14ac:dyDescent="0.3">
      <c r="A2129">
        <v>2127</v>
      </c>
      <c r="B2129" s="3" t="s">
        <v>2128</v>
      </c>
      <c r="C2129" s="3" t="s">
        <v>6237</v>
      </c>
      <c r="D2129" s="3">
        <f t="shared" si="198"/>
        <v>29</v>
      </c>
      <c r="E2129" s="6">
        <v>28000</v>
      </c>
      <c r="F2129" s="8">
        <v>8076</v>
      </c>
      <c r="G2129" t="s">
        <v>8220</v>
      </c>
      <c r="H2129" s="6">
        <f t="shared" si="199"/>
        <v>34.22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t="s">
        <v>8280</v>
      </c>
      <c r="Q2129" s="11" t="s">
        <v>8331</v>
      </c>
      <c r="R2129" t="s">
        <v>8332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3">
        <f t="shared" si="198"/>
        <v>0</v>
      </c>
      <c r="E2130" s="6">
        <v>15000</v>
      </c>
      <c r="F2130" s="8">
        <v>25</v>
      </c>
      <c r="G2130" t="s">
        <v>8220</v>
      </c>
      <c r="H2130" s="6">
        <f t="shared" si="199"/>
        <v>25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t="s">
        <v>8280</v>
      </c>
      <c r="Q2130" s="11" t="s">
        <v>8331</v>
      </c>
      <c r="R2130" t="s">
        <v>8332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3">
        <f t="shared" si="198"/>
        <v>12</v>
      </c>
      <c r="E2131" s="6">
        <v>2000</v>
      </c>
      <c r="F2131" s="8">
        <v>236</v>
      </c>
      <c r="G2131" t="s">
        <v>8220</v>
      </c>
      <c r="H2131" s="6">
        <f t="shared" si="199"/>
        <v>19.670000000000002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t="s">
        <v>8280</v>
      </c>
      <c r="Q2131" s="11" t="s">
        <v>8331</v>
      </c>
      <c r="R2131" t="s">
        <v>8332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3">
        <f t="shared" si="198"/>
        <v>0</v>
      </c>
      <c r="E2132" s="6">
        <v>42000</v>
      </c>
      <c r="F2132" s="8">
        <v>85</v>
      </c>
      <c r="G2132" t="s">
        <v>8220</v>
      </c>
      <c r="H2132" s="6">
        <f t="shared" si="199"/>
        <v>21.25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t="s">
        <v>8280</v>
      </c>
      <c r="Q2132" s="11" t="s">
        <v>8331</v>
      </c>
      <c r="R2132" t="s">
        <v>8332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3">
        <f t="shared" si="198"/>
        <v>5</v>
      </c>
      <c r="E2133" s="6">
        <v>500</v>
      </c>
      <c r="F2133" s="8">
        <v>25</v>
      </c>
      <c r="G2133" t="s">
        <v>8220</v>
      </c>
      <c r="H2133" s="6">
        <f t="shared" si="199"/>
        <v>8.33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t="s">
        <v>8280</v>
      </c>
      <c r="Q2133" s="11" t="s">
        <v>8331</v>
      </c>
      <c r="R2133" t="s">
        <v>8332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3">
        <f t="shared" si="198"/>
        <v>2</v>
      </c>
      <c r="E2134" s="6">
        <v>100000</v>
      </c>
      <c r="F2134" s="8">
        <v>2112.9899999999998</v>
      </c>
      <c r="G2134" t="s">
        <v>8220</v>
      </c>
      <c r="H2134" s="6">
        <f t="shared" si="199"/>
        <v>21.34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t="s">
        <v>8280</v>
      </c>
      <c r="Q2134" s="11" t="s">
        <v>8331</v>
      </c>
      <c r="R2134" t="s">
        <v>8332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3">
        <f t="shared" si="198"/>
        <v>2</v>
      </c>
      <c r="E2135" s="6">
        <v>1000</v>
      </c>
      <c r="F2135" s="8">
        <v>16</v>
      </c>
      <c r="G2135" t="s">
        <v>8220</v>
      </c>
      <c r="H2135" s="6">
        <f t="shared" si="199"/>
        <v>5.33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t="s">
        <v>8280</v>
      </c>
      <c r="Q2135" s="11" t="s">
        <v>8331</v>
      </c>
      <c r="R2135" t="s">
        <v>8332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3">
        <f t="shared" si="198"/>
        <v>2</v>
      </c>
      <c r="E2136" s="6">
        <v>6000</v>
      </c>
      <c r="F2136" s="8">
        <v>104</v>
      </c>
      <c r="G2136" t="s">
        <v>8220</v>
      </c>
      <c r="H2136" s="6">
        <f t="shared" si="199"/>
        <v>34.67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t="s">
        <v>8280</v>
      </c>
      <c r="Q2136" s="11" t="s">
        <v>8331</v>
      </c>
      <c r="R2136" t="s">
        <v>8332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3">
        <f t="shared" si="198"/>
        <v>10</v>
      </c>
      <c r="E2137" s="6">
        <v>5000</v>
      </c>
      <c r="F2137" s="8">
        <v>478</v>
      </c>
      <c r="G2137" t="s">
        <v>8220</v>
      </c>
      <c r="H2137" s="6">
        <f t="shared" si="199"/>
        <v>21.73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t="s">
        <v>8280</v>
      </c>
      <c r="Q2137" s="11" t="s">
        <v>8331</v>
      </c>
      <c r="R2137" t="s">
        <v>8332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>
        <f t="shared" si="203"/>
        <v>2012</v>
      </c>
    </row>
    <row r="2138" spans="1:22" ht="28.8" x14ac:dyDescent="0.3">
      <c r="A2138">
        <v>2136</v>
      </c>
      <c r="B2138" s="3" t="s">
        <v>2137</v>
      </c>
      <c r="C2138" s="3" t="s">
        <v>6246</v>
      </c>
      <c r="D2138" s="3">
        <f t="shared" si="198"/>
        <v>0</v>
      </c>
      <c r="E2138" s="6">
        <v>80000</v>
      </c>
      <c r="F2138" s="8">
        <v>47.69</v>
      </c>
      <c r="G2138" t="s">
        <v>8220</v>
      </c>
      <c r="H2138" s="6">
        <f t="shared" si="199"/>
        <v>11.92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t="s">
        <v>8280</v>
      </c>
      <c r="Q2138" s="11" t="s">
        <v>8331</v>
      </c>
      <c r="R2138" t="s">
        <v>8332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3">
        <f t="shared" si="198"/>
        <v>28</v>
      </c>
      <c r="E2139" s="6">
        <v>50000</v>
      </c>
      <c r="F2139" s="8">
        <v>14203</v>
      </c>
      <c r="G2139" t="s">
        <v>8220</v>
      </c>
      <c r="H2139" s="6">
        <f t="shared" si="199"/>
        <v>26.6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t="s">
        <v>8280</v>
      </c>
      <c r="Q2139" s="11" t="s">
        <v>8331</v>
      </c>
      <c r="R2139" t="s">
        <v>8332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3">
        <f t="shared" si="198"/>
        <v>13</v>
      </c>
      <c r="E2140" s="6">
        <v>1000</v>
      </c>
      <c r="F2140" s="8">
        <v>128</v>
      </c>
      <c r="G2140" t="s">
        <v>8220</v>
      </c>
      <c r="H2140" s="6">
        <f t="shared" si="199"/>
        <v>10.67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t="s">
        <v>8280</v>
      </c>
      <c r="Q2140" s="11" t="s">
        <v>8331</v>
      </c>
      <c r="R2140" t="s">
        <v>8332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3">
        <f t="shared" si="198"/>
        <v>5</v>
      </c>
      <c r="E2141" s="6">
        <v>30000</v>
      </c>
      <c r="F2141" s="8">
        <v>1626</v>
      </c>
      <c r="G2141" t="s">
        <v>8220</v>
      </c>
      <c r="H2141" s="6">
        <f t="shared" si="199"/>
        <v>29.04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t="s">
        <v>8280</v>
      </c>
      <c r="Q2141" s="11" t="s">
        <v>8331</v>
      </c>
      <c r="R2141" t="s">
        <v>8332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3">
        <f t="shared" si="198"/>
        <v>0</v>
      </c>
      <c r="E2142" s="6">
        <v>500000</v>
      </c>
      <c r="F2142" s="8">
        <v>560</v>
      </c>
      <c r="G2142" t="s">
        <v>8220</v>
      </c>
      <c r="H2142" s="6">
        <f t="shared" si="199"/>
        <v>50.91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t="s">
        <v>8280</v>
      </c>
      <c r="Q2142" s="11" t="s">
        <v>8331</v>
      </c>
      <c r="R2142" t="s">
        <v>8332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>
        <f t="shared" si="203"/>
        <v>2013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3">
        <f t="shared" si="198"/>
        <v>0</v>
      </c>
      <c r="E2143" s="6">
        <v>15000</v>
      </c>
      <c r="F2143" s="8">
        <v>0</v>
      </c>
      <c r="G2143" t="s">
        <v>8220</v>
      </c>
      <c r="H2143" s="6">
        <f t="shared" si="199"/>
        <v>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t="s">
        <v>8280</v>
      </c>
      <c r="Q2143" s="11" t="s">
        <v>8331</v>
      </c>
      <c r="R2143" t="s">
        <v>8332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3">
        <f t="shared" si="198"/>
        <v>6</v>
      </c>
      <c r="E2144" s="6">
        <v>10500</v>
      </c>
      <c r="F2144" s="8">
        <v>601</v>
      </c>
      <c r="G2144" t="s">
        <v>8220</v>
      </c>
      <c r="H2144" s="6">
        <f t="shared" si="199"/>
        <v>50.08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t="s">
        <v>8280</v>
      </c>
      <c r="Q2144" s="11" t="s">
        <v>8331</v>
      </c>
      <c r="R2144" t="s">
        <v>8332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3">
        <f t="shared" si="198"/>
        <v>11</v>
      </c>
      <c r="E2145" s="6">
        <v>2000</v>
      </c>
      <c r="F2145" s="8">
        <v>225</v>
      </c>
      <c r="G2145" t="s">
        <v>8220</v>
      </c>
      <c r="H2145" s="6">
        <f t="shared" si="199"/>
        <v>45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t="s">
        <v>8280</v>
      </c>
      <c r="Q2145" s="11" t="s">
        <v>8331</v>
      </c>
      <c r="R2145" t="s">
        <v>8332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>
        <f t="shared" si="203"/>
        <v>2010</v>
      </c>
    </row>
    <row r="2146" spans="1:22" ht="28.8" x14ac:dyDescent="0.3">
      <c r="A2146">
        <v>2144</v>
      </c>
      <c r="B2146" s="3" t="s">
        <v>2145</v>
      </c>
      <c r="C2146" s="3" t="s">
        <v>6254</v>
      </c>
      <c r="D2146" s="3">
        <f t="shared" si="198"/>
        <v>2</v>
      </c>
      <c r="E2146" s="6">
        <v>35500</v>
      </c>
      <c r="F2146" s="8">
        <v>607</v>
      </c>
      <c r="G2146" t="s">
        <v>8220</v>
      </c>
      <c r="H2146" s="6">
        <f t="shared" si="199"/>
        <v>25.29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t="s">
        <v>8280</v>
      </c>
      <c r="Q2146" s="11" t="s">
        <v>8331</v>
      </c>
      <c r="R2146" t="s">
        <v>8332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3">
        <f t="shared" si="198"/>
        <v>30</v>
      </c>
      <c r="E2147" s="6">
        <v>15000</v>
      </c>
      <c r="F2147" s="8">
        <v>4565</v>
      </c>
      <c r="G2147" t="s">
        <v>8220</v>
      </c>
      <c r="H2147" s="6">
        <f t="shared" si="199"/>
        <v>51.29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t="s">
        <v>8280</v>
      </c>
      <c r="Q2147" s="11" t="s">
        <v>8331</v>
      </c>
      <c r="R2147" t="s">
        <v>8332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3">
        <f t="shared" si="198"/>
        <v>0</v>
      </c>
      <c r="E2148" s="6">
        <v>5000</v>
      </c>
      <c r="F2148" s="8">
        <v>1</v>
      </c>
      <c r="G2148" t="s">
        <v>8220</v>
      </c>
      <c r="H2148" s="6">
        <f t="shared" si="199"/>
        <v>1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t="s">
        <v>8280</v>
      </c>
      <c r="Q2148" s="11" t="s">
        <v>8331</v>
      </c>
      <c r="R2148" t="s">
        <v>8332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3">
        <f t="shared" si="198"/>
        <v>1</v>
      </c>
      <c r="E2149" s="6">
        <v>390000</v>
      </c>
      <c r="F2149" s="8">
        <v>2716</v>
      </c>
      <c r="G2149" t="s">
        <v>8220</v>
      </c>
      <c r="H2149" s="6">
        <f t="shared" si="199"/>
        <v>49.38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t="s">
        <v>8280</v>
      </c>
      <c r="Q2149" s="11" t="s">
        <v>8331</v>
      </c>
      <c r="R2149" t="s">
        <v>8332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3">
        <f t="shared" si="198"/>
        <v>2</v>
      </c>
      <c r="E2150" s="6">
        <v>100</v>
      </c>
      <c r="F2150" s="8">
        <v>2</v>
      </c>
      <c r="G2150" t="s">
        <v>8220</v>
      </c>
      <c r="H2150" s="6">
        <f t="shared" si="199"/>
        <v>1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t="s">
        <v>8280</v>
      </c>
      <c r="Q2150" s="11" t="s">
        <v>8331</v>
      </c>
      <c r="R2150" t="s">
        <v>8332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>
        <f t="shared" si="203"/>
        <v>2015</v>
      </c>
    </row>
    <row r="2151" spans="1:22" ht="43.2" x14ac:dyDescent="0.3">
      <c r="A2151">
        <v>2149</v>
      </c>
      <c r="B2151" s="3" t="s">
        <v>2150</v>
      </c>
      <c r="C2151" s="3" t="s">
        <v>6259</v>
      </c>
      <c r="D2151" s="3">
        <f t="shared" si="198"/>
        <v>0</v>
      </c>
      <c r="E2151" s="6">
        <v>2000</v>
      </c>
      <c r="F2151" s="8">
        <v>0</v>
      </c>
      <c r="G2151" t="s">
        <v>8220</v>
      </c>
      <c r="H2151" s="6">
        <f t="shared" si="199"/>
        <v>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t="s">
        <v>8280</v>
      </c>
      <c r="Q2151" s="11" t="s">
        <v>8331</v>
      </c>
      <c r="R2151" t="s">
        <v>8332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3">
        <f t="shared" si="198"/>
        <v>1</v>
      </c>
      <c r="E2152" s="6">
        <v>50000</v>
      </c>
      <c r="F2152" s="8">
        <v>405</v>
      </c>
      <c r="G2152" t="s">
        <v>8220</v>
      </c>
      <c r="H2152" s="6">
        <f t="shared" si="199"/>
        <v>101.25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t="s">
        <v>8280</v>
      </c>
      <c r="Q2152" s="11" t="s">
        <v>8331</v>
      </c>
      <c r="R2152" t="s">
        <v>8332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3">
        <f t="shared" si="198"/>
        <v>0</v>
      </c>
      <c r="E2153" s="6">
        <v>45000</v>
      </c>
      <c r="F2153" s="8">
        <v>118</v>
      </c>
      <c r="G2153" t="s">
        <v>8220</v>
      </c>
      <c r="H2153" s="6">
        <f t="shared" si="199"/>
        <v>19.670000000000002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t="s">
        <v>8280</v>
      </c>
      <c r="Q2153" s="11" t="s">
        <v>8331</v>
      </c>
      <c r="R2153" t="s">
        <v>8332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3">
        <f t="shared" si="198"/>
        <v>0</v>
      </c>
      <c r="E2154" s="6">
        <v>30000</v>
      </c>
      <c r="F2154" s="8">
        <v>50</v>
      </c>
      <c r="G2154" t="s">
        <v>8220</v>
      </c>
      <c r="H2154" s="6">
        <f t="shared" si="199"/>
        <v>12.5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t="s">
        <v>8280</v>
      </c>
      <c r="Q2154" s="11" t="s">
        <v>8331</v>
      </c>
      <c r="R2154" t="s">
        <v>8332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3">
        <f t="shared" si="198"/>
        <v>0</v>
      </c>
      <c r="E2155" s="6">
        <v>372625</v>
      </c>
      <c r="F2155" s="8">
        <v>34</v>
      </c>
      <c r="G2155" t="s">
        <v>8220</v>
      </c>
      <c r="H2155" s="6">
        <f t="shared" si="199"/>
        <v>8.5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t="s">
        <v>8280</v>
      </c>
      <c r="Q2155" s="11" t="s">
        <v>8331</v>
      </c>
      <c r="R2155" t="s">
        <v>8332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>
        <f t="shared" si="203"/>
        <v>2015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3">
        <f t="shared" si="198"/>
        <v>1</v>
      </c>
      <c r="E2156" s="6">
        <v>250</v>
      </c>
      <c r="F2156" s="8">
        <v>2</v>
      </c>
      <c r="G2156" t="s">
        <v>8220</v>
      </c>
      <c r="H2156" s="6">
        <f t="shared" si="199"/>
        <v>1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t="s">
        <v>8280</v>
      </c>
      <c r="Q2156" s="11" t="s">
        <v>8331</v>
      </c>
      <c r="R2156" t="s">
        <v>8332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>
        <f t="shared" si="203"/>
        <v>2014</v>
      </c>
    </row>
    <row r="2157" spans="1:22" ht="28.8" x14ac:dyDescent="0.3">
      <c r="A2157">
        <v>2155</v>
      </c>
      <c r="B2157" s="3" t="s">
        <v>2156</v>
      </c>
      <c r="C2157" s="3" t="s">
        <v>6265</v>
      </c>
      <c r="D2157" s="3">
        <f t="shared" si="198"/>
        <v>2</v>
      </c>
      <c r="E2157" s="6">
        <v>5000</v>
      </c>
      <c r="F2157" s="8">
        <v>115</v>
      </c>
      <c r="G2157" t="s">
        <v>8220</v>
      </c>
      <c r="H2157" s="6">
        <f t="shared" si="199"/>
        <v>23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t="s">
        <v>8280</v>
      </c>
      <c r="Q2157" s="11" t="s">
        <v>8331</v>
      </c>
      <c r="R2157" t="s">
        <v>8332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>
        <f t="shared" si="203"/>
        <v>2016</v>
      </c>
    </row>
    <row r="2158" spans="1:22" ht="28.8" x14ac:dyDescent="0.3">
      <c r="A2158">
        <v>2156</v>
      </c>
      <c r="B2158" s="3" t="s">
        <v>2157</v>
      </c>
      <c r="C2158" s="3" t="s">
        <v>6266</v>
      </c>
      <c r="D2158" s="3">
        <f t="shared" si="198"/>
        <v>3</v>
      </c>
      <c r="E2158" s="6">
        <v>56000</v>
      </c>
      <c r="F2158" s="8">
        <v>1493</v>
      </c>
      <c r="G2158" t="s">
        <v>8220</v>
      </c>
      <c r="H2158" s="6">
        <f t="shared" si="199"/>
        <v>17.989999999999998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t="s">
        <v>8280</v>
      </c>
      <c r="Q2158" s="11" t="s">
        <v>8331</v>
      </c>
      <c r="R2158" t="s">
        <v>8332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3">
        <f t="shared" si="198"/>
        <v>28</v>
      </c>
      <c r="E2159" s="6">
        <v>75000</v>
      </c>
      <c r="F2159" s="8">
        <v>21144</v>
      </c>
      <c r="G2159" t="s">
        <v>8220</v>
      </c>
      <c r="H2159" s="6">
        <f t="shared" si="199"/>
        <v>370.95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t="s">
        <v>8280</v>
      </c>
      <c r="Q2159" s="11" t="s">
        <v>8331</v>
      </c>
      <c r="R2159" t="s">
        <v>8332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3">
        <f t="shared" si="198"/>
        <v>7</v>
      </c>
      <c r="E2160" s="6">
        <v>300000</v>
      </c>
      <c r="F2160" s="8">
        <v>19770.11</v>
      </c>
      <c r="G2160" t="s">
        <v>8220</v>
      </c>
      <c r="H2160" s="6">
        <f t="shared" si="199"/>
        <v>63.57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t="s">
        <v>8280</v>
      </c>
      <c r="Q2160" s="11" t="s">
        <v>8331</v>
      </c>
      <c r="R2160" t="s">
        <v>8332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>
        <f t="shared" si="203"/>
        <v>2013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3">
        <f t="shared" si="198"/>
        <v>1</v>
      </c>
      <c r="E2161" s="6">
        <v>3600</v>
      </c>
      <c r="F2161" s="8">
        <v>26</v>
      </c>
      <c r="G2161" t="s">
        <v>8220</v>
      </c>
      <c r="H2161" s="6">
        <f t="shared" si="199"/>
        <v>13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t="s">
        <v>8280</v>
      </c>
      <c r="Q2161" s="11" t="s">
        <v>8331</v>
      </c>
      <c r="R2161" t="s">
        <v>8332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>
        <f t="shared" si="203"/>
        <v>2011</v>
      </c>
    </row>
    <row r="2162" spans="1:22" ht="28.8" x14ac:dyDescent="0.3">
      <c r="A2162">
        <v>2160</v>
      </c>
      <c r="B2162" s="3" t="s">
        <v>2161</v>
      </c>
      <c r="C2162" s="3" t="s">
        <v>6270</v>
      </c>
      <c r="D2162" s="3">
        <f t="shared" si="198"/>
        <v>1</v>
      </c>
      <c r="E2162" s="6">
        <v>10000</v>
      </c>
      <c r="F2162" s="8">
        <v>85</v>
      </c>
      <c r="G2162" t="s">
        <v>8220</v>
      </c>
      <c r="H2162" s="6">
        <f t="shared" si="199"/>
        <v>5.31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t="s">
        <v>8280</v>
      </c>
      <c r="Q2162" s="11" t="s">
        <v>8331</v>
      </c>
      <c r="R2162" t="s">
        <v>8332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>
        <f t="shared" si="203"/>
        <v>2012</v>
      </c>
    </row>
    <row r="2163" spans="1:22" x14ac:dyDescent="0.3">
      <c r="A2163">
        <v>2161</v>
      </c>
      <c r="B2163" s="3" t="s">
        <v>2162</v>
      </c>
      <c r="C2163" s="3" t="s">
        <v>6271</v>
      </c>
      <c r="D2163" s="3">
        <f t="shared" si="198"/>
        <v>116</v>
      </c>
      <c r="E2163" s="6">
        <v>400</v>
      </c>
      <c r="F2163" s="8">
        <v>463</v>
      </c>
      <c r="G2163" t="s">
        <v>8218</v>
      </c>
      <c r="H2163" s="6">
        <f t="shared" si="199"/>
        <v>35.619999999999997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t="s">
        <v>8274</v>
      </c>
      <c r="Q2163" s="11" t="s">
        <v>8323</v>
      </c>
      <c r="R2163" t="s">
        <v>8324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3">
        <f t="shared" si="198"/>
        <v>112</v>
      </c>
      <c r="E2164" s="6">
        <v>4500</v>
      </c>
      <c r="F2164" s="8">
        <v>5052</v>
      </c>
      <c r="G2164" t="s">
        <v>8218</v>
      </c>
      <c r="H2164" s="6">
        <f t="shared" si="199"/>
        <v>87.1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t="s">
        <v>8274</v>
      </c>
      <c r="Q2164" s="11" t="s">
        <v>8323</v>
      </c>
      <c r="R2164" t="s">
        <v>8324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3">
        <f t="shared" si="198"/>
        <v>132</v>
      </c>
      <c r="E2165" s="6">
        <v>2500</v>
      </c>
      <c r="F2165" s="8">
        <v>3305</v>
      </c>
      <c r="G2165" t="s">
        <v>8218</v>
      </c>
      <c r="H2165" s="6">
        <f t="shared" si="199"/>
        <v>75.11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t="s">
        <v>8274</v>
      </c>
      <c r="Q2165" s="11" t="s">
        <v>8323</v>
      </c>
      <c r="R2165" t="s">
        <v>8324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3">
        <f t="shared" si="198"/>
        <v>103</v>
      </c>
      <c r="E2166" s="6">
        <v>5500</v>
      </c>
      <c r="F2166" s="8">
        <v>5645</v>
      </c>
      <c r="G2166" t="s">
        <v>8218</v>
      </c>
      <c r="H2166" s="6">
        <f t="shared" si="199"/>
        <v>68.010000000000005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t="s">
        <v>8274</v>
      </c>
      <c r="Q2166" s="11" t="s">
        <v>8323</v>
      </c>
      <c r="R2166" t="s">
        <v>8324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3">
        <f t="shared" si="198"/>
        <v>139</v>
      </c>
      <c r="E2167" s="6">
        <v>2500</v>
      </c>
      <c r="F2167" s="8">
        <v>3466</v>
      </c>
      <c r="G2167" t="s">
        <v>8218</v>
      </c>
      <c r="H2167" s="6">
        <f t="shared" si="199"/>
        <v>29.62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t="s">
        <v>8274</v>
      </c>
      <c r="Q2167" s="11" t="s">
        <v>8323</v>
      </c>
      <c r="R2167" t="s">
        <v>8324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>
        <f t="shared" si="203"/>
        <v>2016</v>
      </c>
    </row>
    <row r="2168" spans="1:22" ht="43.2" x14ac:dyDescent="0.3">
      <c r="A2168">
        <v>2166</v>
      </c>
      <c r="B2168" s="3" t="s">
        <v>2167</v>
      </c>
      <c r="C2168" s="3" t="s">
        <v>6276</v>
      </c>
      <c r="D2168" s="3">
        <f t="shared" si="198"/>
        <v>147</v>
      </c>
      <c r="E2168" s="6">
        <v>2000</v>
      </c>
      <c r="F2168" s="8">
        <v>2932</v>
      </c>
      <c r="G2168" t="s">
        <v>8218</v>
      </c>
      <c r="H2168" s="6">
        <f t="shared" si="199"/>
        <v>91.63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t="s">
        <v>8274</v>
      </c>
      <c r="Q2168" s="11" t="s">
        <v>8323</v>
      </c>
      <c r="R2168" t="s">
        <v>8324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3">
        <f t="shared" si="198"/>
        <v>120</v>
      </c>
      <c r="E2169" s="6">
        <v>150</v>
      </c>
      <c r="F2169" s="8">
        <v>180</v>
      </c>
      <c r="G2169" t="s">
        <v>8218</v>
      </c>
      <c r="H2169" s="6">
        <f t="shared" si="199"/>
        <v>22.5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t="s">
        <v>8274</v>
      </c>
      <c r="Q2169" s="11" t="s">
        <v>8323</v>
      </c>
      <c r="R2169" t="s">
        <v>8324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3">
        <f t="shared" si="198"/>
        <v>122</v>
      </c>
      <c r="E2170" s="6">
        <v>18000</v>
      </c>
      <c r="F2170" s="8">
        <v>21884.69</v>
      </c>
      <c r="G2170" t="s">
        <v>8218</v>
      </c>
      <c r="H2170" s="6">
        <f t="shared" si="199"/>
        <v>64.37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t="s">
        <v>8274</v>
      </c>
      <c r="Q2170" s="11" t="s">
        <v>8323</v>
      </c>
      <c r="R2170" t="s">
        <v>8324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>
        <f t="shared" si="203"/>
        <v>2017</v>
      </c>
    </row>
    <row r="2171" spans="1:22" ht="43.2" x14ac:dyDescent="0.3">
      <c r="A2171">
        <v>2169</v>
      </c>
      <c r="B2171" s="3" t="s">
        <v>2170</v>
      </c>
      <c r="C2171" s="3" t="s">
        <v>6279</v>
      </c>
      <c r="D2171" s="3">
        <f t="shared" si="198"/>
        <v>100</v>
      </c>
      <c r="E2171" s="6">
        <v>153</v>
      </c>
      <c r="F2171" s="8">
        <v>153</v>
      </c>
      <c r="G2171" t="s">
        <v>8218</v>
      </c>
      <c r="H2171" s="6">
        <f t="shared" si="199"/>
        <v>21.86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t="s">
        <v>8274</v>
      </c>
      <c r="Q2171" s="11" t="s">
        <v>8323</v>
      </c>
      <c r="R2171" t="s">
        <v>8324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>
        <f t="shared" si="203"/>
        <v>2017</v>
      </c>
    </row>
    <row r="2172" spans="1:22" ht="28.8" x14ac:dyDescent="0.3">
      <c r="A2172">
        <v>2170</v>
      </c>
      <c r="B2172" s="3" t="s">
        <v>2171</v>
      </c>
      <c r="C2172" s="3" t="s">
        <v>6280</v>
      </c>
      <c r="D2172" s="3">
        <f t="shared" si="198"/>
        <v>181</v>
      </c>
      <c r="E2172" s="6">
        <v>350</v>
      </c>
      <c r="F2172" s="8">
        <v>633</v>
      </c>
      <c r="G2172" t="s">
        <v>8218</v>
      </c>
      <c r="H2172" s="6">
        <f t="shared" si="199"/>
        <v>33.32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t="s">
        <v>8274</v>
      </c>
      <c r="Q2172" s="11" t="s">
        <v>8323</v>
      </c>
      <c r="R2172" t="s">
        <v>8324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>
        <f t="shared" si="203"/>
        <v>2015</v>
      </c>
    </row>
    <row r="2173" spans="1:22" ht="28.8" x14ac:dyDescent="0.3">
      <c r="A2173">
        <v>2171</v>
      </c>
      <c r="B2173" s="3" t="s">
        <v>2172</v>
      </c>
      <c r="C2173" s="3" t="s">
        <v>6281</v>
      </c>
      <c r="D2173" s="3">
        <f t="shared" si="198"/>
        <v>106</v>
      </c>
      <c r="E2173" s="6">
        <v>4000</v>
      </c>
      <c r="F2173" s="8">
        <v>4243</v>
      </c>
      <c r="G2173" t="s">
        <v>8218</v>
      </c>
      <c r="H2173" s="6">
        <f t="shared" si="199"/>
        <v>90.28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t="s">
        <v>8274</v>
      </c>
      <c r="Q2173" s="11" t="s">
        <v>8323</v>
      </c>
      <c r="R2173" t="s">
        <v>8324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3">
        <f t="shared" si="198"/>
        <v>100</v>
      </c>
      <c r="E2174" s="6">
        <v>1000</v>
      </c>
      <c r="F2174" s="8">
        <v>1000</v>
      </c>
      <c r="G2174" t="s">
        <v>8218</v>
      </c>
      <c r="H2174" s="6">
        <f t="shared" si="199"/>
        <v>76.92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t="s">
        <v>8274</v>
      </c>
      <c r="Q2174" s="11" t="s">
        <v>8323</v>
      </c>
      <c r="R2174" t="s">
        <v>8324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3">
        <f t="shared" si="198"/>
        <v>127</v>
      </c>
      <c r="E2175" s="6">
        <v>4200</v>
      </c>
      <c r="F2175" s="8">
        <v>5331</v>
      </c>
      <c r="G2175" t="s">
        <v>8218</v>
      </c>
      <c r="H2175" s="6">
        <f t="shared" si="199"/>
        <v>59.23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t="s">
        <v>8274</v>
      </c>
      <c r="Q2175" s="11" t="s">
        <v>8323</v>
      </c>
      <c r="R2175" t="s">
        <v>8324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>
        <f t="shared" si="203"/>
        <v>2013</v>
      </c>
    </row>
    <row r="2176" spans="1:22" ht="43.2" x14ac:dyDescent="0.3">
      <c r="A2176">
        <v>2174</v>
      </c>
      <c r="B2176" s="3" t="s">
        <v>2175</v>
      </c>
      <c r="C2176" s="3" t="s">
        <v>6284</v>
      </c>
      <c r="D2176" s="3">
        <f t="shared" si="198"/>
        <v>103</v>
      </c>
      <c r="E2176" s="6">
        <v>4000</v>
      </c>
      <c r="F2176" s="8">
        <v>4119</v>
      </c>
      <c r="G2176" t="s">
        <v>8218</v>
      </c>
      <c r="H2176" s="6">
        <f t="shared" si="199"/>
        <v>65.38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t="s">
        <v>8274</v>
      </c>
      <c r="Q2176" s="11" t="s">
        <v>8323</v>
      </c>
      <c r="R2176" t="s">
        <v>8324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3">
        <f t="shared" si="198"/>
        <v>250</v>
      </c>
      <c r="E2177" s="6">
        <v>700</v>
      </c>
      <c r="F2177" s="8">
        <v>1750</v>
      </c>
      <c r="G2177" t="s">
        <v>8218</v>
      </c>
      <c r="H2177" s="6">
        <f t="shared" si="199"/>
        <v>67.31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t="s">
        <v>8274</v>
      </c>
      <c r="Q2177" s="11" t="s">
        <v>8323</v>
      </c>
      <c r="R2177" t="s">
        <v>8324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>
        <f t="shared" si="203"/>
        <v>2016</v>
      </c>
    </row>
    <row r="2178" spans="1:22" ht="28.8" x14ac:dyDescent="0.3">
      <c r="A2178">
        <v>2176</v>
      </c>
      <c r="B2178" s="3" t="s">
        <v>2177</v>
      </c>
      <c r="C2178" s="3" t="s">
        <v>6286</v>
      </c>
      <c r="D2178" s="3">
        <f t="shared" ref="D2178:D2241" si="204">ROUND((F2178/E2178)*100,0)</f>
        <v>126</v>
      </c>
      <c r="E2178" s="6">
        <v>5000</v>
      </c>
      <c r="F2178" s="8">
        <v>6301</v>
      </c>
      <c r="G2178" t="s">
        <v>8218</v>
      </c>
      <c r="H2178" s="6">
        <f t="shared" si="199"/>
        <v>88.75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t="s">
        <v>8274</v>
      </c>
      <c r="Q2178" s="11" t="s">
        <v>8323</v>
      </c>
      <c r="R2178" t="s">
        <v>8324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>
        <f t="shared" si="203"/>
        <v>2015</v>
      </c>
    </row>
    <row r="2179" spans="1:22" ht="43.2" x14ac:dyDescent="0.3">
      <c r="A2179">
        <v>2177</v>
      </c>
      <c r="B2179" s="3" t="s">
        <v>2178</v>
      </c>
      <c r="C2179" s="3" t="s">
        <v>6287</v>
      </c>
      <c r="D2179" s="3">
        <f t="shared" si="204"/>
        <v>100</v>
      </c>
      <c r="E2179" s="6">
        <v>2500</v>
      </c>
      <c r="F2179" s="8">
        <v>2503</v>
      </c>
      <c r="G2179" t="s">
        <v>8218</v>
      </c>
      <c r="H2179" s="6">
        <f t="shared" ref="H2179:H2242" si="205">IFERROR(ROUND(F2179/N2179,2),0)</f>
        <v>65.87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t="s">
        <v>8274</v>
      </c>
      <c r="Q2179" s="11" t="s">
        <v>8323</v>
      </c>
      <c r="R2179" t="s">
        <v>8324</v>
      </c>
      <c r="S2179" s="13">
        <f t="shared" ref="S2179:S2242" si="206">(((L2179/60)/60)/24)+DATE(1970,1,1)</f>
        <v>42502.250775462962</v>
      </c>
      <c r="T2179" s="13">
        <f t="shared" ref="T2179:T2242" si="207">(((K2179/60)/60)/24)+DATE(1970,1,1)</f>
        <v>42527.250775462962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3">
        <f t="shared" si="204"/>
        <v>139</v>
      </c>
      <c r="E2180" s="6">
        <v>25000</v>
      </c>
      <c r="F2180" s="8">
        <v>34660</v>
      </c>
      <c r="G2180" t="s">
        <v>8218</v>
      </c>
      <c r="H2180" s="6">
        <f t="shared" si="205"/>
        <v>40.35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t="s">
        <v>8274</v>
      </c>
      <c r="Q2180" s="11" t="s">
        <v>8323</v>
      </c>
      <c r="R2180" t="s">
        <v>8324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>
        <f t="shared" si="209"/>
        <v>2017</v>
      </c>
    </row>
    <row r="2181" spans="1:22" ht="28.8" x14ac:dyDescent="0.3">
      <c r="A2181">
        <v>2179</v>
      </c>
      <c r="B2181" s="3" t="s">
        <v>2180</v>
      </c>
      <c r="C2181" s="3" t="s">
        <v>6289</v>
      </c>
      <c r="D2181" s="3">
        <f t="shared" si="204"/>
        <v>161</v>
      </c>
      <c r="E2181" s="6">
        <v>1000</v>
      </c>
      <c r="F2181" s="8">
        <v>1614</v>
      </c>
      <c r="G2181" t="s">
        <v>8218</v>
      </c>
      <c r="H2181" s="6">
        <f t="shared" si="205"/>
        <v>76.86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t="s">
        <v>8274</v>
      </c>
      <c r="Q2181" s="11" t="s">
        <v>8323</v>
      </c>
      <c r="R2181" t="s">
        <v>8324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3">
        <f t="shared" si="204"/>
        <v>107</v>
      </c>
      <c r="E2182" s="6">
        <v>5000</v>
      </c>
      <c r="F2182" s="8">
        <v>5359.21</v>
      </c>
      <c r="G2182" t="s">
        <v>8218</v>
      </c>
      <c r="H2182" s="6">
        <f t="shared" si="205"/>
        <v>68.709999999999994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t="s">
        <v>8274</v>
      </c>
      <c r="Q2182" s="11" t="s">
        <v>8323</v>
      </c>
      <c r="R2182" t="s">
        <v>8324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>
        <f t="shared" si="209"/>
        <v>2015</v>
      </c>
    </row>
    <row r="2183" spans="1:22" ht="43.2" x14ac:dyDescent="0.3">
      <c r="A2183">
        <v>2181</v>
      </c>
      <c r="B2183" s="3" t="s">
        <v>2182</v>
      </c>
      <c r="C2183" s="3" t="s">
        <v>6291</v>
      </c>
      <c r="D2183" s="3">
        <f t="shared" si="204"/>
        <v>153</v>
      </c>
      <c r="E2183" s="6">
        <v>2000</v>
      </c>
      <c r="F2183" s="8">
        <v>3062</v>
      </c>
      <c r="G2183" t="s">
        <v>8218</v>
      </c>
      <c r="H2183" s="6">
        <f t="shared" si="205"/>
        <v>57.77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t="s">
        <v>8295</v>
      </c>
      <c r="Q2183" s="11" t="s">
        <v>8331</v>
      </c>
      <c r="R2183" t="s">
        <v>8349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>
        <f t="shared" si="209"/>
        <v>2017</v>
      </c>
    </row>
    <row r="2184" spans="1:22" ht="28.8" x14ac:dyDescent="0.3">
      <c r="A2184">
        <v>2182</v>
      </c>
      <c r="B2184" s="3" t="s">
        <v>2183</v>
      </c>
      <c r="C2184" s="3" t="s">
        <v>6292</v>
      </c>
      <c r="D2184" s="3">
        <f t="shared" si="204"/>
        <v>524</v>
      </c>
      <c r="E2184" s="6">
        <v>3000</v>
      </c>
      <c r="F2184" s="8">
        <v>15725</v>
      </c>
      <c r="G2184" t="s">
        <v>8218</v>
      </c>
      <c r="H2184" s="6">
        <f t="shared" si="205"/>
        <v>44.17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t="s">
        <v>8295</v>
      </c>
      <c r="Q2184" s="11" t="s">
        <v>8331</v>
      </c>
      <c r="R2184" t="s">
        <v>8349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3">
        <f t="shared" si="204"/>
        <v>489</v>
      </c>
      <c r="E2185" s="6">
        <v>1800</v>
      </c>
      <c r="F2185" s="8">
        <v>8807</v>
      </c>
      <c r="G2185" t="s">
        <v>8218</v>
      </c>
      <c r="H2185" s="6">
        <f t="shared" si="205"/>
        <v>31.57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t="s">
        <v>8295</v>
      </c>
      <c r="Q2185" s="11" t="s">
        <v>8331</v>
      </c>
      <c r="R2185" t="s">
        <v>8349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>
        <f t="shared" si="209"/>
        <v>2017</v>
      </c>
    </row>
    <row r="2186" spans="1:22" ht="43.2" x14ac:dyDescent="0.3">
      <c r="A2186">
        <v>2184</v>
      </c>
      <c r="B2186" s="3" t="s">
        <v>2185</v>
      </c>
      <c r="C2186" s="3" t="s">
        <v>6294</v>
      </c>
      <c r="D2186" s="3">
        <f t="shared" si="204"/>
        <v>285</v>
      </c>
      <c r="E2186" s="6">
        <v>10000</v>
      </c>
      <c r="F2186" s="8">
        <v>28474</v>
      </c>
      <c r="G2186" t="s">
        <v>8218</v>
      </c>
      <c r="H2186" s="6">
        <f t="shared" si="205"/>
        <v>107.05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t="s">
        <v>8295</v>
      </c>
      <c r="Q2186" s="11" t="s">
        <v>8331</v>
      </c>
      <c r="R2186" t="s">
        <v>8349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3">
        <f t="shared" si="204"/>
        <v>1857</v>
      </c>
      <c r="E2187" s="6">
        <v>5000</v>
      </c>
      <c r="F2187" s="8">
        <v>92848.5</v>
      </c>
      <c r="G2187" t="s">
        <v>8218</v>
      </c>
      <c r="H2187" s="6">
        <f t="shared" si="205"/>
        <v>149.03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t="s">
        <v>8295</v>
      </c>
      <c r="Q2187" s="11" t="s">
        <v>8331</v>
      </c>
      <c r="R2187" t="s">
        <v>8349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>
        <f t="shared" si="209"/>
        <v>2013</v>
      </c>
    </row>
    <row r="2188" spans="1:22" ht="28.8" x14ac:dyDescent="0.3">
      <c r="A2188">
        <v>2186</v>
      </c>
      <c r="B2188" s="3" t="s">
        <v>2187</v>
      </c>
      <c r="C2188" s="3" t="s">
        <v>6296</v>
      </c>
      <c r="D2188" s="3">
        <f t="shared" si="204"/>
        <v>110</v>
      </c>
      <c r="E2188" s="6">
        <v>20000</v>
      </c>
      <c r="F2188" s="8">
        <v>21935</v>
      </c>
      <c r="G2188" t="s">
        <v>8218</v>
      </c>
      <c r="H2188" s="6">
        <f t="shared" si="205"/>
        <v>55.96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t="s">
        <v>8295</v>
      </c>
      <c r="Q2188" s="11" t="s">
        <v>8331</v>
      </c>
      <c r="R2188" t="s">
        <v>8349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3">
        <f t="shared" si="204"/>
        <v>1015</v>
      </c>
      <c r="E2189" s="6">
        <v>20000</v>
      </c>
      <c r="F2189" s="8">
        <v>202928.5</v>
      </c>
      <c r="G2189" t="s">
        <v>8218</v>
      </c>
      <c r="H2189" s="6">
        <f t="shared" si="205"/>
        <v>56.97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t="s">
        <v>8295</v>
      </c>
      <c r="Q2189" s="11" t="s">
        <v>8331</v>
      </c>
      <c r="R2189" t="s">
        <v>8349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3">
        <f t="shared" si="204"/>
        <v>412</v>
      </c>
      <c r="E2190" s="6">
        <v>5494</v>
      </c>
      <c r="F2190" s="8">
        <v>22645</v>
      </c>
      <c r="G2190" t="s">
        <v>8218</v>
      </c>
      <c r="H2190" s="6">
        <f t="shared" si="205"/>
        <v>44.06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t="s">
        <v>8295</v>
      </c>
      <c r="Q2190" s="11" t="s">
        <v>8331</v>
      </c>
      <c r="R2190" t="s">
        <v>8349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3">
        <f t="shared" si="204"/>
        <v>503</v>
      </c>
      <c r="E2191" s="6">
        <v>1200</v>
      </c>
      <c r="F2191" s="8">
        <v>6039</v>
      </c>
      <c r="G2191" t="s">
        <v>8218</v>
      </c>
      <c r="H2191" s="6">
        <f t="shared" si="205"/>
        <v>68.63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t="s">
        <v>8295</v>
      </c>
      <c r="Q2191" s="11" t="s">
        <v>8331</v>
      </c>
      <c r="R2191" t="s">
        <v>8349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3">
        <f t="shared" si="204"/>
        <v>185</v>
      </c>
      <c r="E2192" s="6">
        <v>19000</v>
      </c>
      <c r="F2192" s="8">
        <v>35076</v>
      </c>
      <c r="G2192" t="s">
        <v>8218</v>
      </c>
      <c r="H2192" s="6">
        <f t="shared" si="205"/>
        <v>65.319999999999993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t="s">
        <v>8295</v>
      </c>
      <c r="Q2192" s="11" t="s">
        <v>8331</v>
      </c>
      <c r="R2192" t="s">
        <v>8349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3">
        <f t="shared" si="204"/>
        <v>120</v>
      </c>
      <c r="E2193" s="6">
        <v>750</v>
      </c>
      <c r="F2193" s="8">
        <v>898</v>
      </c>
      <c r="G2193" t="s">
        <v>8218</v>
      </c>
      <c r="H2193" s="6">
        <f t="shared" si="205"/>
        <v>35.92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t="s">
        <v>8295</v>
      </c>
      <c r="Q2193" s="11" t="s">
        <v>8331</v>
      </c>
      <c r="R2193" t="s">
        <v>8349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3">
        <f t="shared" si="204"/>
        <v>1081</v>
      </c>
      <c r="E2194" s="6">
        <v>12000</v>
      </c>
      <c r="F2194" s="8">
        <v>129748.82</v>
      </c>
      <c r="G2194" t="s">
        <v>8218</v>
      </c>
      <c r="H2194" s="6">
        <f t="shared" si="205"/>
        <v>40.07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t="s">
        <v>8295</v>
      </c>
      <c r="Q2194" s="11" t="s">
        <v>8331</v>
      </c>
      <c r="R2194" t="s">
        <v>8349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>
        <f t="shared" si="209"/>
        <v>2016</v>
      </c>
    </row>
    <row r="2195" spans="1:22" ht="43.2" x14ac:dyDescent="0.3">
      <c r="A2195">
        <v>2193</v>
      </c>
      <c r="B2195" s="3" t="s">
        <v>2194</v>
      </c>
      <c r="C2195" s="3" t="s">
        <v>6303</v>
      </c>
      <c r="D2195" s="3">
        <f t="shared" si="204"/>
        <v>452</v>
      </c>
      <c r="E2195" s="6">
        <v>15000</v>
      </c>
      <c r="F2195" s="8">
        <v>67856</v>
      </c>
      <c r="G2195" t="s">
        <v>8218</v>
      </c>
      <c r="H2195" s="6">
        <f t="shared" si="205"/>
        <v>75.650000000000006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t="s">
        <v>8295</v>
      </c>
      <c r="Q2195" s="11" t="s">
        <v>8331</v>
      </c>
      <c r="R2195" t="s">
        <v>8349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>
        <f t="shared" si="209"/>
        <v>2016</v>
      </c>
    </row>
    <row r="2196" spans="1:22" ht="43.2" x14ac:dyDescent="0.3">
      <c r="A2196">
        <v>2194</v>
      </c>
      <c r="B2196" s="3" t="s">
        <v>2195</v>
      </c>
      <c r="C2196" s="3" t="s">
        <v>6304</v>
      </c>
      <c r="D2196" s="3">
        <f t="shared" si="204"/>
        <v>537</v>
      </c>
      <c r="E2196" s="6">
        <v>10000</v>
      </c>
      <c r="F2196" s="8">
        <v>53737</v>
      </c>
      <c r="G2196" t="s">
        <v>8218</v>
      </c>
      <c r="H2196" s="6">
        <f t="shared" si="205"/>
        <v>61.2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t="s">
        <v>8295</v>
      </c>
      <c r="Q2196" s="11" t="s">
        <v>8331</v>
      </c>
      <c r="R2196" t="s">
        <v>8349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3">
        <f t="shared" si="204"/>
        <v>120</v>
      </c>
      <c r="E2197" s="6">
        <v>4600</v>
      </c>
      <c r="F2197" s="8">
        <v>5535</v>
      </c>
      <c r="G2197" t="s">
        <v>8218</v>
      </c>
      <c r="H2197" s="6">
        <f t="shared" si="205"/>
        <v>48.13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t="s">
        <v>8295</v>
      </c>
      <c r="Q2197" s="11" t="s">
        <v>8331</v>
      </c>
      <c r="R2197" t="s">
        <v>8349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3">
        <f t="shared" si="204"/>
        <v>114</v>
      </c>
      <c r="E2198" s="6">
        <v>14000</v>
      </c>
      <c r="F2198" s="8">
        <v>15937</v>
      </c>
      <c r="G2198" t="s">
        <v>8218</v>
      </c>
      <c r="H2198" s="6">
        <f t="shared" si="205"/>
        <v>68.11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t="s">
        <v>8295</v>
      </c>
      <c r="Q2198" s="11" t="s">
        <v>8331</v>
      </c>
      <c r="R2198" t="s">
        <v>8349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>
        <f t="shared" si="209"/>
        <v>2016</v>
      </c>
    </row>
    <row r="2199" spans="1:22" ht="28.8" x14ac:dyDescent="0.3">
      <c r="A2199">
        <v>2197</v>
      </c>
      <c r="B2199" s="3" t="s">
        <v>2198</v>
      </c>
      <c r="C2199" s="3" t="s">
        <v>6307</v>
      </c>
      <c r="D2199" s="3">
        <f t="shared" si="204"/>
        <v>951</v>
      </c>
      <c r="E2199" s="6">
        <v>30000</v>
      </c>
      <c r="F2199" s="8">
        <v>285309.33</v>
      </c>
      <c r="G2199" t="s">
        <v>8218</v>
      </c>
      <c r="H2199" s="6">
        <f t="shared" si="205"/>
        <v>65.89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t="s">
        <v>8295</v>
      </c>
      <c r="Q2199" s="11" t="s">
        <v>8331</v>
      </c>
      <c r="R2199" t="s">
        <v>8349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3">
        <f t="shared" si="204"/>
        <v>133</v>
      </c>
      <c r="E2200" s="6">
        <v>40000</v>
      </c>
      <c r="F2200" s="8">
        <v>53157</v>
      </c>
      <c r="G2200" t="s">
        <v>8218</v>
      </c>
      <c r="H2200" s="6">
        <f t="shared" si="205"/>
        <v>81.650000000000006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t="s">
        <v>8295</v>
      </c>
      <c r="Q2200" s="11" t="s">
        <v>8331</v>
      </c>
      <c r="R2200" t="s">
        <v>8349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3">
        <f t="shared" si="204"/>
        <v>147</v>
      </c>
      <c r="E2201" s="6">
        <v>9000</v>
      </c>
      <c r="F2201" s="8">
        <v>13228</v>
      </c>
      <c r="G2201" t="s">
        <v>8218</v>
      </c>
      <c r="H2201" s="6">
        <f t="shared" si="205"/>
        <v>52.7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t="s">
        <v>8295</v>
      </c>
      <c r="Q2201" s="11" t="s">
        <v>8331</v>
      </c>
      <c r="R2201" t="s">
        <v>8349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3">
        <f t="shared" si="204"/>
        <v>542</v>
      </c>
      <c r="E2202" s="6">
        <v>2000</v>
      </c>
      <c r="F2202" s="8">
        <v>10843</v>
      </c>
      <c r="G2202" t="s">
        <v>8218</v>
      </c>
      <c r="H2202" s="6">
        <f t="shared" si="205"/>
        <v>41.23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t="s">
        <v>8295</v>
      </c>
      <c r="Q2202" s="11" t="s">
        <v>8331</v>
      </c>
      <c r="R2202" t="s">
        <v>8349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3">
        <f t="shared" si="204"/>
        <v>383</v>
      </c>
      <c r="E2203" s="6">
        <v>110</v>
      </c>
      <c r="F2203" s="8">
        <v>420.99</v>
      </c>
      <c r="G2203" t="s">
        <v>8218</v>
      </c>
      <c r="H2203" s="6">
        <f t="shared" si="205"/>
        <v>15.04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t="s">
        <v>8278</v>
      </c>
      <c r="Q2203" s="11" t="s">
        <v>8323</v>
      </c>
      <c r="R2203" t="s">
        <v>8328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3">
        <f t="shared" si="204"/>
        <v>704</v>
      </c>
      <c r="E2204" s="6">
        <v>4000</v>
      </c>
      <c r="F2204" s="8">
        <v>28167.25</v>
      </c>
      <c r="G2204" t="s">
        <v>8218</v>
      </c>
      <c r="H2204" s="6">
        <f t="shared" si="205"/>
        <v>39.07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t="s">
        <v>8278</v>
      </c>
      <c r="Q2204" s="11" t="s">
        <v>8323</v>
      </c>
      <c r="R2204" t="s">
        <v>8328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3">
        <f t="shared" si="204"/>
        <v>110</v>
      </c>
      <c r="E2205" s="6">
        <v>2000</v>
      </c>
      <c r="F2205" s="8">
        <v>2191</v>
      </c>
      <c r="G2205" t="s">
        <v>8218</v>
      </c>
      <c r="H2205" s="6">
        <f t="shared" si="205"/>
        <v>43.82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t="s">
        <v>8278</v>
      </c>
      <c r="Q2205" s="11" t="s">
        <v>8323</v>
      </c>
      <c r="R2205" t="s">
        <v>8328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3">
        <f t="shared" si="204"/>
        <v>133</v>
      </c>
      <c r="E2206" s="6">
        <v>1500</v>
      </c>
      <c r="F2206" s="8">
        <v>1993</v>
      </c>
      <c r="G2206" t="s">
        <v>8218</v>
      </c>
      <c r="H2206" s="6">
        <f t="shared" si="205"/>
        <v>27.3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t="s">
        <v>8278</v>
      </c>
      <c r="Q2206" s="11" t="s">
        <v>8323</v>
      </c>
      <c r="R2206" t="s">
        <v>8328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3">
        <f t="shared" si="204"/>
        <v>152</v>
      </c>
      <c r="E2207" s="6">
        <v>750</v>
      </c>
      <c r="F2207" s="8">
        <v>1140</v>
      </c>
      <c r="G2207" t="s">
        <v>8218</v>
      </c>
      <c r="H2207" s="6">
        <f t="shared" si="205"/>
        <v>42.22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t="s">
        <v>8278</v>
      </c>
      <c r="Q2207" s="11" t="s">
        <v>8323</v>
      </c>
      <c r="R2207" t="s">
        <v>8328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3">
        <f t="shared" si="204"/>
        <v>103</v>
      </c>
      <c r="E2208" s="6">
        <v>1100</v>
      </c>
      <c r="F2208" s="8">
        <v>1130</v>
      </c>
      <c r="G2208" t="s">
        <v>8218</v>
      </c>
      <c r="H2208" s="6">
        <f t="shared" si="205"/>
        <v>33.24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t="s">
        <v>8278</v>
      </c>
      <c r="Q2208" s="11" t="s">
        <v>8323</v>
      </c>
      <c r="R2208" t="s">
        <v>8328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3">
        <f t="shared" si="204"/>
        <v>100</v>
      </c>
      <c r="E2209" s="6">
        <v>2000</v>
      </c>
      <c r="F2209" s="8">
        <v>2000</v>
      </c>
      <c r="G2209" t="s">
        <v>8218</v>
      </c>
      <c r="H2209" s="6">
        <f t="shared" si="205"/>
        <v>285.70999999999998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t="s">
        <v>8278</v>
      </c>
      <c r="Q2209" s="11" t="s">
        <v>8323</v>
      </c>
      <c r="R2209" t="s">
        <v>8328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3">
        <f t="shared" si="204"/>
        <v>102</v>
      </c>
      <c r="E2210" s="6">
        <v>1000</v>
      </c>
      <c r="F2210" s="8">
        <v>1016</v>
      </c>
      <c r="G2210" t="s">
        <v>8218</v>
      </c>
      <c r="H2210" s="6">
        <f t="shared" si="205"/>
        <v>42.33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t="s">
        <v>8278</v>
      </c>
      <c r="Q2210" s="11" t="s">
        <v>8323</v>
      </c>
      <c r="R2210" t="s">
        <v>8328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3">
        <f t="shared" si="204"/>
        <v>151</v>
      </c>
      <c r="E2211" s="6">
        <v>500</v>
      </c>
      <c r="F2211" s="8">
        <v>754</v>
      </c>
      <c r="G2211" t="s">
        <v>8218</v>
      </c>
      <c r="H2211" s="6">
        <f t="shared" si="205"/>
        <v>50.27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t="s">
        <v>8278</v>
      </c>
      <c r="Q2211" s="11" t="s">
        <v>8323</v>
      </c>
      <c r="R2211" t="s">
        <v>8328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3">
        <f t="shared" si="204"/>
        <v>111</v>
      </c>
      <c r="E2212" s="6">
        <v>4000</v>
      </c>
      <c r="F2212" s="8">
        <v>4457</v>
      </c>
      <c r="G2212" t="s">
        <v>8218</v>
      </c>
      <c r="H2212" s="6">
        <f t="shared" si="205"/>
        <v>61.9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t="s">
        <v>8278</v>
      </c>
      <c r="Q2212" s="11" t="s">
        <v>8323</v>
      </c>
      <c r="R2212" t="s">
        <v>8328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3">
        <f t="shared" si="204"/>
        <v>196</v>
      </c>
      <c r="E2213" s="6">
        <v>2500</v>
      </c>
      <c r="F2213" s="8">
        <v>4890</v>
      </c>
      <c r="G2213" t="s">
        <v>8218</v>
      </c>
      <c r="H2213" s="6">
        <f t="shared" si="205"/>
        <v>40.75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t="s">
        <v>8278</v>
      </c>
      <c r="Q2213" s="11" t="s">
        <v>8323</v>
      </c>
      <c r="R2213" t="s">
        <v>8328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3">
        <f t="shared" si="204"/>
        <v>114</v>
      </c>
      <c r="E2214" s="6">
        <v>6000</v>
      </c>
      <c r="F2214" s="8">
        <v>6863</v>
      </c>
      <c r="G2214" t="s">
        <v>8218</v>
      </c>
      <c r="H2214" s="6">
        <f t="shared" si="205"/>
        <v>55.8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t="s">
        <v>8278</v>
      </c>
      <c r="Q2214" s="11" t="s">
        <v>8323</v>
      </c>
      <c r="R2214" t="s">
        <v>8328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>
        <f t="shared" si="209"/>
        <v>2013</v>
      </c>
    </row>
    <row r="2215" spans="1:22" ht="43.2" x14ac:dyDescent="0.3">
      <c r="A2215">
        <v>2213</v>
      </c>
      <c r="B2215" s="3" t="s">
        <v>2214</v>
      </c>
      <c r="C2215" s="3" t="s">
        <v>6323</v>
      </c>
      <c r="D2215" s="3">
        <f t="shared" si="204"/>
        <v>200</v>
      </c>
      <c r="E2215" s="6">
        <v>5</v>
      </c>
      <c r="F2215" s="8">
        <v>10</v>
      </c>
      <c r="G2215" t="s">
        <v>8218</v>
      </c>
      <c r="H2215" s="6">
        <f t="shared" si="205"/>
        <v>10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t="s">
        <v>8278</v>
      </c>
      <c r="Q2215" s="11" t="s">
        <v>8323</v>
      </c>
      <c r="R2215" t="s">
        <v>8328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>
        <f t="shared" si="209"/>
        <v>2015</v>
      </c>
    </row>
    <row r="2216" spans="1:22" ht="28.8" x14ac:dyDescent="0.3">
      <c r="A2216">
        <v>2214</v>
      </c>
      <c r="B2216" s="3" t="s">
        <v>2215</v>
      </c>
      <c r="C2216" s="3" t="s">
        <v>6324</v>
      </c>
      <c r="D2216" s="3">
        <f t="shared" si="204"/>
        <v>293</v>
      </c>
      <c r="E2216" s="6">
        <v>600</v>
      </c>
      <c r="F2216" s="8">
        <v>1755.01</v>
      </c>
      <c r="G2216" t="s">
        <v>8218</v>
      </c>
      <c r="H2216" s="6">
        <f t="shared" si="205"/>
        <v>73.13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t="s">
        <v>8278</v>
      </c>
      <c r="Q2216" s="11" t="s">
        <v>8323</v>
      </c>
      <c r="R2216" t="s">
        <v>8328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3">
        <f t="shared" si="204"/>
        <v>156</v>
      </c>
      <c r="E2217" s="6">
        <v>550</v>
      </c>
      <c r="F2217" s="8">
        <v>860</v>
      </c>
      <c r="G2217" t="s">
        <v>8218</v>
      </c>
      <c r="H2217" s="6">
        <f t="shared" si="205"/>
        <v>26.06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t="s">
        <v>8278</v>
      </c>
      <c r="Q2217" s="11" t="s">
        <v>8323</v>
      </c>
      <c r="R2217" t="s">
        <v>8328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3">
        <f t="shared" si="204"/>
        <v>106</v>
      </c>
      <c r="E2218" s="6">
        <v>300</v>
      </c>
      <c r="F2218" s="8">
        <v>317</v>
      </c>
      <c r="G2218" t="s">
        <v>8218</v>
      </c>
      <c r="H2218" s="6">
        <f t="shared" si="205"/>
        <v>22.64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t="s">
        <v>8278</v>
      </c>
      <c r="Q2218" s="11" t="s">
        <v>8323</v>
      </c>
      <c r="R2218" t="s">
        <v>8328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3">
        <f t="shared" si="204"/>
        <v>101</v>
      </c>
      <c r="E2219" s="6">
        <v>420</v>
      </c>
      <c r="F2219" s="8">
        <v>425</v>
      </c>
      <c r="G2219" t="s">
        <v>8218</v>
      </c>
      <c r="H2219" s="6">
        <f t="shared" si="205"/>
        <v>47.22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t="s">
        <v>8278</v>
      </c>
      <c r="Q2219" s="11" t="s">
        <v>8323</v>
      </c>
      <c r="R2219" t="s">
        <v>8328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3">
        <f t="shared" si="204"/>
        <v>123</v>
      </c>
      <c r="E2220" s="6">
        <v>2000</v>
      </c>
      <c r="F2220" s="8">
        <v>2456.66</v>
      </c>
      <c r="G2220" t="s">
        <v>8218</v>
      </c>
      <c r="H2220" s="6">
        <f t="shared" si="205"/>
        <v>32.32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t="s">
        <v>8278</v>
      </c>
      <c r="Q2220" s="11" t="s">
        <v>8323</v>
      </c>
      <c r="R2220" t="s">
        <v>8328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3">
        <f t="shared" si="204"/>
        <v>102</v>
      </c>
      <c r="E2221" s="6">
        <v>1000</v>
      </c>
      <c r="F2221" s="8">
        <v>1015</v>
      </c>
      <c r="G2221" t="s">
        <v>8218</v>
      </c>
      <c r="H2221" s="6">
        <f t="shared" si="205"/>
        <v>53.42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t="s">
        <v>8278</v>
      </c>
      <c r="Q2221" s="11" t="s">
        <v>8323</v>
      </c>
      <c r="R2221" t="s">
        <v>8328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3">
        <f t="shared" si="204"/>
        <v>101</v>
      </c>
      <c r="E2222" s="6">
        <v>3500</v>
      </c>
      <c r="F2222" s="8">
        <v>3540</v>
      </c>
      <c r="G2222" t="s">
        <v>8218</v>
      </c>
      <c r="H2222" s="6">
        <f t="shared" si="205"/>
        <v>51.3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t="s">
        <v>8278</v>
      </c>
      <c r="Q2222" s="11" t="s">
        <v>8323</v>
      </c>
      <c r="R2222" t="s">
        <v>8328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3">
        <f t="shared" si="204"/>
        <v>108</v>
      </c>
      <c r="E2223" s="6">
        <v>7500</v>
      </c>
      <c r="F2223" s="8">
        <v>8109</v>
      </c>
      <c r="G2223" t="s">
        <v>8218</v>
      </c>
      <c r="H2223" s="6">
        <f t="shared" si="205"/>
        <v>37.200000000000003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t="s">
        <v>8295</v>
      </c>
      <c r="Q2223" s="11" t="s">
        <v>8331</v>
      </c>
      <c r="R2223" t="s">
        <v>8349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3">
        <f t="shared" si="204"/>
        <v>163</v>
      </c>
      <c r="E2224" s="6">
        <v>500</v>
      </c>
      <c r="F2224" s="8">
        <v>813</v>
      </c>
      <c r="G2224" t="s">
        <v>8218</v>
      </c>
      <c r="H2224" s="6">
        <f t="shared" si="205"/>
        <v>27.1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t="s">
        <v>8295</v>
      </c>
      <c r="Q2224" s="11" t="s">
        <v>8331</v>
      </c>
      <c r="R2224" t="s">
        <v>8349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>
        <f t="shared" si="209"/>
        <v>2012</v>
      </c>
    </row>
    <row r="2225" spans="1:22" ht="43.2" x14ac:dyDescent="0.3">
      <c r="A2225">
        <v>2223</v>
      </c>
      <c r="B2225" s="3" t="s">
        <v>2224</v>
      </c>
      <c r="C2225" s="3" t="s">
        <v>6333</v>
      </c>
      <c r="D2225" s="3">
        <f t="shared" si="204"/>
        <v>106</v>
      </c>
      <c r="E2225" s="6">
        <v>19500</v>
      </c>
      <c r="F2225" s="8">
        <v>20631</v>
      </c>
      <c r="G2225" t="s">
        <v>8218</v>
      </c>
      <c r="H2225" s="6">
        <f t="shared" si="205"/>
        <v>206.31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t="s">
        <v>8295</v>
      </c>
      <c r="Q2225" s="11" t="s">
        <v>8331</v>
      </c>
      <c r="R2225" t="s">
        <v>8349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3">
        <f t="shared" si="204"/>
        <v>243</v>
      </c>
      <c r="E2226" s="6">
        <v>10000</v>
      </c>
      <c r="F2226" s="8">
        <v>24315</v>
      </c>
      <c r="G2226" t="s">
        <v>8218</v>
      </c>
      <c r="H2226" s="6">
        <f t="shared" si="205"/>
        <v>82.15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t="s">
        <v>8295</v>
      </c>
      <c r="Q2226" s="11" t="s">
        <v>8331</v>
      </c>
      <c r="R2226" t="s">
        <v>8349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3">
        <f t="shared" si="204"/>
        <v>945</v>
      </c>
      <c r="E2227" s="6">
        <v>21000</v>
      </c>
      <c r="F2227" s="8">
        <v>198415.01</v>
      </c>
      <c r="G2227" t="s">
        <v>8218</v>
      </c>
      <c r="H2227" s="6">
        <f t="shared" si="205"/>
        <v>164.8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t="s">
        <v>8295</v>
      </c>
      <c r="Q2227" s="11" t="s">
        <v>8331</v>
      </c>
      <c r="R2227" t="s">
        <v>8349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3">
        <f t="shared" si="204"/>
        <v>108</v>
      </c>
      <c r="E2228" s="6">
        <v>18000</v>
      </c>
      <c r="F2228" s="8">
        <v>19523.310000000001</v>
      </c>
      <c r="G2228" t="s">
        <v>8218</v>
      </c>
      <c r="H2228" s="6">
        <f t="shared" si="205"/>
        <v>60.82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t="s">
        <v>8295</v>
      </c>
      <c r="Q2228" s="11" t="s">
        <v>8331</v>
      </c>
      <c r="R2228" t="s">
        <v>8349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3">
        <f t="shared" si="204"/>
        <v>157</v>
      </c>
      <c r="E2229" s="6">
        <v>13000</v>
      </c>
      <c r="F2229" s="8">
        <v>20459</v>
      </c>
      <c r="G2229" t="s">
        <v>8218</v>
      </c>
      <c r="H2229" s="6">
        <f t="shared" si="205"/>
        <v>67.97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t="s">
        <v>8295</v>
      </c>
      <c r="Q2229" s="11" t="s">
        <v>8331</v>
      </c>
      <c r="R2229" t="s">
        <v>8349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>
        <f t="shared" si="209"/>
        <v>2013</v>
      </c>
    </row>
    <row r="2230" spans="1:22" ht="43.2" x14ac:dyDescent="0.3">
      <c r="A2230">
        <v>2228</v>
      </c>
      <c r="B2230" s="3" t="s">
        <v>2229</v>
      </c>
      <c r="C2230" s="3" t="s">
        <v>6338</v>
      </c>
      <c r="D2230" s="3">
        <f t="shared" si="204"/>
        <v>1174</v>
      </c>
      <c r="E2230" s="6">
        <v>1000</v>
      </c>
      <c r="F2230" s="8">
        <v>11744.9</v>
      </c>
      <c r="G2230" t="s">
        <v>8218</v>
      </c>
      <c r="H2230" s="6">
        <f t="shared" si="205"/>
        <v>81.56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t="s">
        <v>8295</v>
      </c>
      <c r="Q2230" s="11" t="s">
        <v>8331</v>
      </c>
      <c r="R2230" t="s">
        <v>8349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3">
        <f t="shared" si="204"/>
        <v>171</v>
      </c>
      <c r="E2231" s="6">
        <v>8012</v>
      </c>
      <c r="F2231" s="8">
        <v>13704.33</v>
      </c>
      <c r="G2231" t="s">
        <v>8218</v>
      </c>
      <c r="H2231" s="6">
        <f t="shared" si="205"/>
        <v>25.43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t="s">
        <v>8295</v>
      </c>
      <c r="Q2231" s="11" t="s">
        <v>8331</v>
      </c>
      <c r="R2231" t="s">
        <v>8349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3">
        <f t="shared" si="204"/>
        <v>126</v>
      </c>
      <c r="E2232" s="6">
        <v>8500</v>
      </c>
      <c r="F2232" s="8">
        <v>10706</v>
      </c>
      <c r="G2232" t="s">
        <v>8218</v>
      </c>
      <c r="H2232" s="6">
        <f t="shared" si="205"/>
        <v>21.5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t="s">
        <v>8295</v>
      </c>
      <c r="Q2232" s="11" t="s">
        <v>8331</v>
      </c>
      <c r="R2232" t="s">
        <v>8349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3">
        <f t="shared" si="204"/>
        <v>1212</v>
      </c>
      <c r="E2233" s="6">
        <v>2500</v>
      </c>
      <c r="F2233" s="8">
        <v>30303.24</v>
      </c>
      <c r="G2233" t="s">
        <v>8218</v>
      </c>
      <c r="H2233" s="6">
        <f t="shared" si="205"/>
        <v>27.23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t="s">
        <v>8295</v>
      </c>
      <c r="Q2233" s="11" t="s">
        <v>8331</v>
      </c>
      <c r="R2233" t="s">
        <v>8349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3">
        <f t="shared" si="204"/>
        <v>496</v>
      </c>
      <c r="E2234" s="6">
        <v>5000</v>
      </c>
      <c r="F2234" s="8">
        <v>24790</v>
      </c>
      <c r="G2234" t="s">
        <v>8218</v>
      </c>
      <c r="H2234" s="6">
        <f t="shared" si="205"/>
        <v>25.09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t="s">
        <v>8295</v>
      </c>
      <c r="Q2234" s="11" t="s">
        <v>8331</v>
      </c>
      <c r="R2234" t="s">
        <v>8349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3">
        <f t="shared" si="204"/>
        <v>332</v>
      </c>
      <c r="E2235" s="6">
        <v>2500</v>
      </c>
      <c r="F2235" s="8">
        <v>8301</v>
      </c>
      <c r="G2235" t="s">
        <v>8218</v>
      </c>
      <c r="H2235" s="6">
        <f t="shared" si="205"/>
        <v>21.23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t="s">
        <v>8295</v>
      </c>
      <c r="Q2235" s="11" t="s">
        <v>8331</v>
      </c>
      <c r="R2235" t="s">
        <v>8349</v>
      </c>
      <c r="S2235" s="13">
        <f t="shared" si="206"/>
        <v>42331.378923611104</v>
      </c>
      <c r="T2235" s="13">
        <f t="shared" si="207"/>
        <v>42352</v>
      </c>
      <c r="U2235">
        <f t="shared" si="208"/>
        <v>2015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3">
        <f t="shared" si="204"/>
        <v>1165</v>
      </c>
      <c r="E2236" s="6">
        <v>100</v>
      </c>
      <c r="F2236" s="8">
        <v>1165</v>
      </c>
      <c r="G2236" t="s">
        <v>8218</v>
      </c>
      <c r="H2236" s="6">
        <f t="shared" si="205"/>
        <v>41.61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t="s">
        <v>8295</v>
      </c>
      <c r="Q2236" s="11" t="s">
        <v>8331</v>
      </c>
      <c r="R2236" t="s">
        <v>8349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>
        <f t="shared" si="209"/>
        <v>2017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3">
        <f t="shared" si="204"/>
        <v>153</v>
      </c>
      <c r="E2237" s="6">
        <v>13000</v>
      </c>
      <c r="F2237" s="8">
        <v>19931</v>
      </c>
      <c r="G2237" t="s">
        <v>8218</v>
      </c>
      <c r="H2237" s="6">
        <f t="shared" si="205"/>
        <v>135.59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t="s">
        <v>8295</v>
      </c>
      <c r="Q2237" s="11" t="s">
        <v>8331</v>
      </c>
      <c r="R2237" t="s">
        <v>8349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>
        <f t="shared" si="209"/>
        <v>2015</v>
      </c>
    </row>
    <row r="2238" spans="1:22" ht="28.8" x14ac:dyDescent="0.3">
      <c r="A2238">
        <v>2236</v>
      </c>
      <c r="B2238" s="3" t="s">
        <v>2237</v>
      </c>
      <c r="C2238" s="3" t="s">
        <v>6346</v>
      </c>
      <c r="D2238" s="3">
        <f t="shared" si="204"/>
        <v>537</v>
      </c>
      <c r="E2238" s="6">
        <v>2800</v>
      </c>
      <c r="F2238" s="8">
        <v>15039</v>
      </c>
      <c r="G2238" t="s">
        <v>8218</v>
      </c>
      <c r="H2238" s="6">
        <f t="shared" si="205"/>
        <v>22.12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t="s">
        <v>8295</v>
      </c>
      <c r="Q2238" s="11" t="s">
        <v>8331</v>
      </c>
      <c r="R2238" t="s">
        <v>8349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3">
        <f t="shared" si="204"/>
        <v>353</v>
      </c>
      <c r="E2239" s="6">
        <v>18000</v>
      </c>
      <c r="F2239" s="8">
        <v>63527</v>
      </c>
      <c r="G2239" t="s">
        <v>8218</v>
      </c>
      <c r="H2239" s="6">
        <f t="shared" si="205"/>
        <v>64.63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t="s">
        <v>8295</v>
      </c>
      <c r="Q2239" s="11" t="s">
        <v>8331</v>
      </c>
      <c r="R2239" t="s">
        <v>8349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3">
        <f t="shared" si="204"/>
        <v>137</v>
      </c>
      <c r="E2240" s="6">
        <v>4000</v>
      </c>
      <c r="F2240" s="8">
        <v>5496</v>
      </c>
      <c r="G2240" t="s">
        <v>8218</v>
      </c>
      <c r="H2240" s="6">
        <f t="shared" si="205"/>
        <v>69.569999999999993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t="s">
        <v>8295</v>
      </c>
      <c r="Q2240" s="11" t="s">
        <v>8331</v>
      </c>
      <c r="R2240" t="s">
        <v>8349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3">
        <f t="shared" si="204"/>
        <v>128</v>
      </c>
      <c r="E2241" s="6">
        <v>25000</v>
      </c>
      <c r="F2241" s="8">
        <v>32006.67</v>
      </c>
      <c r="G2241" t="s">
        <v>8218</v>
      </c>
      <c r="H2241" s="6">
        <f t="shared" si="205"/>
        <v>75.13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t="s">
        <v>8295</v>
      </c>
      <c r="Q2241" s="11" t="s">
        <v>8331</v>
      </c>
      <c r="R2241" t="s">
        <v>8349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3">
        <f t="shared" ref="D2242:D2305" si="210">ROUND((F2242/E2242)*100,0)</f>
        <v>271</v>
      </c>
      <c r="E2242" s="6">
        <v>5000</v>
      </c>
      <c r="F2242" s="8">
        <v>13534</v>
      </c>
      <c r="G2242" t="s">
        <v>8218</v>
      </c>
      <c r="H2242" s="6">
        <f t="shared" si="205"/>
        <v>140.97999999999999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t="s">
        <v>8295</v>
      </c>
      <c r="Q2242" s="11" t="s">
        <v>8331</v>
      </c>
      <c r="R2242" t="s">
        <v>8349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3">
        <f t="shared" si="210"/>
        <v>806</v>
      </c>
      <c r="E2243" s="6">
        <v>1000</v>
      </c>
      <c r="F2243" s="8">
        <v>8064</v>
      </c>
      <c r="G2243" t="s">
        <v>8218</v>
      </c>
      <c r="H2243" s="6">
        <f t="shared" ref="H2243:H2306" si="211">IFERROR(ROUND(F2243/N2243,2),0)</f>
        <v>49.47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t="s">
        <v>8295</v>
      </c>
      <c r="Q2243" s="11" t="s">
        <v>8331</v>
      </c>
      <c r="R2243" t="s">
        <v>8349</v>
      </c>
      <c r="S2243" s="13">
        <f t="shared" ref="S2243:S2306" si="212">(((L2243/60)/60)/24)+DATE(1970,1,1)</f>
        <v>42766.827546296292</v>
      </c>
      <c r="T2243" s="13">
        <f t="shared" ref="T2243:T2306" si="213">(((K2243/60)/60)/24)+DATE(1970,1,1)</f>
        <v>42796.827546296292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3">
        <f t="shared" si="210"/>
        <v>1360</v>
      </c>
      <c r="E2244" s="6">
        <v>10000</v>
      </c>
      <c r="F2244" s="8">
        <v>136009.76</v>
      </c>
      <c r="G2244" t="s">
        <v>8218</v>
      </c>
      <c r="H2244" s="6">
        <f t="shared" si="211"/>
        <v>53.87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t="s">
        <v>8295</v>
      </c>
      <c r="Q2244" s="11" t="s">
        <v>8331</v>
      </c>
      <c r="R2244" t="s">
        <v>8349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3">
        <f t="shared" si="210"/>
        <v>930250</v>
      </c>
      <c r="E2245" s="6">
        <v>1</v>
      </c>
      <c r="F2245" s="8">
        <v>9302.5</v>
      </c>
      <c r="G2245" t="s">
        <v>8218</v>
      </c>
      <c r="H2245" s="6">
        <f t="shared" si="211"/>
        <v>4.57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t="s">
        <v>8295</v>
      </c>
      <c r="Q2245" s="11" t="s">
        <v>8331</v>
      </c>
      <c r="R2245" t="s">
        <v>8349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3">
        <f t="shared" si="210"/>
        <v>377</v>
      </c>
      <c r="E2246" s="6">
        <v>5000</v>
      </c>
      <c r="F2246" s="8">
        <v>18851</v>
      </c>
      <c r="G2246" t="s">
        <v>8218</v>
      </c>
      <c r="H2246" s="6">
        <f t="shared" si="211"/>
        <v>65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t="s">
        <v>8295</v>
      </c>
      <c r="Q2246" s="11" t="s">
        <v>8331</v>
      </c>
      <c r="R2246" t="s">
        <v>8349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>
        <f t="shared" si="215"/>
        <v>2016</v>
      </c>
    </row>
    <row r="2247" spans="1:22" ht="28.8" x14ac:dyDescent="0.3">
      <c r="A2247">
        <v>2245</v>
      </c>
      <c r="B2247" s="3" t="s">
        <v>2246</v>
      </c>
      <c r="C2247" s="3" t="s">
        <v>6355</v>
      </c>
      <c r="D2247" s="3">
        <f t="shared" si="210"/>
        <v>2647</v>
      </c>
      <c r="E2247" s="6">
        <v>4000</v>
      </c>
      <c r="F2247" s="8">
        <v>105881</v>
      </c>
      <c r="G2247" t="s">
        <v>8218</v>
      </c>
      <c r="H2247" s="6">
        <f t="shared" si="211"/>
        <v>53.48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t="s">
        <v>8295</v>
      </c>
      <c r="Q2247" s="11" t="s">
        <v>8331</v>
      </c>
      <c r="R2247" t="s">
        <v>8349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2014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3">
        <f t="shared" si="210"/>
        <v>100</v>
      </c>
      <c r="E2248" s="6">
        <v>2500</v>
      </c>
      <c r="F2248" s="8">
        <v>2503</v>
      </c>
      <c r="G2248" t="s">
        <v>8218</v>
      </c>
      <c r="H2248" s="6">
        <f t="shared" si="211"/>
        <v>43.91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t="s">
        <v>8295</v>
      </c>
      <c r="Q2248" s="11" t="s">
        <v>8331</v>
      </c>
      <c r="R2248" t="s">
        <v>8349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3">
        <f t="shared" si="210"/>
        <v>104</v>
      </c>
      <c r="E2249" s="6">
        <v>18500</v>
      </c>
      <c r="F2249" s="8">
        <v>19324</v>
      </c>
      <c r="G2249" t="s">
        <v>8218</v>
      </c>
      <c r="H2249" s="6">
        <f t="shared" si="211"/>
        <v>50.85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t="s">
        <v>8295</v>
      </c>
      <c r="Q2249" s="11" t="s">
        <v>8331</v>
      </c>
      <c r="R2249" t="s">
        <v>8349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3">
        <f t="shared" si="210"/>
        <v>107</v>
      </c>
      <c r="E2250" s="6">
        <v>7000</v>
      </c>
      <c r="F2250" s="8">
        <v>7505</v>
      </c>
      <c r="G2250" t="s">
        <v>8218</v>
      </c>
      <c r="H2250" s="6">
        <f t="shared" si="211"/>
        <v>58.63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t="s">
        <v>8295</v>
      </c>
      <c r="Q2250" s="11" t="s">
        <v>8331</v>
      </c>
      <c r="R2250" t="s">
        <v>8349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>
        <f t="shared" si="215"/>
        <v>2016</v>
      </c>
    </row>
    <row r="2251" spans="1:22" ht="28.8" x14ac:dyDescent="0.3">
      <c r="A2251">
        <v>2249</v>
      </c>
      <c r="B2251" s="3" t="s">
        <v>2250</v>
      </c>
      <c r="C2251" s="3" t="s">
        <v>6359</v>
      </c>
      <c r="D2251" s="3">
        <f t="shared" si="210"/>
        <v>169</v>
      </c>
      <c r="E2251" s="6">
        <v>3500</v>
      </c>
      <c r="F2251" s="8">
        <v>5907</v>
      </c>
      <c r="G2251" t="s">
        <v>8218</v>
      </c>
      <c r="H2251" s="6">
        <f t="shared" si="211"/>
        <v>32.82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t="s">
        <v>8295</v>
      </c>
      <c r="Q2251" s="11" t="s">
        <v>8331</v>
      </c>
      <c r="R2251" t="s">
        <v>8349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3">
        <f t="shared" si="210"/>
        <v>975</v>
      </c>
      <c r="E2252" s="6">
        <v>25000</v>
      </c>
      <c r="F2252" s="8">
        <v>243778</v>
      </c>
      <c r="G2252" t="s">
        <v>8218</v>
      </c>
      <c r="H2252" s="6">
        <f t="shared" si="211"/>
        <v>426.93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t="s">
        <v>8295</v>
      </c>
      <c r="Q2252" s="11" t="s">
        <v>8331</v>
      </c>
      <c r="R2252" t="s">
        <v>8349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3">
        <f t="shared" si="210"/>
        <v>134</v>
      </c>
      <c r="E2253" s="6">
        <v>8500</v>
      </c>
      <c r="F2253" s="8">
        <v>11428.19</v>
      </c>
      <c r="G2253" t="s">
        <v>8218</v>
      </c>
      <c r="H2253" s="6">
        <f t="shared" si="211"/>
        <v>23.81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t="s">
        <v>8295</v>
      </c>
      <c r="Q2253" s="11" t="s">
        <v>8331</v>
      </c>
      <c r="R2253" t="s">
        <v>8349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3">
        <f t="shared" si="210"/>
        <v>272</v>
      </c>
      <c r="E2254" s="6">
        <v>9000</v>
      </c>
      <c r="F2254" s="8">
        <v>24505</v>
      </c>
      <c r="G2254" t="s">
        <v>8218</v>
      </c>
      <c r="H2254" s="6">
        <f t="shared" si="211"/>
        <v>98.41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t="s">
        <v>8295</v>
      </c>
      <c r="Q2254" s="11" t="s">
        <v>8331</v>
      </c>
      <c r="R2254" t="s">
        <v>8349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3">
        <f t="shared" si="210"/>
        <v>113</v>
      </c>
      <c r="E2255" s="6">
        <v>8000</v>
      </c>
      <c r="F2255" s="8">
        <v>9015</v>
      </c>
      <c r="G2255" t="s">
        <v>8218</v>
      </c>
      <c r="H2255" s="6">
        <f t="shared" si="211"/>
        <v>107.32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t="s">
        <v>8295</v>
      </c>
      <c r="Q2255" s="11" t="s">
        <v>8331</v>
      </c>
      <c r="R2255" t="s">
        <v>8349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>
        <f t="shared" si="215"/>
        <v>2015</v>
      </c>
    </row>
    <row r="2256" spans="1:22" ht="28.8" x14ac:dyDescent="0.3">
      <c r="A2256">
        <v>2254</v>
      </c>
      <c r="B2256" s="3" t="s">
        <v>2255</v>
      </c>
      <c r="C2256" s="3" t="s">
        <v>6364</v>
      </c>
      <c r="D2256" s="3">
        <f t="shared" si="210"/>
        <v>460</v>
      </c>
      <c r="E2256" s="6">
        <v>500</v>
      </c>
      <c r="F2256" s="8">
        <v>2299</v>
      </c>
      <c r="G2256" t="s">
        <v>8218</v>
      </c>
      <c r="H2256" s="6">
        <f t="shared" si="211"/>
        <v>11.67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t="s">
        <v>8295</v>
      </c>
      <c r="Q2256" s="11" t="s">
        <v>8331</v>
      </c>
      <c r="R2256" t="s">
        <v>8349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3">
        <f t="shared" si="210"/>
        <v>287</v>
      </c>
      <c r="E2257" s="6">
        <v>3950</v>
      </c>
      <c r="F2257" s="8">
        <v>11323</v>
      </c>
      <c r="G2257" t="s">
        <v>8218</v>
      </c>
      <c r="H2257" s="6">
        <f t="shared" si="211"/>
        <v>41.78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t="s">
        <v>8295</v>
      </c>
      <c r="Q2257" s="11" t="s">
        <v>8331</v>
      </c>
      <c r="R2257" t="s">
        <v>8349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3">
        <f t="shared" si="210"/>
        <v>223</v>
      </c>
      <c r="E2258" s="6">
        <v>480</v>
      </c>
      <c r="F2258" s="8">
        <v>1069</v>
      </c>
      <c r="G2258" t="s">
        <v>8218</v>
      </c>
      <c r="H2258" s="6">
        <f t="shared" si="211"/>
        <v>21.38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t="s">
        <v>8295</v>
      </c>
      <c r="Q2258" s="11" t="s">
        <v>8331</v>
      </c>
      <c r="R2258" t="s">
        <v>8349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>
        <f t="shared" si="215"/>
        <v>2016</v>
      </c>
    </row>
    <row r="2259" spans="1:22" ht="43.2" x14ac:dyDescent="0.3">
      <c r="A2259">
        <v>2257</v>
      </c>
      <c r="B2259" s="3" t="s">
        <v>2258</v>
      </c>
      <c r="C2259" s="3" t="s">
        <v>6367</v>
      </c>
      <c r="D2259" s="3">
        <f t="shared" si="210"/>
        <v>636</v>
      </c>
      <c r="E2259" s="6">
        <v>2500</v>
      </c>
      <c r="F2259" s="8">
        <v>15903.5</v>
      </c>
      <c r="G2259" t="s">
        <v>8218</v>
      </c>
      <c r="H2259" s="6">
        <f t="shared" si="211"/>
        <v>94.1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t="s">
        <v>8295</v>
      </c>
      <c r="Q2259" s="11" t="s">
        <v>8331</v>
      </c>
      <c r="R2259" t="s">
        <v>8349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3">
        <f t="shared" si="210"/>
        <v>147</v>
      </c>
      <c r="E2260" s="6">
        <v>2200</v>
      </c>
      <c r="F2260" s="8">
        <v>3223</v>
      </c>
      <c r="G2260" t="s">
        <v>8218</v>
      </c>
      <c r="H2260" s="6">
        <f t="shared" si="211"/>
        <v>15.72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t="s">
        <v>8295</v>
      </c>
      <c r="Q2260" s="11" t="s">
        <v>8331</v>
      </c>
      <c r="R2260" t="s">
        <v>8349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3">
        <f t="shared" si="210"/>
        <v>1867</v>
      </c>
      <c r="E2261" s="6">
        <v>1000</v>
      </c>
      <c r="F2261" s="8">
        <v>18671</v>
      </c>
      <c r="G2261" t="s">
        <v>8218</v>
      </c>
      <c r="H2261" s="6">
        <f t="shared" si="211"/>
        <v>90.64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t="s">
        <v>8295</v>
      </c>
      <c r="Q2261" s="11" t="s">
        <v>8331</v>
      </c>
      <c r="R2261" t="s">
        <v>8349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3">
        <f t="shared" si="210"/>
        <v>327</v>
      </c>
      <c r="E2262" s="6">
        <v>2500</v>
      </c>
      <c r="F2262" s="8">
        <v>8173</v>
      </c>
      <c r="G2262" t="s">
        <v>8218</v>
      </c>
      <c r="H2262" s="6">
        <f t="shared" si="211"/>
        <v>97.3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t="s">
        <v>8295</v>
      </c>
      <c r="Q2262" s="11" t="s">
        <v>8331</v>
      </c>
      <c r="R2262" t="s">
        <v>8349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3">
        <f t="shared" si="210"/>
        <v>780</v>
      </c>
      <c r="E2263" s="6">
        <v>1000</v>
      </c>
      <c r="F2263" s="8">
        <v>7795</v>
      </c>
      <c r="G2263" t="s">
        <v>8218</v>
      </c>
      <c r="H2263" s="6">
        <f t="shared" si="211"/>
        <v>37.119999999999997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t="s">
        <v>8295</v>
      </c>
      <c r="Q2263" s="11" t="s">
        <v>8331</v>
      </c>
      <c r="R2263" t="s">
        <v>8349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>
        <f t="shared" si="215"/>
        <v>2017</v>
      </c>
    </row>
    <row r="2264" spans="1:22" ht="28.8" x14ac:dyDescent="0.3">
      <c r="A2264">
        <v>2262</v>
      </c>
      <c r="B2264" s="3" t="s">
        <v>2263</v>
      </c>
      <c r="C2264" s="3" t="s">
        <v>6372</v>
      </c>
      <c r="D2264" s="3">
        <f t="shared" si="210"/>
        <v>154</v>
      </c>
      <c r="E2264" s="6">
        <v>3300</v>
      </c>
      <c r="F2264" s="8">
        <v>5087</v>
      </c>
      <c r="G2264" t="s">
        <v>8218</v>
      </c>
      <c r="H2264" s="6">
        <f t="shared" si="211"/>
        <v>28.1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t="s">
        <v>8295</v>
      </c>
      <c r="Q2264" s="11" t="s">
        <v>8331</v>
      </c>
      <c r="R2264" t="s">
        <v>8349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3">
        <f t="shared" si="210"/>
        <v>116</v>
      </c>
      <c r="E2265" s="6">
        <v>7500</v>
      </c>
      <c r="F2265" s="8">
        <v>8666</v>
      </c>
      <c r="G2265" t="s">
        <v>8218</v>
      </c>
      <c r="H2265" s="6">
        <f t="shared" si="211"/>
        <v>144.43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t="s">
        <v>8295</v>
      </c>
      <c r="Q2265" s="11" t="s">
        <v>8331</v>
      </c>
      <c r="R2265" t="s">
        <v>8349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>
        <f t="shared" si="215"/>
        <v>2015</v>
      </c>
    </row>
    <row r="2266" spans="1:22" ht="43.2" x14ac:dyDescent="0.3">
      <c r="A2266">
        <v>2264</v>
      </c>
      <c r="B2266" s="3" t="s">
        <v>2265</v>
      </c>
      <c r="C2266" s="3" t="s">
        <v>6374</v>
      </c>
      <c r="D2266" s="3">
        <f t="shared" si="210"/>
        <v>180</v>
      </c>
      <c r="E2266" s="6">
        <v>6000</v>
      </c>
      <c r="F2266" s="8">
        <v>10802</v>
      </c>
      <c r="G2266" t="s">
        <v>8218</v>
      </c>
      <c r="H2266" s="6">
        <f t="shared" si="211"/>
        <v>24.27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t="s">
        <v>8295</v>
      </c>
      <c r="Q2266" s="11" t="s">
        <v>8331</v>
      </c>
      <c r="R2266" t="s">
        <v>8349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3">
        <f t="shared" si="210"/>
        <v>299</v>
      </c>
      <c r="E2267" s="6">
        <v>200</v>
      </c>
      <c r="F2267" s="8">
        <v>597</v>
      </c>
      <c r="G2267" t="s">
        <v>8218</v>
      </c>
      <c r="H2267" s="6">
        <f t="shared" si="211"/>
        <v>35.119999999999997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t="s">
        <v>8295</v>
      </c>
      <c r="Q2267" s="11" t="s">
        <v>8331</v>
      </c>
      <c r="R2267" t="s">
        <v>8349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>
        <f t="shared" si="215"/>
        <v>2016</v>
      </c>
    </row>
    <row r="2268" spans="1:22" ht="28.8" x14ac:dyDescent="0.3">
      <c r="A2268">
        <v>2266</v>
      </c>
      <c r="B2268" s="3" t="s">
        <v>2267</v>
      </c>
      <c r="C2268" s="3" t="s">
        <v>6376</v>
      </c>
      <c r="D2268" s="3">
        <f t="shared" si="210"/>
        <v>320</v>
      </c>
      <c r="E2268" s="6">
        <v>1500</v>
      </c>
      <c r="F2268" s="8">
        <v>4804</v>
      </c>
      <c r="G2268" t="s">
        <v>8218</v>
      </c>
      <c r="H2268" s="6">
        <f t="shared" si="211"/>
        <v>24.76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t="s">
        <v>8295</v>
      </c>
      <c r="Q2268" s="11" t="s">
        <v>8331</v>
      </c>
      <c r="R2268" t="s">
        <v>8349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3">
        <f t="shared" si="210"/>
        <v>381</v>
      </c>
      <c r="E2269" s="6">
        <v>20000</v>
      </c>
      <c r="F2269" s="8">
        <v>76105</v>
      </c>
      <c r="G2269" t="s">
        <v>8218</v>
      </c>
      <c r="H2269" s="6">
        <f t="shared" si="211"/>
        <v>188.38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t="s">
        <v>8295</v>
      </c>
      <c r="Q2269" s="11" t="s">
        <v>8331</v>
      </c>
      <c r="R2269" t="s">
        <v>8349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3">
        <f t="shared" si="210"/>
        <v>103</v>
      </c>
      <c r="E2270" s="6">
        <v>28000</v>
      </c>
      <c r="F2270" s="8">
        <v>28728</v>
      </c>
      <c r="G2270" t="s">
        <v>8218</v>
      </c>
      <c r="H2270" s="6">
        <f t="shared" si="211"/>
        <v>148.08000000000001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t="s">
        <v>8295</v>
      </c>
      <c r="Q2270" s="11" t="s">
        <v>8331</v>
      </c>
      <c r="R2270" t="s">
        <v>8349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3">
        <f t="shared" si="210"/>
        <v>1802</v>
      </c>
      <c r="E2271" s="6">
        <v>2500</v>
      </c>
      <c r="F2271" s="8">
        <v>45041</v>
      </c>
      <c r="G2271" t="s">
        <v>8218</v>
      </c>
      <c r="H2271" s="6">
        <f t="shared" si="211"/>
        <v>49.93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t="s">
        <v>8295</v>
      </c>
      <c r="Q2271" s="11" t="s">
        <v>8331</v>
      </c>
      <c r="R2271" t="s">
        <v>8349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3">
        <f t="shared" si="210"/>
        <v>720</v>
      </c>
      <c r="E2272" s="6">
        <v>25000</v>
      </c>
      <c r="F2272" s="8">
        <v>180062</v>
      </c>
      <c r="G2272" t="s">
        <v>8218</v>
      </c>
      <c r="H2272" s="6">
        <f t="shared" si="211"/>
        <v>107.82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t="s">
        <v>8295</v>
      </c>
      <c r="Q2272" s="11" t="s">
        <v>8331</v>
      </c>
      <c r="R2272" t="s">
        <v>8349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>
        <f t="shared" si="215"/>
        <v>2017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3">
        <f t="shared" si="210"/>
        <v>283</v>
      </c>
      <c r="E2273" s="6">
        <v>20000</v>
      </c>
      <c r="F2273" s="8">
        <v>56618</v>
      </c>
      <c r="G2273" t="s">
        <v>8218</v>
      </c>
      <c r="H2273" s="6">
        <f t="shared" si="211"/>
        <v>42.63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t="s">
        <v>8295</v>
      </c>
      <c r="Q2273" s="11" t="s">
        <v>8331</v>
      </c>
      <c r="R2273" t="s">
        <v>8349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3">
        <f t="shared" si="210"/>
        <v>1357</v>
      </c>
      <c r="E2274" s="6">
        <v>1000</v>
      </c>
      <c r="F2274" s="8">
        <v>13566</v>
      </c>
      <c r="G2274" t="s">
        <v>8218</v>
      </c>
      <c r="H2274" s="6">
        <f t="shared" si="211"/>
        <v>14.37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t="s">
        <v>8295</v>
      </c>
      <c r="Q2274" s="11" t="s">
        <v>8331</v>
      </c>
      <c r="R2274" t="s">
        <v>8349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3">
        <f t="shared" si="210"/>
        <v>220</v>
      </c>
      <c r="E2275" s="6">
        <v>2500</v>
      </c>
      <c r="F2275" s="8">
        <v>5509</v>
      </c>
      <c r="G2275" t="s">
        <v>8218</v>
      </c>
      <c r="H2275" s="6">
        <f t="shared" si="211"/>
        <v>37.479999999999997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t="s">
        <v>8295</v>
      </c>
      <c r="Q2275" s="11" t="s">
        <v>8331</v>
      </c>
      <c r="R2275" t="s">
        <v>8349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>
        <f t="shared" si="215"/>
        <v>2017</v>
      </c>
    </row>
    <row r="2276" spans="1:22" ht="43.2" x14ac:dyDescent="0.3">
      <c r="A2276">
        <v>2274</v>
      </c>
      <c r="B2276" s="3" t="s">
        <v>2275</v>
      </c>
      <c r="C2276" s="3" t="s">
        <v>6384</v>
      </c>
      <c r="D2276" s="3">
        <f t="shared" si="210"/>
        <v>120</v>
      </c>
      <c r="E2276" s="6">
        <v>2500</v>
      </c>
      <c r="F2276" s="8">
        <v>2990</v>
      </c>
      <c r="G2276" t="s">
        <v>8218</v>
      </c>
      <c r="H2276" s="6">
        <f t="shared" si="211"/>
        <v>30.2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t="s">
        <v>8295</v>
      </c>
      <c r="Q2276" s="11" t="s">
        <v>8331</v>
      </c>
      <c r="R2276" t="s">
        <v>8349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3">
        <f t="shared" si="210"/>
        <v>408</v>
      </c>
      <c r="E2277" s="6">
        <v>650</v>
      </c>
      <c r="F2277" s="8">
        <v>2650.5</v>
      </c>
      <c r="G2277" t="s">
        <v>8218</v>
      </c>
      <c r="H2277" s="6">
        <f t="shared" si="211"/>
        <v>33.549999999999997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t="s">
        <v>8295</v>
      </c>
      <c r="Q2277" s="11" t="s">
        <v>8331</v>
      </c>
      <c r="R2277" t="s">
        <v>8349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>
        <f t="shared" si="215"/>
        <v>2014</v>
      </c>
    </row>
    <row r="2278" spans="1:22" ht="43.2" x14ac:dyDescent="0.3">
      <c r="A2278">
        <v>2276</v>
      </c>
      <c r="B2278" s="3" t="s">
        <v>2277</v>
      </c>
      <c r="C2278" s="3" t="s">
        <v>6386</v>
      </c>
      <c r="D2278" s="3">
        <f t="shared" si="210"/>
        <v>106</v>
      </c>
      <c r="E2278" s="6">
        <v>4589</v>
      </c>
      <c r="F2278" s="8">
        <v>4856</v>
      </c>
      <c r="G2278" t="s">
        <v>8218</v>
      </c>
      <c r="H2278" s="6">
        <f t="shared" si="211"/>
        <v>64.75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t="s">
        <v>8295</v>
      </c>
      <c r="Q2278" s="11" t="s">
        <v>8331</v>
      </c>
      <c r="R2278" t="s">
        <v>8349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>
        <f t="shared" si="215"/>
        <v>2014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3">
        <f t="shared" si="210"/>
        <v>141</v>
      </c>
      <c r="E2279" s="6">
        <v>8500</v>
      </c>
      <c r="F2279" s="8">
        <v>11992</v>
      </c>
      <c r="G2279" t="s">
        <v>8218</v>
      </c>
      <c r="H2279" s="6">
        <f t="shared" si="211"/>
        <v>57.93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t="s">
        <v>8295</v>
      </c>
      <c r="Q2279" s="11" t="s">
        <v>8331</v>
      </c>
      <c r="R2279" t="s">
        <v>8349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3">
        <f t="shared" si="210"/>
        <v>271</v>
      </c>
      <c r="E2280" s="6">
        <v>2000</v>
      </c>
      <c r="F2280" s="8">
        <v>5414</v>
      </c>
      <c r="G2280" t="s">
        <v>8218</v>
      </c>
      <c r="H2280" s="6">
        <f t="shared" si="211"/>
        <v>53.08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t="s">
        <v>8295</v>
      </c>
      <c r="Q2280" s="11" t="s">
        <v>8331</v>
      </c>
      <c r="R2280" t="s">
        <v>8349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2015</v>
      </c>
      <c r="V2280">
        <f t="shared" si="215"/>
        <v>2016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3">
        <f t="shared" si="210"/>
        <v>154</v>
      </c>
      <c r="E2281" s="6">
        <v>1000</v>
      </c>
      <c r="F2281" s="8">
        <v>1538</v>
      </c>
      <c r="G2281" t="s">
        <v>8218</v>
      </c>
      <c r="H2281" s="6">
        <f t="shared" si="211"/>
        <v>48.06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t="s">
        <v>8295</v>
      </c>
      <c r="Q2281" s="11" t="s">
        <v>8331</v>
      </c>
      <c r="R2281" t="s">
        <v>8349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>
        <f t="shared" si="215"/>
        <v>2015</v>
      </c>
    </row>
    <row r="2282" spans="1:22" ht="43.2" x14ac:dyDescent="0.3">
      <c r="A2282">
        <v>2280</v>
      </c>
      <c r="B2282" s="3" t="s">
        <v>2281</v>
      </c>
      <c r="C2282" s="3" t="s">
        <v>6390</v>
      </c>
      <c r="D2282" s="3">
        <f t="shared" si="210"/>
        <v>404</v>
      </c>
      <c r="E2282" s="6">
        <v>9800</v>
      </c>
      <c r="F2282" s="8">
        <v>39550.5</v>
      </c>
      <c r="G2282" t="s">
        <v>8218</v>
      </c>
      <c r="H2282" s="6">
        <f t="shared" si="211"/>
        <v>82.4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t="s">
        <v>8295</v>
      </c>
      <c r="Q2282" s="11" t="s">
        <v>8331</v>
      </c>
      <c r="R2282" t="s">
        <v>8349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3">
        <f t="shared" si="210"/>
        <v>185</v>
      </c>
      <c r="E2283" s="6">
        <v>300</v>
      </c>
      <c r="F2283" s="8">
        <v>555</v>
      </c>
      <c r="G2283" t="s">
        <v>8218</v>
      </c>
      <c r="H2283" s="6">
        <f t="shared" si="211"/>
        <v>50.45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t="s">
        <v>8274</v>
      </c>
      <c r="Q2283" s="11" t="s">
        <v>8323</v>
      </c>
      <c r="R2283" t="s">
        <v>8324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3">
        <f t="shared" si="210"/>
        <v>185</v>
      </c>
      <c r="E2284" s="6">
        <v>750</v>
      </c>
      <c r="F2284" s="8">
        <v>1390</v>
      </c>
      <c r="G2284" t="s">
        <v>8218</v>
      </c>
      <c r="H2284" s="6">
        <f t="shared" si="211"/>
        <v>115.83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t="s">
        <v>8274</v>
      </c>
      <c r="Q2284" s="11" t="s">
        <v>8323</v>
      </c>
      <c r="R2284" t="s">
        <v>8324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>
        <f t="shared" si="215"/>
        <v>2016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3">
        <f t="shared" si="210"/>
        <v>101</v>
      </c>
      <c r="E2285" s="6">
        <v>3000</v>
      </c>
      <c r="F2285" s="8">
        <v>3025.66</v>
      </c>
      <c r="G2285" t="s">
        <v>8218</v>
      </c>
      <c r="H2285" s="6">
        <f t="shared" si="211"/>
        <v>63.03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t="s">
        <v>8274</v>
      </c>
      <c r="Q2285" s="11" t="s">
        <v>8323</v>
      </c>
      <c r="R2285" t="s">
        <v>8324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3">
        <f t="shared" si="210"/>
        <v>106</v>
      </c>
      <c r="E2286" s="6">
        <v>6000</v>
      </c>
      <c r="F2286" s="8">
        <v>6373.27</v>
      </c>
      <c r="G2286" t="s">
        <v>8218</v>
      </c>
      <c r="H2286" s="6">
        <f t="shared" si="211"/>
        <v>108.02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t="s">
        <v>8274</v>
      </c>
      <c r="Q2286" s="11" t="s">
        <v>8323</v>
      </c>
      <c r="R2286" t="s">
        <v>8324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3">
        <f t="shared" si="210"/>
        <v>121</v>
      </c>
      <c r="E2287" s="6">
        <v>3000</v>
      </c>
      <c r="F2287" s="8">
        <v>3641</v>
      </c>
      <c r="G2287" t="s">
        <v>8218</v>
      </c>
      <c r="H2287" s="6">
        <f t="shared" si="211"/>
        <v>46.09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t="s">
        <v>8274</v>
      </c>
      <c r="Q2287" s="11" t="s">
        <v>8323</v>
      </c>
      <c r="R2287" t="s">
        <v>8324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3">
        <f t="shared" si="210"/>
        <v>100</v>
      </c>
      <c r="E2288" s="6">
        <v>1500</v>
      </c>
      <c r="F2288" s="8">
        <v>1501</v>
      </c>
      <c r="G2288" t="s">
        <v>8218</v>
      </c>
      <c r="H2288" s="6">
        <f t="shared" si="211"/>
        <v>107.21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t="s">
        <v>8274</v>
      </c>
      <c r="Q2288" s="11" t="s">
        <v>8323</v>
      </c>
      <c r="R2288" t="s">
        <v>8324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3">
        <f t="shared" si="210"/>
        <v>120</v>
      </c>
      <c r="E2289" s="6">
        <v>4500</v>
      </c>
      <c r="F2289" s="8">
        <v>5398.99</v>
      </c>
      <c r="G2289" t="s">
        <v>8218</v>
      </c>
      <c r="H2289" s="6">
        <f t="shared" si="211"/>
        <v>50.93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t="s">
        <v>8274</v>
      </c>
      <c r="Q2289" s="11" t="s">
        <v>8323</v>
      </c>
      <c r="R2289" t="s">
        <v>8324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3">
        <f t="shared" si="210"/>
        <v>100</v>
      </c>
      <c r="E2290" s="6">
        <v>1000</v>
      </c>
      <c r="F2290" s="8">
        <v>1001</v>
      </c>
      <c r="G2290" t="s">
        <v>8218</v>
      </c>
      <c r="H2290" s="6">
        <f t="shared" si="211"/>
        <v>40.04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t="s">
        <v>8274</v>
      </c>
      <c r="Q2290" s="11" t="s">
        <v>8323</v>
      </c>
      <c r="R2290" t="s">
        <v>8324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3">
        <f t="shared" si="210"/>
        <v>107</v>
      </c>
      <c r="E2291" s="6">
        <v>1500</v>
      </c>
      <c r="F2291" s="8">
        <v>1611</v>
      </c>
      <c r="G2291" t="s">
        <v>8218</v>
      </c>
      <c r="H2291" s="6">
        <f t="shared" si="211"/>
        <v>64.44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t="s">
        <v>8274</v>
      </c>
      <c r="Q2291" s="11" t="s">
        <v>8323</v>
      </c>
      <c r="R2291" t="s">
        <v>8324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3">
        <f t="shared" si="210"/>
        <v>104</v>
      </c>
      <c r="E2292" s="6">
        <v>1500</v>
      </c>
      <c r="F2292" s="8">
        <v>1561</v>
      </c>
      <c r="G2292" t="s">
        <v>8218</v>
      </c>
      <c r="H2292" s="6">
        <f t="shared" si="211"/>
        <v>53.83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t="s">
        <v>8274</v>
      </c>
      <c r="Q2292" s="11" t="s">
        <v>8323</v>
      </c>
      <c r="R2292" t="s">
        <v>8324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3">
        <f t="shared" si="210"/>
        <v>173</v>
      </c>
      <c r="E2293" s="6">
        <v>2500</v>
      </c>
      <c r="F2293" s="8">
        <v>4320</v>
      </c>
      <c r="G2293" t="s">
        <v>8218</v>
      </c>
      <c r="H2293" s="6">
        <f t="shared" si="211"/>
        <v>100.47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t="s">
        <v>8274</v>
      </c>
      <c r="Q2293" s="11" t="s">
        <v>8323</v>
      </c>
      <c r="R2293" t="s">
        <v>8324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3">
        <f t="shared" si="210"/>
        <v>107</v>
      </c>
      <c r="E2294" s="6">
        <v>2000</v>
      </c>
      <c r="F2294" s="8">
        <v>2145.0100000000002</v>
      </c>
      <c r="G2294" t="s">
        <v>8218</v>
      </c>
      <c r="H2294" s="6">
        <f t="shared" si="211"/>
        <v>46.63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t="s">
        <v>8274</v>
      </c>
      <c r="Q2294" s="11" t="s">
        <v>8323</v>
      </c>
      <c r="R2294" t="s">
        <v>8324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3">
        <f t="shared" si="210"/>
        <v>108</v>
      </c>
      <c r="E2295" s="6">
        <v>850</v>
      </c>
      <c r="F2295" s="8">
        <v>920</v>
      </c>
      <c r="G2295" t="s">
        <v>8218</v>
      </c>
      <c r="H2295" s="6">
        <f t="shared" si="211"/>
        <v>34.07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t="s">
        <v>8274</v>
      </c>
      <c r="Q2295" s="11" t="s">
        <v>8323</v>
      </c>
      <c r="R2295" t="s">
        <v>8324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3">
        <f t="shared" si="210"/>
        <v>146</v>
      </c>
      <c r="E2296" s="6">
        <v>5000</v>
      </c>
      <c r="F2296" s="8">
        <v>7304.04</v>
      </c>
      <c r="G2296" t="s">
        <v>8218</v>
      </c>
      <c r="H2296" s="6">
        <f t="shared" si="211"/>
        <v>65.209999999999994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t="s">
        <v>8274</v>
      </c>
      <c r="Q2296" s="11" t="s">
        <v>8323</v>
      </c>
      <c r="R2296" t="s">
        <v>8324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>
        <f t="shared" si="215"/>
        <v>2013</v>
      </c>
    </row>
    <row r="2297" spans="1:22" ht="43.2" x14ac:dyDescent="0.3">
      <c r="A2297">
        <v>2295</v>
      </c>
      <c r="B2297" s="3" t="s">
        <v>2296</v>
      </c>
      <c r="C2297" s="3" t="s">
        <v>6405</v>
      </c>
      <c r="D2297" s="3">
        <f t="shared" si="210"/>
        <v>125</v>
      </c>
      <c r="E2297" s="6">
        <v>1200</v>
      </c>
      <c r="F2297" s="8">
        <v>1503</v>
      </c>
      <c r="G2297" t="s">
        <v>8218</v>
      </c>
      <c r="H2297" s="6">
        <f t="shared" si="211"/>
        <v>44.21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t="s">
        <v>8274</v>
      </c>
      <c r="Q2297" s="11" t="s">
        <v>8323</v>
      </c>
      <c r="R2297" t="s">
        <v>8324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>
        <f t="shared" si="215"/>
        <v>2013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3">
        <f t="shared" si="210"/>
        <v>149</v>
      </c>
      <c r="E2298" s="6">
        <v>7000</v>
      </c>
      <c r="F2298" s="8">
        <v>10435</v>
      </c>
      <c r="G2298" t="s">
        <v>8218</v>
      </c>
      <c r="H2298" s="6">
        <f t="shared" si="211"/>
        <v>71.97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t="s">
        <v>8274</v>
      </c>
      <c r="Q2298" s="11" t="s">
        <v>8323</v>
      </c>
      <c r="R2298" t="s">
        <v>8324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3">
        <f t="shared" si="210"/>
        <v>101</v>
      </c>
      <c r="E2299" s="6">
        <v>1000</v>
      </c>
      <c r="F2299" s="8">
        <v>1006</v>
      </c>
      <c r="G2299" t="s">
        <v>8218</v>
      </c>
      <c r="H2299" s="6">
        <f t="shared" si="211"/>
        <v>52.95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t="s">
        <v>8274</v>
      </c>
      <c r="Q2299" s="11" t="s">
        <v>8323</v>
      </c>
      <c r="R2299" t="s">
        <v>8324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>
        <f t="shared" si="215"/>
        <v>2012</v>
      </c>
    </row>
    <row r="2300" spans="1:22" ht="28.8" x14ac:dyDescent="0.3">
      <c r="A2300">
        <v>2298</v>
      </c>
      <c r="B2300" s="3" t="s">
        <v>2299</v>
      </c>
      <c r="C2300" s="3" t="s">
        <v>6408</v>
      </c>
      <c r="D2300" s="3">
        <f t="shared" si="210"/>
        <v>105</v>
      </c>
      <c r="E2300" s="6">
        <v>30000</v>
      </c>
      <c r="F2300" s="8">
        <v>31522</v>
      </c>
      <c r="G2300" t="s">
        <v>8218</v>
      </c>
      <c r="H2300" s="6">
        <f t="shared" si="211"/>
        <v>109.45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t="s">
        <v>8274</v>
      </c>
      <c r="Q2300" s="11" t="s">
        <v>8323</v>
      </c>
      <c r="R2300" t="s">
        <v>8324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>
        <f t="shared" si="215"/>
        <v>2014</v>
      </c>
    </row>
    <row r="2301" spans="1:22" ht="28.8" x14ac:dyDescent="0.3">
      <c r="A2301">
        <v>2299</v>
      </c>
      <c r="B2301" s="3" t="s">
        <v>2300</v>
      </c>
      <c r="C2301" s="3" t="s">
        <v>6409</v>
      </c>
      <c r="D2301" s="3">
        <f t="shared" si="210"/>
        <v>350</v>
      </c>
      <c r="E2301" s="6">
        <v>300</v>
      </c>
      <c r="F2301" s="8">
        <v>1050.5</v>
      </c>
      <c r="G2301" t="s">
        <v>8218</v>
      </c>
      <c r="H2301" s="6">
        <f t="shared" si="211"/>
        <v>75.040000000000006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t="s">
        <v>8274</v>
      </c>
      <c r="Q2301" s="11" t="s">
        <v>8323</v>
      </c>
      <c r="R2301" t="s">
        <v>8324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3">
        <f t="shared" si="210"/>
        <v>101</v>
      </c>
      <c r="E2302" s="6">
        <v>800</v>
      </c>
      <c r="F2302" s="8">
        <v>810</v>
      </c>
      <c r="G2302" t="s">
        <v>8218</v>
      </c>
      <c r="H2302" s="6">
        <f t="shared" si="211"/>
        <v>115.71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t="s">
        <v>8274</v>
      </c>
      <c r="Q2302" s="11" t="s">
        <v>8323</v>
      </c>
      <c r="R2302" t="s">
        <v>8324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3">
        <f t="shared" si="210"/>
        <v>134</v>
      </c>
      <c r="E2303" s="6">
        <v>5000</v>
      </c>
      <c r="F2303" s="8">
        <v>6680.22</v>
      </c>
      <c r="G2303" t="s">
        <v>8218</v>
      </c>
      <c r="H2303" s="6">
        <f t="shared" si="211"/>
        <v>31.66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t="s">
        <v>8277</v>
      </c>
      <c r="Q2303" s="11" t="s">
        <v>8323</v>
      </c>
      <c r="R2303" t="s">
        <v>8327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3">
        <f t="shared" si="210"/>
        <v>171</v>
      </c>
      <c r="E2304" s="6">
        <v>2300</v>
      </c>
      <c r="F2304" s="8">
        <v>3925</v>
      </c>
      <c r="G2304" t="s">
        <v>8218</v>
      </c>
      <c r="H2304" s="6">
        <f t="shared" si="211"/>
        <v>46.18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t="s">
        <v>8277</v>
      </c>
      <c r="Q2304" s="11" t="s">
        <v>8323</v>
      </c>
      <c r="R2304" t="s">
        <v>8327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>
        <f t="shared" si="215"/>
        <v>2013</v>
      </c>
    </row>
    <row r="2305" spans="1:22" ht="43.2" x14ac:dyDescent="0.3">
      <c r="A2305">
        <v>2303</v>
      </c>
      <c r="B2305" s="3" t="s">
        <v>2304</v>
      </c>
      <c r="C2305" s="3" t="s">
        <v>6413</v>
      </c>
      <c r="D2305" s="3">
        <f t="shared" si="210"/>
        <v>109</v>
      </c>
      <c r="E2305" s="6">
        <v>6450</v>
      </c>
      <c r="F2305" s="8">
        <v>7053.61</v>
      </c>
      <c r="G2305" t="s">
        <v>8218</v>
      </c>
      <c r="H2305" s="6">
        <f t="shared" si="211"/>
        <v>68.48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t="s">
        <v>8277</v>
      </c>
      <c r="Q2305" s="11" t="s">
        <v>8323</v>
      </c>
      <c r="R2305" t="s">
        <v>8327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3">
        <f t="shared" ref="D2306:D2369" si="216">ROUND((F2306/E2306)*100,0)</f>
        <v>101</v>
      </c>
      <c r="E2306" s="6">
        <v>6000</v>
      </c>
      <c r="F2306" s="8">
        <v>6042.02</v>
      </c>
      <c r="G2306" t="s">
        <v>8218</v>
      </c>
      <c r="H2306" s="6">
        <f t="shared" si="211"/>
        <v>53.47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t="s">
        <v>8277</v>
      </c>
      <c r="Q2306" s="11" t="s">
        <v>8323</v>
      </c>
      <c r="R2306" t="s">
        <v>8327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2010</v>
      </c>
      <c r="V2306">
        <f t="shared" si="215"/>
        <v>2011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3">
        <f t="shared" si="216"/>
        <v>101</v>
      </c>
      <c r="E2307" s="6">
        <v>18000</v>
      </c>
      <c r="F2307" s="8">
        <v>18221</v>
      </c>
      <c r="G2307" t="s">
        <v>8218</v>
      </c>
      <c r="H2307" s="6">
        <f t="shared" ref="H2307:H2370" si="217">IFERROR(ROUND(F2307/N2307,2),0)</f>
        <v>109.11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t="s">
        <v>8277</v>
      </c>
      <c r="Q2307" s="11" t="s">
        <v>8323</v>
      </c>
      <c r="R2307" t="s">
        <v>8327</v>
      </c>
      <c r="S2307" s="13">
        <f t="shared" ref="S2307:S2370" si="218">(((L2307/60)/60)/24)+DATE(1970,1,1)</f>
        <v>41834.695277777777</v>
      </c>
      <c r="T2307" s="13">
        <f t="shared" ref="T2307:T2370" si="219">(((K2307/60)/60)/24)+DATE(1970,1,1)</f>
        <v>41859.75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3">
        <f t="shared" si="216"/>
        <v>107</v>
      </c>
      <c r="E2308" s="6">
        <v>3500</v>
      </c>
      <c r="F2308" s="8">
        <v>3736.55</v>
      </c>
      <c r="G2308" t="s">
        <v>8218</v>
      </c>
      <c r="H2308" s="6">
        <f t="shared" si="217"/>
        <v>51.19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t="s">
        <v>8277</v>
      </c>
      <c r="Q2308" s="11" t="s">
        <v>8323</v>
      </c>
      <c r="R2308" t="s">
        <v>8327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3">
        <f t="shared" si="216"/>
        <v>107</v>
      </c>
      <c r="E2309" s="6">
        <v>1964.47</v>
      </c>
      <c r="F2309" s="8">
        <v>2095.2600000000002</v>
      </c>
      <c r="G2309" t="s">
        <v>8218</v>
      </c>
      <c r="H2309" s="6">
        <f t="shared" si="217"/>
        <v>27.94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t="s">
        <v>8277</v>
      </c>
      <c r="Q2309" s="11" t="s">
        <v>8323</v>
      </c>
      <c r="R2309" t="s">
        <v>8327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3">
        <f t="shared" si="216"/>
        <v>101</v>
      </c>
      <c r="E2310" s="6">
        <v>50000</v>
      </c>
      <c r="F2310" s="8">
        <v>50653.11</v>
      </c>
      <c r="G2310" t="s">
        <v>8218</v>
      </c>
      <c r="H2310" s="6">
        <f t="shared" si="217"/>
        <v>82.5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t="s">
        <v>8277</v>
      </c>
      <c r="Q2310" s="11" t="s">
        <v>8323</v>
      </c>
      <c r="R2310" t="s">
        <v>8327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3">
        <f t="shared" si="216"/>
        <v>107</v>
      </c>
      <c r="E2311" s="6">
        <v>6000</v>
      </c>
      <c r="F2311" s="8">
        <v>6400.47</v>
      </c>
      <c r="G2311" t="s">
        <v>8218</v>
      </c>
      <c r="H2311" s="6">
        <f t="shared" si="217"/>
        <v>59.82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t="s">
        <v>8277</v>
      </c>
      <c r="Q2311" s="11" t="s">
        <v>8323</v>
      </c>
      <c r="R2311" t="s">
        <v>8327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>
        <f t="shared" si="221"/>
        <v>2013</v>
      </c>
    </row>
    <row r="2312" spans="1:22" ht="43.2" x14ac:dyDescent="0.3">
      <c r="A2312">
        <v>2310</v>
      </c>
      <c r="B2312" s="3" t="s">
        <v>2311</v>
      </c>
      <c r="C2312" s="3" t="s">
        <v>6420</v>
      </c>
      <c r="D2312" s="3">
        <f t="shared" si="216"/>
        <v>429</v>
      </c>
      <c r="E2312" s="6">
        <v>18500</v>
      </c>
      <c r="F2312" s="8">
        <v>79335.360000000001</v>
      </c>
      <c r="G2312" t="s">
        <v>8218</v>
      </c>
      <c r="H2312" s="6">
        <f t="shared" si="217"/>
        <v>64.819999999999993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t="s">
        <v>8277</v>
      </c>
      <c r="Q2312" s="11" t="s">
        <v>8323</v>
      </c>
      <c r="R2312" t="s">
        <v>8327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>
        <f t="shared" si="221"/>
        <v>2013</v>
      </c>
    </row>
    <row r="2313" spans="1:22" ht="28.8" x14ac:dyDescent="0.3">
      <c r="A2313">
        <v>2311</v>
      </c>
      <c r="B2313" s="3" t="s">
        <v>2312</v>
      </c>
      <c r="C2313" s="3" t="s">
        <v>6421</v>
      </c>
      <c r="D2313" s="3">
        <f t="shared" si="216"/>
        <v>104</v>
      </c>
      <c r="E2313" s="6">
        <v>9000</v>
      </c>
      <c r="F2313" s="8">
        <v>9370</v>
      </c>
      <c r="G2313" t="s">
        <v>8218</v>
      </c>
      <c r="H2313" s="6">
        <f t="shared" si="217"/>
        <v>90.1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t="s">
        <v>8277</v>
      </c>
      <c r="Q2313" s="11" t="s">
        <v>8323</v>
      </c>
      <c r="R2313" t="s">
        <v>8327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>
        <f t="shared" si="221"/>
        <v>2014</v>
      </c>
    </row>
    <row r="2314" spans="1:22" ht="28.8" x14ac:dyDescent="0.3">
      <c r="A2314">
        <v>2312</v>
      </c>
      <c r="B2314" s="3" t="s">
        <v>2313</v>
      </c>
      <c r="C2314" s="3" t="s">
        <v>6422</v>
      </c>
      <c r="D2314" s="3">
        <f t="shared" si="216"/>
        <v>108</v>
      </c>
      <c r="E2314" s="6">
        <v>3000</v>
      </c>
      <c r="F2314" s="8">
        <v>3236</v>
      </c>
      <c r="G2314" t="s">
        <v>8218</v>
      </c>
      <c r="H2314" s="6">
        <f t="shared" si="217"/>
        <v>40.96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t="s">
        <v>8277</v>
      </c>
      <c r="Q2314" s="11" t="s">
        <v>8323</v>
      </c>
      <c r="R2314" t="s">
        <v>8327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3">
        <f t="shared" si="216"/>
        <v>176</v>
      </c>
      <c r="E2315" s="6">
        <v>5000</v>
      </c>
      <c r="F2315" s="8">
        <v>8792.02</v>
      </c>
      <c r="G2315" t="s">
        <v>8218</v>
      </c>
      <c r="H2315" s="6">
        <f t="shared" si="217"/>
        <v>56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t="s">
        <v>8277</v>
      </c>
      <c r="Q2315" s="11" t="s">
        <v>8323</v>
      </c>
      <c r="R2315" t="s">
        <v>8327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3">
        <f t="shared" si="216"/>
        <v>157</v>
      </c>
      <c r="E2316" s="6">
        <v>1200</v>
      </c>
      <c r="F2316" s="8">
        <v>1883.64</v>
      </c>
      <c r="G2316" t="s">
        <v>8218</v>
      </c>
      <c r="H2316" s="6">
        <f t="shared" si="217"/>
        <v>37.67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t="s">
        <v>8277</v>
      </c>
      <c r="Q2316" s="11" t="s">
        <v>8323</v>
      </c>
      <c r="R2316" t="s">
        <v>8327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>
        <f t="shared" si="221"/>
        <v>2012</v>
      </c>
    </row>
    <row r="2317" spans="1:22" ht="28.8" x14ac:dyDescent="0.3">
      <c r="A2317">
        <v>2315</v>
      </c>
      <c r="B2317" s="3" t="s">
        <v>2316</v>
      </c>
      <c r="C2317" s="3" t="s">
        <v>6425</v>
      </c>
      <c r="D2317" s="3">
        <f t="shared" si="216"/>
        <v>103</v>
      </c>
      <c r="E2317" s="6">
        <v>2500</v>
      </c>
      <c r="F2317" s="8">
        <v>2565</v>
      </c>
      <c r="G2317" t="s">
        <v>8218</v>
      </c>
      <c r="H2317" s="6">
        <f t="shared" si="217"/>
        <v>40.08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t="s">
        <v>8277</v>
      </c>
      <c r="Q2317" s="11" t="s">
        <v>8323</v>
      </c>
      <c r="R2317" t="s">
        <v>8327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>
        <f t="shared" si="221"/>
        <v>2012</v>
      </c>
    </row>
    <row r="2318" spans="1:22" ht="43.2" x14ac:dyDescent="0.3">
      <c r="A2318">
        <v>2316</v>
      </c>
      <c r="B2318" s="3" t="s">
        <v>2317</v>
      </c>
      <c r="C2318" s="3" t="s">
        <v>6426</v>
      </c>
      <c r="D2318" s="3">
        <f t="shared" si="216"/>
        <v>104</v>
      </c>
      <c r="E2318" s="6">
        <v>15000</v>
      </c>
      <c r="F2318" s="8">
        <v>15606.4</v>
      </c>
      <c r="G2318" t="s">
        <v>8218</v>
      </c>
      <c r="H2318" s="6">
        <f t="shared" si="217"/>
        <v>78.03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t="s">
        <v>8277</v>
      </c>
      <c r="Q2318" s="11" t="s">
        <v>8323</v>
      </c>
      <c r="R2318" t="s">
        <v>8327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3">
        <f t="shared" si="216"/>
        <v>104</v>
      </c>
      <c r="E2319" s="6">
        <v>400</v>
      </c>
      <c r="F2319" s="8">
        <v>416</v>
      </c>
      <c r="G2319" t="s">
        <v>8218</v>
      </c>
      <c r="H2319" s="6">
        <f t="shared" si="217"/>
        <v>18.91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t="s">
        <v>8277</v>
      </c>
      <c r="Q2319" s="11" t="s">
        <v>8323</v>
      </c>
      <c r="R2319" t="s">
        <v>8327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>
        <f t="shared" si="221"/>
        <v>2010</v>
      </c>
    </row>
    <row r="2320" spans="1:22" ht="43.2" x14ac:dyDescent="0.3">
      <c r="A2320">
        <v>2318</v>
      </c>
      <c r="B2320" s="3" t="s">
        <v>2319</v>
      </c>
      <c r="C2320" s="3" t="s">
        <v>6428</v>
      </c>
      <c r="D2320" s="3">
        <f t="shared" si="216"/>
        <v>121</v>
      </c>
      <c r="E2320" s="6">
        <v>5000</v>
      </c>
      <c r="F2320" s="8">
        <v>6053</v>
      </c>
      <c r="G2320" t="s">
        <v>8218</v>
      </c>
      <c r="H2320" s="6">
        <f t="shared" si="217"/>
        <v>37.130000000000003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t="s">
        <v>8277</v>
      </c>
      <c r="Q2320" s="11" t="s">
        <v>8323</v>
      </c>
      <c r="R2320" t="s">
        <v>8327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3">
        <f t="shared" si="216"/>
        <v>108</v>
      </c>
      <c r="E2321" s="6">
        <v>3000</v>
      </c>
      <c r="F2321" s="8">
        <v>3231</v>
      </c>
      <c r="G2321" t="s">
        <v>8218</v>
      </c>
      <c r="H2321" s="6">
        <f t="shared" si="217"/>
        <v>41.96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t="s">
        <v>8277</v>
      </c>
      <c r="Q2321" s="11" t="s">
        <v>8323</v>
      </c>
      <c r="R2321" t="s">
        <v>8327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>
        <f t="shared" si="221"/>
        <v>2013</v>
      </c>
    </row>
    <row r="2322" spans="1:22" ht="43.2" x14ac:dyDescent="0.3">
      <c r="A2322">
        <v>2320</v>
      </c>
      <c r="B2322" s="3" t="s">
        <v>2321</v>
      </c>
      <c r="C2322" s="3" t="s">
        <v>6430</v>
      </c>
      <c r="D2322" s="3">
        <f t="shared" si="216"/>
        <v>109</v>
      </c>
      <c r="E2322" s="6">
        <v>5000</v>
      </c>
      <c r="F2322" s="8">
        <v>5433</v>
      </c>
      <c r="G2322" t="s">
        <v>8218</v>
      </c>
      <c r="H2322" s="6">
        <f t="shared" si="217"/>
        <v>61.04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t="s">
        <v>8277</v>
      </c>
      <c r="Q2322" s="11" t="s">
        <v>8323</v>
      </c>
      <c r="R2322" t="s">
        <v>8327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3">
        <f t="shared" si="216"/>
        <v>39</v>
      </c>
      <c r="E2323" s="6">
        <v>10557</v>
      </c>
      <c r="F2323" s="8">
        <v>4130</v>
      </c>
      <c r="G2323" t="s">
        <v>8221</v>
      </c>
      <c r="H2323" s="6">
        <f t="shared" si="217"/>
        <v>64.53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t="s">
        <v>8296</v>
      </c>
      <c r="Q2323" s="11" t="s">
        <v>8334</v>
      </c>
      <c r="R2323" t="s">
        <v>8350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3">
        <f t="shared" si="216"/>
        <v>3</v>
      </c>
      <c r="E2324" s="6">
        <v>2700</v>
      </c>
      <c r="F2324" s="8">
        <v>85</v>
      </c>
      <c r="G2324" t="s">
        <v>8221</v>
      </c>
      <c r="H2324" s="6">
        <f t="shared" si="217"/>
        <v>21.25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t="s">
        <v>8296</v>
      </c>
      <c r="Q2324" s="11" t="s">
        <v>8334</v>
      </c>
      <c r="R2324" t="s">
        <v>8350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>
        <f t="shared" si="221"/>
        <v>2017</v>
      </c>
    </row>
    <row r="2325" spans="1:22" ht="28.8" x14ac:dyDescent="0.3">
      <c r="A2325">
        <v>2323</v>
      </c>
      <c r="B2325" s="3" t="s">
        <v>2324</v>
      </c>
      <c r="C2325" s="3" t="s">
        <v>6433</v>
      </c>
      <c r="D2325" s="3">
        <f t="shared" si="216"/>
        <v>48</v>
      </c>
      <c r="E2325" s="6">
        <v>250</v>
      </c>
      <c r="F2325" s="8">
        <v>120</v>
      </c>
      <c r="G2325" t="s">
        <v>8221</v>
      </c>
      <c r="H2325" s="6">
        <f t="shared" si="217"/>
        <v>30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t="s">
        <v>8296</v>
      </c>
      <c r="Q2325" s="11" t="s">
        <v>8334</v>
      </c>
      <c r="R2325" t="s">
        <v>8350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>
        <f t="shared" si="221"/>
        <v>2017</v>
      </c>
    </row>
    <row r="2326" spans="1:22" ht="28.8" x14ac:dyDescent="0.3">
      <c r="A2326">
        <v>2324</v>
      </c>
      <c r="B2326" s="3" t="s">
        <v>2325</v>
      </c>
      <c r="C2326" s="3" t="s">
        <v>6434</v>
      </c>
      <c r="D2326" s="3">
        <f t="shared" si="216"/>
        <v>21</v>
      </c>
      <c r="E2326" s="6">
        <v>7500</v>
      </c>
      <c r="F2326" s="8">
        <v>1555</v>
      </c>
      <c r="G2326" t="s">
        <v>8221</v>
      </c>
      <c r="H2326" s="6">
        <f t="shared" si="217"/>
        <v>25.49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t="s">
        <v>8296</v>
      </c>
      <c r="Q2326" s="11" t="s">
        <v>8334</v>
      </c>
      <c r="R2326" t="s">
        <v>8350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3">
        <f t="shared" si="216"/>
        <v>8</v>
      </c>
      <c r="E2327" s="6">
        <v>1000</v>
      </c>
      <c r="F2327" s="8">
        <v>80</v>
      </c>
      <c r="G2327" t="s">
        <v>8221</v>
      </c>
      <c r="H2327" s="6">
        <f t="shared" si="217"/>
        <v>11.43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t="s">
        <v>8296</v>
      </c>
      <c r="Q2327" s="11" t="s">
        <v>8334</v>
      </c>
      <c r="R2327" t="s">
        <v>8350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3">
        <f t="shared" si="216"/>
        <v>1</v>
      </c>
      <c r="E2328" s="6">
        <v>15000</v>
      </c>
      <c r="F2328" s="8">
        <v>108</v>
      </c>
      <c r="G2328" t="s">
        <v>8221</v>
      </c>
      <c r="H2328" s="6">
        <f t="shared" si="217"/>
        <v>108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t="s">
        <v>8296</v>
      </c>
      <c r="Q2328" s="11" t="s">
        <v>8334</v>
      </c>
      <c r="R2328" t="s">
        <v>8350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3">
        <f t="shared" si="216"/>
        <v>526</v>
      </c>
      <c r="E2329" s="6">
        <v>35000</v>
      </c>
      <c r="F2329" s="8">
        <v>184133.01</v>
      </c>
      <c r="G2329" t="s">
        <v>8218</v>
      </c>
      <c r="H2329" s="6">
        <f t="shared" si="217"/>
        <v>54.88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t="s">
        <v>8296</v>
      </c>
      <c r="Q2329" s="11" t="s">
        <v>8334</v>
      </c>
      <c r="R2329" t="s">
        <v>8350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3">
        <f t="shared" si="216"/>
        <v>254</v>
      </c>
      <c r="E2330" s="6">
        <v>10000</v>
      </c>
      <c r="F2330" s="8">
        <v>25445</v>
      </c>
      <c r="G2330" t="s">
        <v>8218</v>
      </c>
      <c r="H2330" s="6">
        <f t="shared" si="217"/>
        <v>47.38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t="s">
        <v>8296</v>
      </c>
      <c r="Q2330" s="11" t="s">
        <v>8334</v>
      </c>
      <c r="R2330" t="s">
        <v>8350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3">
        <f t="shared" si="216"/>
        <v>106</v>
      </c>
      <c r="E2331" s="6">
        <v>25000</v>
      </c>
      <c r="F2331" s="8">
        <v>26480</v>
      </c>
      <c r="G2331" t="s">
        <v>8218</v>
      </c>
      <c r="H2331" s="6">
        <f t="shared" si="217"/>
        <v>211.84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t="s">
        <v>8296</v>
      </c>
      <c r="Q2331" s="11" t="s">
        <v>8334</v>
      </c>
      <c r="R2331" t="s">
        <v>8350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3">
        <f t="shared" si="216"/>
        <v>102</v>
      </c>
      <c r="E2332" s="6">
        <v>35000</v>
      </c>
      <c r="F2332" s="8">
        <v>35848</v>
      </c>
      <c r="G2332" t="s">
        <v>8218</v>
      </c>
      <c r="H2332" s="6">
        <f t="shared" si="217"/>
        <v>219.93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t="s">
        <v>8296</v>
      </c>
      <c r="Q2332" s="11" t="s">
        <v>8334</v>
      </c>
      <c r="R2332" t="s">
        <v>8350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>
        <f t="shared" si="221"/>
        <v>2015</v>
      </c>
    </row>
    <row r="2333" spans="1:22" ht="28.8" x14ac:dyDescent="0.3">
      <c r="A2333">
        <v>2331</v>
      </c>
      <c r="B2333" s="3" t="s">
        <v>2332</v>
      </c>
      <c r="C2333" s="3" t="s">
        <v>6441</v>
      </c>
      <c r="D2333" s="3">
        <f t="shared" si="216"/>
        <v>144</v>
      </c>
      <c r="E2333" s="6">
        <v>8000</v>
      </c>
      <c r="F2333" s="8">
        <v>11545.1</v>
      </c>
      <c r="G2333" t="s">
        <v>8218</v>
      </c>
      <c r="H2333" s="6">
        <f t="shared" si="217"/>
        <v>40.799999999999997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t="s">
        <v>8296</v>
      </c>
      <c r="Q2333" s="11" t="s">
        <v>8334</v>
      </c>
      <c r="R2333" t="s">
        <v>8350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3">
        <f t="shared" si="216"/>
        <v>106</v>
      </c>
      <c r="E2334" s="6">
        <v>25000</v>
      </c>
      <c r="F2334" s="8">
        <v>26577</v>
      </c>
      <c r="G2334" t="s">
        <v>8218</v>
      </c>
      <c r="H2334" s="6">
        <f t="shared" si="217"/>
        <v>75.5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t="s">
        <v>8296</v>
      </c>
      <c r="Q2334" s="11" t="s">
        <v>8334</v>
      </c>
      <c r="R2334" t="s">
        <v>8350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3">
        <f t="shared" si="216"/>
        <v>212</v>
      </c>
      <c r="E2335" s="6">
        <v>600</v>
      </c>
      <c r="F2335" s="8">
        <v>1273</v>
      </c>
      <c r="G2335" t="s">
        <v>8218</v>
      </c>
      <c r="H2335" s="6">
        <f t="shared" si="217"/>
        <v>13.54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t="s">
        <v>8296</v>
      </c>
      <c r="Q2335" s="11" t="s">
        <v>8334</v>
      </c>
      <c r="R2335" t="s">
        <v>8350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>
        <f t="shared" si="221"/>
        <v>2014</v>
      </c>
    </row>
    <row r="2336" spans="1:22" ht="28.8" x14ac:dyDescent="0.3">
      <c r="A2336">
        <v>2334</v>
      </c>
      <c r="B2336" s="3" t="s">
        <v>2335</v>
      </c>
      <c r="C2336" s="3" t="s">
        <v>6444</v>
      </c>
      <c r="D2336" s="3">
        <f t="shared" si="216"/>
        <v>102</v>
      </c>
      <c r="E2336" s="6">
        <v>4000</v>
      </c>
      <c r="F2336" s="8">
        <v>4078</v>
      </c>
      <c r="G2336" t="s">
        <v>8218</v>
      </c>
      <c r="H2336" s="6">
        <f t="shared" si="217"/>
        <v>60.87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t="s">
        <v>8296</v>
      </c>
      <c r="Q2336" s="11" t="s">
        <v>8334</v>
      </c>
      <c r="R2336" t="s">
        <v>8350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3">
        <f t="shared" si="216"/>
        <v>102</v>
      </c>
      <c r="E2337" s="6">
        <v>25000</v>
      </c>
      <c r="F2337" s="8">
        <v>25568</v>
      </c>
      <c r="G2337" t="s">
        <v>8218</v>
      </c>
      <c r="H2337" s="6">
        <f t="shared" si="217"/>
        <v>115.69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t="s">
        <v>8296</v>
      </c>
      <c r="Q2337" s="11" t="s">
        <v>8334</v>
      </c>
      <c r="R2337" t="s">
        <v>8350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3">
        <f t="shared" si="216"/>
        <v>521</v>
      </c>
      <c r="E2338" s="6">
        <v>20000</v>
      </c>
      <c r="F2338" s="8">
        <v>104146.51</v>
      </c>
      <c r="G2338" t="s">
        <v>8218</v>
      </c>
      <c r="H2338" s="6">
        <f t="shared" si="217"/>
        <v>48.1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t="s">
        <v>8296</v>
      </c>
      <c r="Q2338" s="11" t="s">
        <v>8334</v>
      </c>
      <c r="R2338" t="s">
        <v>8350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3">
        <f t="shared" si="216"/>
        <v>111</v>
      </c>
      <c r="E2339" s="6">
        <v>12000</v>
      </c>
      <c r="F2339" s="8">
        <v>13279</v>
      </c>
      <c r="G2339" t="s">
        <v>8218</v>
      </c>
      <c r="H2339" s="6">
        <f t="shared" si="217"/>
        <v>74.180000000000007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t="s">
        <v>8296</v>
      </c>
      <c r="Q2339" s="11" t="s">
        <v>8334</v>
      </c>
      <c r="R2339" t="s">
        <v>8350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3">
        <f t="shared" si="216"/>
        <v>101</v>
      </c>
      <c r="E2340" s="6">
        <v>15000</v>
      </c>
      <c r="F2340" s="8">
        <v>15171.5</v>
      </c>
      <c r="G2340" t="s">
        <v>8218</v>
      </c>
      <c r="H2340" s="6">
        <f t="shared" si="217"/>
        <v>123.35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t="s">
        <v>8296</v>
      </c>
      <c r="Q2340" s="11" t="s">
        <v>8334</v>
      </c>
      <c r="R2340" t="s">
        <v>8350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3">
        <f t="shared" si="216"/>
        <v>294</v>
      </c>
      <c r="E2341" s="6">
        <v>25000</v>
      </c>
      <c r="F2341" s="8">
        <v>73552</v>
      </c>
      <c r="G2341" t="s">
        <v>8218</v>
      </c>
      <c r="H2341" s="6">
        <f t="shared" si="217"/>
        <v>66.62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t="s">
        <v>8296</v>
      </c>
      <c r="Q2341" s="11" t="s">
        <v>8334</v>
      </c>
      <c r="R2341" t="s">
        <v>8350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3">
        <f t="shared" si="216"/>
        <v>106</v>
      </c>
      <c r="E2342" s="6">
        <v>40000</v>
      </c>
      <c r="F2342" s="8">
        <v>42311</v>
      </c>
      <c r="G2342" t="s">
        <v>8218</v>
      </c>
      <c r="H2342" s="6">
        <f t="shared" si="217"/>
        <v>104.99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t="s">
        <v>8296</v>
      </c>
      <c r="Q2342" s="11" t="s">
        <v>8334</v>
      </c>
      <c r="R2342" t="s">
        <v>8350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>
        <f t="shared" si="221"/>
        <v>2016</v>
      </c>
    </row>
    <row r="2343" spans="1:22" ht="28.8" x14ac:dyDescent="0.3">
      <c r="A2343">
        <v>2341</v>
      </c>
      <c r="B2343" s="3" t="s">
        <v>2342</v>
      </c>
      <c r="C2343" s="3" t="s">
        <v>6451</v>
      </c>
      <c r="D2343" s="3">
        <f t="shared" si="216"/>
        <v>0</v>
      </c>
      <c r="E2343" s="6">
        <v>5000</v>
      </c>
      <c r="F2343" s="8">
        <v>0</v>
      </c>
      <c r="G2343" t="s">
        <v>8219</v>
      </c>
      <c r="H2343" s="6">
        <f t="shared" si="217"/>
        <v>0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t="s">
        <v>8270</v>
      </c>
      <c r="Q2343" s="11" t="s">
        <v>8317</v>
      </c>
      <c r="R2343" t="s">
        <v>8318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3">
        <f t="shared" si="216"/>
        <v>0</v>
      </c>
      <c r="E2344" s="6">
        <v>5500</v>
      </c>
      <c r="F2344" s="8">
        <v>0</v>
      </c>
      <c r="G2344" t="s">
        <v>8219</v>
      </c>
      <c r="H2344" s="6">
        <f t="shared" si="217"/>
        <v>0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t="s">
        <v>8270</v>
      </c>
      <c r="Q2344" s="11" t="s">
        <v>8317</v>
      </c>
      <c r="R2344" t="s">
        <v>8318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3">
        <f t="shared" si="216"/>
        <v>3</v>
      </c>
      <c r="E2345" s="6">
        <v>10000</v>
      </c>
      <c r="F2345" s="8">
        <v>300</v>
      </c>
      <c r="G2345" t="s">
        <v>8219</v>
      </c>
      <c r="H2345" s="6">
        <f t="shared" si="217"/>
        <v>300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t="s">
        <v>8270</v>
      </c>
      <c r="Q2345" s="11" t="s">
        <v>8317</v>
      </c>
      <c r="R2345" t="s">
        <v>8318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>
        <f t="shared" si="221"/>
        <v>2016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3">
        <f t="shared" si="216"/>
        <v>0</v>
      </c>
      <c r="E2346" s="6">
        <v>1000</v>
      </c>
      <c r="F2346" s="8">
        <v>1</v>
      </c>
      <c r="G2346" t="s">
        <v>8219</v>
      </c>
      <c r="H2346" s="6">
        <f t="shared" si="217"/>
        <v>1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t="s">
        <v>8270</v>
      </c>
      <c r="Q2346" s="11" t="s">
        <v>8317</v>
      </c>
      <c r="R2346" t="s">
        <v>8318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3">
        <f t="shared" si="216"/>
        <v>0</v>
      </c>
      <c r="E2347" s="6">
        <v>3000</v>
      </c>
      <c r="F2347" s="8">
        <v>0</v>
      </c>
      <c r="G2347" t="s">
        <v>8219</v>
      </c>
      <c r="H2347" s="6">
        <f t="shared" si="217"/>
        <v>0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t="s">
        <v>8270</v>
      </c>
      <c r="Q2347" s="11" t="s">
        <v>8317</v>
      </c>
      <c r="R2347" t="s">
        <v>8318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3">
        <f t="shared" si="216"/>
        <v>0</v>
      </c>
      <c r="E2348" s="6">
        <v>60000</v>
      </c>
      <c r="F2348" s="8">
        <v>39</v>
      </c>
      <c r="G2348" t="s">
        <v>8219</v>
      </c>
      <c r="H2348" s="6">
        <f t="shared" si="217"/>
        <v>13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t="s">
        <v>8270</v>
      </c>
      <c r="Q2348" s="11" t="s">
        <v>8317</v>
      </c>
      <c r="R2348" t="s">
        <v>8318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>
        <f t="shared" si="221"/>
        <v>2016</v>
      </c>
    </row>
    <row r="2349" spans="1:22" ht="28.8" x14ac:dyDescent="0.3">
      <c r="A2349">
        <v>2347</v>
      </c>
      <c r="B2349" s="3" t="s">
        <v>2348</v>
      </c>
      <c r="C2349" s="3" t="s">
        <v>6457</v>
      </c>
      <c r="D2349" s="3">
        <f t="shared" si="216"/>
        <v>2</v>
      </c>
      <c r="E2349" s="6">
        <v>1000</v>
      </c>
      <c r="F2349" s="8">
        <v>15</v>
      </c>
      <c r="G2349" t="s">
        <v>8219</v>
      </c>
      <c r="H2349" s="6">
        <f t="shared" si="217"/>
        <v>15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t="s">
        <v>8270</v>
      </c>
      <c r="Q2349" s="11" t="s">
        <v>8317</v>
      </c>
      <c r="R2349" t="s">
        <v>8318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3">
        <f t="shared" si="216"/>
        <v>0</v>
      </c>
      <c r="E2350" s="6">
        <v>70000</v>
      </c>
      <c r="F2350" s="8">
        <v>270</v>
      </c>
      <c r="G2350" t="s">
        <v>8219</v>
      </c>
      <c r="H2350" s="6">
        <f t="shared" si="217"/>
        <v>54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t="s">
        <v>8270</v>
      </c>
      <c r="Q2350" s="11" t="s">
        <v>8317</v>
      </c>
      <c r="R2350" t="s">
        <v>8318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>
        <f t="shared" si="221"/>
        <v>2016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3">
        <f t="shared" si="216"/>
        <v>0</v>
      </c>
      <c r="E2351" s="6">
        <v>474900</v>
      </c>
      <c r="F2351" s="8">
        <v>0</v>
      </c>
      <c r="G2351" t="s">
        <v>8219</v>
      </c>
      <c r="H2351" s="6">
        <f t="shared" si="217"/>
        <v>0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t="s">
        <v>8270</v>
      </c>
      <c r="Q2351" s="11" t="s">
        <v>8317</v>
      </c>
      <c r="R2351" t="s">
        <v>8318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>
        <f t="shared" si="221"/>
        <v>2015</v>
      </c>
    </row>
    <row r="2352" spans="1:22" ht="28.8" x14ac:dyDescent="0.3">
      <c r="A2352">
        <v>2350</v>
      </c>
      <c r="B2352" s="3" t="s">
        <v>2351</v>
      </c>
      <c r="C2352" s="3" t="s">
        <v>6460</v>
      </c>
      <c r="D2352" s="3">
        <f t="shared" si="216"/>
        <v>0</v>
      </c>
      <c r="E2352" s="6">
        <v>50000</v>
      </c>
      <c r="F2352" s="8">
        <v>0</v>
      </c>
      <c r="G2352" t="s">
        <v>8219</v>
      </c>
      <c r="H2352" s="6">
        <f t="shared" si="217"/>
        <v>0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t="s">
        <v>8270</v>
      </c>
      <c r="Q2352" s="11" t="s">
        <v>8317</v>
      </c>
      <c r="R2352" t="s">
        <v>8318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>
        <f t="shared" si="221"/>
        <v>2017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3">
        <f t="shared" si="216"/>
        <v>1</v>
      </c>
      <c r="E2353" s="6">
        <v>18900</v>
      </c>
      <c r="F2353" s="8">
        <v>108</v>
      </c>
      <c r="G2353" t="s">
        <v>8219</v>
      </c>
      <c r="H2353" s="6">
        <f t="shared" si="217"/>
        <v>15.43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t="s">
        <v>8270</v>
      </c>
      <c r="Q2353" s="11" t="s">
        <v>8317</v>
      </c>
      <c r="R2353" t="s">
        <v>8318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3">
        <f t="shared" si="216"/>
        <v>0</v>
      </c>
      <c r="E2354" s="6">
        <v>2000</v>
      </c>
      <c r="F2354" s="8">
        <v>0</v>
      </c>
      <c r="G2354" t="s">
        <v>8219</v>
      </c>
      <c r="H2354" s="6">
        <f t="shared" si="217"/>
        <v>0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t="s">
        <v>8270</v>
      </c>
      <c r="Q2354" s="11" t="s">
        <v>8317</v>
      </c>
      <c r="R2354" t="s">
        <v>8318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3">
        <f t="shared" si="216"/>
        <v>0</v>
      </c>
      <c r="E2355" s="6">
        <v>1000</v>
      </c>
      <c r="F2355" s="8">
        <v>0</v>
      </c>
      <c r="G2355" t="s">
        <v>8219</v>
      </c>
      <c r="H2355" s="6">
        <f t="shared" si="217"/>
        <v>0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t="s">
        <v>8270</v>
      </c>
      <c r="Q2355" s="11" t="s">
        <v>8317</v>
      </c>
      <c r="R2355" t="s">
        <v>8318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>
        <f t="shared" si="221"/>
        <v>2015</v>
      </c>
    </row>
    <row r="2356" spans="1:22" ht="28.8" x14ac:dyDescent="0.3">
      <c r="A2356">
        <v>2354</v>
      </c>
      <c r="B2356" s="3" t="s">
        <v>2355</v>
      </c>
      <c r="C2356" s="3" t="s">
        <v>6464</v>
      </c>
      <c r="D2356" s="3">
        <f t="shared" si="216"/>
        <v>0</v>
      </c>
      <c r="E2356" s="6">
        <v>35000</v>
      </c>
      <c r="F2356" s="8">
        <v>25</v>
      </c>
      <c r="G2356" t="s">
        <v>8219</v>
      </c>
      <c r="H2356" s="6">
        <f t="shared" si="217"/>
        <v>25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t="s">
        <v>8270</v>
      </c>
      <c r="Q2356" s="11" t="s">
        <v>8317</v>
      </c>
      <c r="R2356" t="s">
        <v>8318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>
        <f t="shared" si="221"/>
        <v>2015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3">
        <f t="shared" si="216"/>
        <v>1</v>
      </c>
      <c r="E2357" s="6">
        <v>8000</v>
      </c>
      <c r="F2357" s="8">
        <v>55</v>
      </c>
      <c r="G2357" t="s">
        <v>8219</v>
      </c>
      <c r="H2357" s="6">
        <f t="shared" si="217"/>
        <v>27.5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t="s">
        <v>8270</v>
      </c>
      <c r="Q2357" s="11" t="s">
        <v>8317</v>
      </c>
      <c r="R2357" t="s">
        <v>8318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3">
        <f t="shared" si="216"/>
        <v>0</v>
      </c>
      <c r="E2358" s="6">
        <v>10000</v>
      </c>
      <c r="F2358" s="8">
        <v>0</v>
      </c>
      <c r="G2358" t="s">
        <v>8219</v>
      </c>
      <c r="H2358" s="6">
        <f t="shared" si="217"/>
        <v>0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t="s">
        <v>8270</v>
      </c>
      <c r="Q2358" s="11" t="s">
        <v>8317</v>
      </c>
      <c r="R2358" t="s">
        <v>8318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>
        <f t="shared" si="221"/>
        <v>2015</v>
      </c>
    </row>
    <row r="2359" spans="1:22" ht="28.8" x14ac:dyDescent="0.3">
      <c r="A2359">
        <v>2357</v>
      </c>
      <c r="B2359" s="3" t="s">
        <v>2358</v>
      </c>
      <c r="C2359" s="3" t="s">
        <v>6467</v>
      </c>
      <c r="D2359" s="3">
        <f t="shared" si="216"/>
        <v>0</v>
      </c>
      <c r="E2359" s="6">
        <v>27000</v>
      </c>
      <c r="F2359" s="8">
        <v>0</v>
      </c>
      <c r="G2359" t="s">
        <v>8219</v>
      </c>
      <c r="H2359" s="6">
        <f t="shared" si="217"/>
        <v>0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t="s">
        <v>8270</v>
      </c>
      <c r="Q2359" s="11" t="s">
        <v>8317</v>
      </c>
      <c r="R2359" t="s">
        <v>8318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>
        <f t="shared" si="221"/>
        <v>2015</v>
      </c>
    </row>
    <row r="2360" spans="1:22" ht="28.8" x14ac:dyDescent="0.3">
      <c r="A2360">
        <v>2358</v>
      </c>
      <c r="B2360" s="3" t="s">
        <v>2359</v>
      </c>
      <c r="C2360" s="3" t="s">
        <v>6468</v>
      </c>
      <c r="D2360" s="3">
        <f t="shared" si="216"/>
        <v>0</v>
      </c>
      <c r="E2360" s="6">
        <v>1500</v>
      </c>
      <c r="F2360" s="8">
        <v>0</v>
      </c>
      <c r="G2360" t="s">
        <v>8219</v>
      </c>
      <c r="H2360" s="6">
        <f t="shared" si="217"/>
        <v>0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t="s">
        <v>8270</v>
      </c>
      <c r="Q2360" s="11" t="s">
        <v>8317</v>
      </c>
      <c r="R2360" t="s">
        <v>8318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>
        <f t="shared" si="221"/>
        <v>2015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3">
        <f t="shared" si="216"/>
        <v>15</v>
      </c>
      <c r="E2361" s="6">
        <v>7500</v>
      </c>
      <c r="F2361" s="8">
        <v>1101</v>
      </c>
      <c r="G2361" t="s">
        <v>8219</v>
      </c>
      <c r="H2361" s="6">
        <f t="shared" si="217"/>
        <v>367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t="s">
        <v>8270</v>
      </c>
      <c r="Q2361" s="11" t="s">
        <v>8317</v>
      </c>
      <c r="R2361" t="s">
        <v>8318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3">
        <f t="shared" si="216"/>
        <v>0</v>
      </c>
      <c r="E2362" s="6">
        <v>5000</v>
      </c>
      <c r="F2362" s="8">
        <v>2</v>
      </c>
      <c r="G2362" t="s">
        <v>8219</v>
      </c>
      <c r="H2362" s="6">
        <f t="shared" si="217"/>
        <v>2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t="s">
        <v>8270</v>
      </c>
      <c r="Q2362" s="11" t="s">
        <v>8317</v>
      </c>
      <c r="R2362" t="s">
        <v>8318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3">
        <f t="shared" si="216"/>
        <v>0</v>
      </c>
      <c r="E2363" s="6">
        <v>200</v>
      </c>
      <c r="F2363" s="8">
        <v>0</v>
      </c>
      <c r="G2363" t="s">
        <v>8219</v>
      </c>
      <c r="H2363" s="6">
        <f t="shared" si="217"/>
        <v>0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t="s">
        <v>8270</v>
      </c>
      <c r="Q2363" s="11" t="s">
        <v>8317</v>
      </c>
      <c r="R2363" t="s">
        <v>8318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>
        <f t="shared" si="221"/>
        <v>2016</v>
      </c>
    </row>
    <row r="2364" spans="1:22" ht="28.8" x14ac:dyDescent="0.3">
      <c r="A2364">
        <v>2362</v>
      </c>
      <c r="B2364" s="3" t="s">
        <v>2363</v>
      </c>
      <c r="C2364" s="3" t="s">
        <v>6472</v>
      </c>
      <c r="D2364" s="3">
        <f t="shared" si="216"/>
        <v>29</v>
      </c>
      <c r="E2364" s="6">
        <v>420</v>
      </c>
      <c r="F2364" s="8">
        <v>120</v>
      </c>
      <c r="G2364" t="s">
        <v>8219</v>
      </c>
      <c r="H2364" s="6">
        <f t="shared" si="217"/>
        <v>60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t="s">
        <v>8270</v>
      </c>
      <c r="Q2364" s="11" t="s">
        <v>8317</v>
      </c>
      <c r="R2364" t="s">
        <v>8318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3">
        <f t="shared" si="216"/>
        <v>0</v>
      </c>
      <c r="E2365" s="6">
        <v>175000</v>
      </c>
      <c r="F2365" s="8">
        <v>0</v>
      </c>
      <c r="G2365" t="s">
        <v>8219</v>
      </c>
      <c r="H2365" s="6">
        <f t="shared" si="217"/>
        <v>0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t="s">
        <v>8270</v>
      </c>
      <c r="Q2365" s="11" t="s">
        <v>8317</v>
      </c>
      <c r="R2365" t="s">
        <v>8318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3">
        <f t="shared" si="216"/>
        <v>0</v>
      </c>
      <c r="E2366" s="6">
        <v>128</v>
      </c>
      <c r="F2366" s="8">
        <v>0</v>
      </c>
      <c r="G2366" t="s">
        <v>8219</v>
      </c>
      <c r="H2366" s="6">
        <f t="shared" si="217"/>
        <v>0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t="s">
        <v>8270</v>
      </c>
      <c r="Q2366" s="11" t="s">
        <v>8317</v>
      </c>
      <c r="R2366" t="s">
        <v>8318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3">
        <f t="shared" si="216"/>
        <v>0</v>
      </c>
      <c r="E2367" s="6">
        <v>1000</v>
      </c>
      <c r="F2367" s="8">
        <v>0</v>
      </c>
      <c r="G2367" t="s">
        <v>8219</v>
      </c>
      <c r="H2367" s="6">
        <f t="shared" si="217"/>
        <v>0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t="s">
        <v>8270</v>
      </c>
      <c r="Q2367" s="11" t="s">
        <v>8317</v>
      </c>
      <c r="R2367" t="s">
        <v>8318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>
        <f t="shared" si="221"/>
        <v>2016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3">
        <f t="shared" si="216"/>
        <v>11</v>
      </c>
      <c r="E2368" s="6">
        <v>25000</v>
      </c>
      <c r="F2368" s="8">
        <v>2630</v>
      </c>
      <c r="G2368" t="s">
        <v>8219</v>
      </c>
      <c r="H2368" s="6">
        <f t="shared" si="217"/>
        <v>97.41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t="s">
        <v>8270</v>
      </c>
      <c r="Q2368" s="11" t="s">
        <v>8317</v>
      </c>
      <c r="R2368" t="s">
        <v>8318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3">
        <f t="shared" si="216"/>
        <v>1</v>
      </c>
      <c r="E2369" s="6">
        <v>50000</v>
      </c>
      <c r="F2369" s="8">
        <v>670</v>
      </c>
      <c r="G2369" t="s">
        <v>8219</v>
      </c>
      <c r="H2369" s="6">
        <f t="shared" si="217"/>
        <v>47.86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t="s">
        <v>8270</v>
      </c>
      <c r="Q2369" s="11" t="s">
        <v>8317</v>
      </c>
      <c r="R2369" t="s">
        <v>8318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3">
        <f t="shared" ref="D2370:D2433" si="222">ROUND((F2370/E2370)*100,0)</f>
        <v>0</v>
      </c>
      <c r="E2370" s="6">
        <v>40000</v>
      </c>
      <c r="F2370" s="8">
        <v>100</v>
      </c>
      <c r="G2370" t="s">
        <v>8219</v>
      </c>
      <c r="H2370" s="6">
        <f t="shared" si="217"/>
        <v>50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t="s">
        <v>8270</v>
      </c>
      <c r="Q2370" s="11" t="s">
        <v>8317</v>
      </c>
      <c r="R2370" t="s">
        <v>8318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3">
        <f t="shared" si="222"/>
        <v>0</v>
      </c>
      <c r="E2371" s="6">
        <v>25000</v>
      </c>
      <c r="F2371" s="8">
        <v>0</v>
      </c>
      <c r="G2371" t="s">
        <v>8219</v>
      </c>
      <c r="H2371" s="6">
        <f t="shared" ref="H2371:H2434" si="223">IFERROR(ROUND(F2371/N2371,2),0)</f>
        <v>0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t="s">
        <v>8270</v>
      </c>
      <c r="Q2371" s="11" t="s">
        <v>8317</v>
      </c>
      <c r="R2371" t="s">
        <v>8318</v>
      </c>
      <c r="S2371" s="13">
        <f t="shared" ref="S2371:S2434" si="224">(((L2371/60)/60)/24)+DATE(1970,1,1)</f>
        <v>42380.812627314815</v>
      </c>
      <c r="T2371" s="13">
        <f t="shared" ref="T2371:T2434" si="225">(((K2371/60)/60)/24)+DATE(1970,1,1)</f>
        <v>42410.812627314815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3">
        <f t="shared" si="222"/>
        <v>0</v>
      </c>
      <c r="E2372" s="6">
        <v>25000</v>
      </c>
      <c r="F2372" s="8">
        <v>82</v>
      </c>
      <c r="G2372" t="s">
        <v>8219</v>
      </c>
      <c r="H2372" s="6">
        <f t="shared" si="223"/>
        <v>20.5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t="s">
        <v>8270</v>
      </c>
      <c r="Q2372" s="11" t="s">
        <v>8317</v>
      </c>
      <c r="R2372" t="s">
        <v>8318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3">
        <f t="shared" si="222"/>
        <v>0</v>
      </c>
      <c r="E2373" s="6">
        <v>2000</v>
      </c>
      <c r="F2373" s="8">
        <v>0</v>
      </c>
      <c r="G2373" t="s">
        <v>8219</v>
      </c>
      <c r="H2373" s="6">
        <f t="shared" si="223"/>
        <v>0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t="s">
        <v>8270</v>
      </c>
      <c r="Q2373" s="11" t="s">
        <v>8317</v>
      </c>
      <c r="R2373" t="s">
        <v>8318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3">
        <f t="shared" si="222"/>
        <v>3</v>
      </c>
      <c r="E2374" s="6">
        <v>5500</v>
      </c>
      <c r="F2374" s="8">
        <v>180</v>
      </c>
      <c r="G2374" t="s">
        <v>8219</v>
      </c>
      <c r="H2374" s="6">
        <f t="shared" si="223"/>
        <v>30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t="s">
        <v>8270</v>
      </c>
      <c r="Q2374" s="11" t="s">
        <v>8317</v>
      </c>
      <c r="R2374" t="s">
        <v>8318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3">
        <f t="shared" si="222"/>
        <v>0</v>
      </c>
      <c r="E2375" s="6">
        <v>850000</v>
      </c>
      <c r="F2375" s="8">
        <v>50</v>
      </c>
      <c r="G2375" t="s">
        <v>8219</v>
      </c>
      <c r="H2375" s="6">
        <f t="shared" si="223"/>
        <v>50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t="s">
        <v>8270</v>
      </c>
      <c r="Q2375" s="11" t="s">
        <v>8317</v>
      </c>
      <c r="R2375" t="s">
        <v>8318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3">
        <f t="shared" si="222"/>
        <v>0</v>
      </c>
      <c r="E2376" s="6">
        <v>22000</v>
      </c>
      <c r="F2376" s="8">
        <v>10</v>
      </c>
      <c r="G2376" t="s">
        <v>8219</v>
      </c>
      <c r="H2376" s="6">
        <f t="shared" si="223"/>
        <v>10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t="s">
        <v>8270</v>
      </c>
      <c r="Q2376" s="11" t="s">
        <v>8317</v>
      </c>
      <c r="R2376" t="s">
        <v>8318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3">
        <f t="shared" si="222"/>
        <v>0</v>
      </c>
      <c r="E2377" s="6">
        <v>10000</v>
      </c>
      <c r="F2377" s="8">
        <v>0</v>
      </c>
      <c r="G2377" t="s">
        <v>8219</v>
      </c>
      <c r="H2377" s="6">
        <f t="shared" si="223"/>
        <v>0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t="s">
        <v>8270</v>
      </c>
      <c r="Q2377" s="11" t="s">
        <v>8317</v>
      </c>
      <c r="R2377" t="s">
        <v>8318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>
        <f t="shared" si="227"/>
        <v>2016</v>
      </c>
    </row>
    <row r="2378" spans="1:22" ht="28.8" x14ac:dyDescent="0.3">
      <c r="A2378">
        <v>2376</v>
      </c>
      <c r="B2378" s="3" t="s">
        <v>2377</v>
      </c>
      <c r="C2378" s="3" t="s">
        <v>6486</v>
      </c>
      <c r="D2378" s="3">
        <f t="shared" si="222"/>
        <v>11</v>
      </c>
      <c r="E2378" s="6">
        <v>3000</v>
      </c>
      <c r="F2378" s="8">
        <v>326.33</v>
      </c>
      <c r="G2378" t="s">
        <v>8219</v>
      </c>
      <c r="H2378" s="6">
        <f t="shared" si="223"/>
        <v>81.58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t="s">
        <v>8270</v>
      </c>
      <c r="Q2378" s="11" t="s">
        <v>8317</v>
      </c>
      <c r="R2378" t="s">
        <v>8318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3">
        <f t="shared" si="222"/>
        <v>0</v>
      </c>
      <c r="E2379" s="6">
        <v>2500</v>
      </c>
      <c r="F2379" s="8">
        <v>0</v>
      </c>
      <c r="G2379" t="s">
        <v>8219</v>
      </c>
      <c r="H2379" s="6">
        <f t="shared" si="223"/>
        <v>0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t="s">
        <v>8270</v>
      </c>
      <c r="Q2379" s="11" t="s">
        <v>8317</v>
      </c>
      <c r="R2379" t="s">
        <v>8318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>
        <f t="shared" si="227"/>
        <v>2016</v>
      </c>
    </row>
    <row r="2380" spans="1:22" ht="28.8" x14ac:dyDescent="0.3">
      <c r="A2380">
        <v>2378</v>
      </c>
      <c r="B2380" s="3" t="s">
        <v>2379</v>
      </c>
      <c r="C2380" s="3" t="s">
        <v>6488</v>
      </c>
      <c r="D2380" s="3">
        <f t="shared" si="222"/>
        <v>0</v>
      </c>
      <c r="E2380" s="6">
        <v>110000</v>
      </c>
      <c r="F2380" s="8">
        <v>0</v>
      </c>
      <c r="G2380" t="s">
        <v>8219</v>
      </c>
      <c r="H2380" s="6">
        <f t="shared" si="223"/>
        <v>0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t="s">
        <v>8270</v>
      </c>
      <c r="Q2380" s="11" t="s">
        <v>8317</v>
      </c>
      <c r="R2380" t="s">
        <v>8318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3">
        <f t="shared" si="222"/>
        <v>0</v>
      </c>
      <c r="E2381" s="6">
        <v>30000</v>
      </c>
      <c r="F2381" s="8">
        <v>0</v>
      </c>
      <c r="G2381" t="s">
        <v>8219</v>
      </c>
      <c r="H2381" s="6">
        <f t="shared" si="223"/>
        <v>0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t="s">
        <v>8270</v>
      </c>
      <c r="Q2381" s="11" t="s">
        <v>8317</v>
      </c>
      <c r="R2381" t="s">
        <v>8318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3">
        <f t="shared" si="222"/>
        <v>0</v>
      </c>
      <c r="E2382" s="6">
        <v>15000</v>
      </c>
      <c r="F2382" s="8">
        <v>55</v>
      </c>
      <c r="G2382" t="s">
        <v>8219</v>
      </c>
      <c r="H2382" s="6">
        <f t="shared" si="223"/>
        <v>18.329999999999998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t="s">
        <v>8270</v>
      </c>
      <c r="Q2382" s="11" t="s">
        <v>8317</v>
      </c>
      <c r="R2382" t="s">
        <v>8318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>
        <f t="shared" si="227"/>
        <v>2015</v>
      </c>
    </row>
    <row r="2383" spans="1:22" ht="28.8" x14ac:dyDescent="0.3">
      <c r="A2383">
        <v>2381</v>
      </c>
      <c r="B2383" s="3" t="s">
        <v>2382</v>
      </c>
      <c r="C2383" s="3" t="s">
        <v>6491</v>
      </c>
      <c r="D2383" s="3">
        <f t="shared" si="222"/>
        <v>2</v>
      </c>
      <c r="E2383" s="6">
        <v>86350</v>
      </c>
      <c r="F2383" s="8">
        <v>1571</v>
      </c>
      <c r="G2383" t="s">
        <v>8219</v>
      </c>
      <c r="H2383" s="6">
        <f t="shared" si="223"/>
        <v>224.43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t="s">
        <v>8270</v>
      </c>
      <c r="Q2383" s="11" t="s">
        <v>8317</v>
      </c>
      <c r="R2383" t="s">
        <v>8318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>
        <f t="shared" si="227"/>
        <v>2015</v>
      </c>
    </row>
    <row r="2384" spans="1:22" ht="43.2" x14ac:dyDescent="0.3">
      <c r="A2384">
        <v>2382</v>
      </c>
      <c r="B2384" s="3" t="s">
        <v>2383</v>
      </c>
      <c r="C2384" s="3" t="s">
        <v>6492</v>
      </c>
      <c r="D2384" s="3">
        <f t="shared" si="222"/>
        <v>3</v>
      </c>
      <c r="E2384" s="6">
        <v>3000</v>
      </c>
      <c r="F2384" s="8">
        <v>75</v>
      </c>
      <c r="G2384" t="s">
        <v>8219</v>
      </c>
      <c r="H2384" s="6">
        <f t="shared" si="223"/>
        <v>37.5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t="s">
        <v>8270</v>
      </c>
      <c r="Q2384" s="11" t="s">
        <v>8317</v>
      </c>
      <c r="R2384" t="s">
        <v>8318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3">
        <f t="shared" si="222"/>
        <v>4</v>
      </c>
      <c r="E2385" s="6">
        <v>10000</v>
      </c>
      <c r="F2385" s="8">
        <v>435</v>
      </c>
      <c r="G2385" t="s">
        <v>8219</v>
      </c>
      <c r="H2385" s="6">
        <f t="shared" si="223"/>
        <v>145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t="s">
        <v>8270</v>
      </c>
      <c r="Q2385" s="11" t="s">
        <v>8317</v>
      </c>
      <c r="R2385" t="s">
        <v>8318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>
        <f t="shared" si="227"/>
        <v>2015</v>
      </c>
    </row>
    <row r="2386" spans="1:22" ht="43.2" x14ac:dyDescent="0.3">
      <c r="A2386">
        <v>2384</v>
      </c>
      <c r="B2386" s="3" t="s">
        <v>2385</v>
      </c>
      <c r="C2386" s="3" t="s">
        <v>6494</v>
      </c>
      <c r="D2386" s="3">
        <f t="shared" si="222"/>
        <v>1</v>
      </c>
      <c r="E2386" s="6">
        <v>1000</v>
      </c>
      <c r="F2386" s="8">
        <v>8</v>
      </c>
      <c r="G2386" t="s">
        <v>8219</v>
      </c>
      <c r="H2386" s="6">
        <f t="shared" si="223"/>
        <v>1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t="s">
        <v>8270</v>
      </c>
      <c r="Q2386" s="11" t="s">
        <v>8317</v>
      </c>
      <c r="R2386" t="s">
        <v>8318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3">
        <f t="shared" si="222"/>
        <v>1</v>
      </c>
      <c r="E2387" s="6">
        <v>65000</v>
      </c>
      <c r="F2387" s="8">
        <v>788</v>
      </c>
      <c r="G2387" t="s">
        <v>8219</v>
      </c>
      <c r="H2387" s="6">
        <f t="shared" si="223"/>
        <v>112.57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t="s">
        <v>8270</v>
      </c>
      <c r="Q2387" s="11" t="s">
        <v>8317</v>
      </c>
      <c r="R2387" t="s">
        <v>8318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>
        <f t="shared" si="227"/>
        <v>2015</v>
      </c>
    </row>
    <row r="2388" spans="1:22" ht="28.8" x14ac:dyDescent="0.3">
      <c r="A2388">
        <v>2386</v>
      </c>
      <c r="B2388" s="3" t="s">
        <v>2387</v>
      </c>
      <c r="C2388" s="3" t="s">
        <v>6496</v>
      </c>
      <c r="D2388" s="3">
        <f t="shared" si="222"/>
        <v>0</v>
      </c>
      <c r="E2388" s="6">
        <v>30000</v>
      </c>
      <c r="F2388" s="8">
        <v>0</v>
      </c>
      <c r="G2388" t="s">
        <v>8219</v>
      </c>
      <c r="H2388" s="6">
        <f t="shared" si="223"/>
        <v>0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t="s">
        <v>8270</v>
      </c>
      <c r="Q2388" s="11" t="s">
        <v>8317</v>
      </c>
      <c r="R2388" t="s">
        <v>8318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>
        <f t="shared" si="227"/>
        <v>2015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3">
        <f t="shared" si="222"/>
        <v>1</v>
      </c>
      <c r="E2389" s="6">
        <v>150000</v>
      </c>
      <c r="F2389" s="8">
        <v>1026</v>
      </c>
      <c r="G2389" t="s">
        <v>8219</v>
      </c>
      <c r="H2389" s="6">
        <f t="shared" si="223"/>
        <v>342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t="s">
        <v>8270</v>
      </c>
      <c r="Q2389" s="11" t="s">
        <v>8317</v>
      </c>
      <c r="R2389" t="s">
        <v>8318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3">
        <f t="shared" si="222"/>
        <v>1</v>
      </c>
      <c r="E2390" s="6">
        <v>37000</v>
      </c>
      <c r="F2390" s="8">
        <v>463</v>
      </c>
      <c r="G2390" t="s">
        <v>8219</v>
      </c>
      <c r="H2390" s="6">
        <f t="shared" si="223"/>
        <v>57.88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t="s">
        <v>8270</v>
      </c>
      <c r="Q2390" s="11" t="s">
        <v>8317</v>
      </c>
      <c r="R2390" t="s">
        <v>8318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>
        <f t="shared" si="227"/>
        <v>2015</v>
      </c>
    </row>
    <row r="2391" spans="1:22" ht="43.2" x14ac:dyDescent="0.3">
      <c r="A2391">
        <v>2389</v>
      </c>
      <c r="B2391" s="3" t="s">
        <v>2390</v>
      </c>
      <c r="C2391" s="3" t="s">
        <v>6499</v>
      </c>
      <c r="D2391" s="3">
        <f t="shared" si="222"/>
        <v>0</v>
      </c>
      <c r="E2391" s="6">
        <v>16000</v>
      </c>
      <c r="F2391" s="8">
        <v>30</v>
      </c>
      <c r="G2391" t="s">
        <v>8219</v>
      </c>
      <c r="H2391" s="6">
        <f t="shared" si="223"/>
        <v>30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t="s">
        <v>8270</v>
      </c>
      <c r="Q2391" s="11" t="s">
        <v>8317</v>
      </c>
      <c r="R2391" t="s">
        <v>8318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3">
        <f t="shared" si="222"/>
        <v>0</v>
      </c>
      <c r="E2392" s="6">
        <v>510000</v>
      </c>
      <c r="F2392" s="8">
        <v>0</v>
      </c>
      <c r="G2392" t="s">
        <v>8219</v>
      </c>
      <c r="H2392" s="6">
        <f t="shared" si="223"/>
        <v>0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t="s">
        <v>8270</v>
      </c>
      <c r="Q2392" s="11" t="s">
        <v>8317</v>
      </c>
      <c r="R2392" t="s">
        <v>8318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>
        <f t="shared" si="227"/>
        <v>2015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3">
        <f t="shared" si="222"/>
        <v>0</v>
      </c>
      <c r="E2393" s="6">
        <v>20000</v>
      </c>
      <c r="F2393" s="8">
        <v>25</v>
      </c>
      <c r="G2393" t="s">
        <v>8219</v>
      </c>
      <c r="H2393" s="6">
        <f t="shared" si="223"/>
        <v>25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t="s">
        <v>8270</v>
      </c>
      <c r="Q2393" s="11" t="s">
        <v>8317</v>
      </c>
      <c r="R2393" t="s">
        <v>8318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3">
        <f t="shared" si="222"/>
        <v>0</v>
      </c>
      <c r="E2394" s="6">
        <v>4200</v>
      </c>
      <c r="F2394" s="8">
        <v>0</v>
      </c>
      <c r="G2394" t="s">
        <v>8219</v>
      </c>
      <c r="H2394" s="6">
        <f t="shared" si="223"/>
        <v>0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t="s">
        <v>8270</v>
      </c>
      <c r="Q2394" s="11" t="s">
        <v>8317</v>
      </c>
      <c r="R2394" t="s">
        <v>8318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3">
        <f t="shared" si="222"/>
        <v>0</v>
      </c>
      <c r="E2395" s="6">
        <v>100000</v>
      </c>
      <c r="F2395" s="8">
        <v>50</v>
      </c>
      <c r="G2395" t="s">
        <v>8219</v>
      </c>
      <c r="H2395" s="6">
        <f t="shared" si="223"/>
        <v>50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t="s">
        <v>8270</v>
      </c>
      <c r="Q2395" s="11" t="s">
        <v>8317</v>
      </c>
      <c r="R2395" t="s">
        <v>8318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3">
        <f t="shared" si="222"/>
        <v>0</v>
      </c>
      <c r="E2396" s="6">
        <v>5000</v>
      </c>
      <c r="F2396" s="8">
        <v>3</v>
      </c>
      <c r="G2396" t="s">
        <v>8219</v>
      </c>
      <c r="H2396" s="6">
        <f t="shared" si="223"/>
        <v>1.5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t="s">
        <v>8270</v>
      </c>
      <c r="Q2396" s="11" t="s">
        <v>8317</v>
      </c>
      <c r="R2396" t="s">
        <v>8318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3">
        <f t="shared" si="222"/>
        <v>0</v>
      </c>
      <c r="E2397" s="6">
        <v>33000</v>
      </c>
      <c r="F2397" s="8">
        <v>0</v>
      </c>
      <c r="G2397" t="s">
        <v>8219</v>
      </c>
      <c r="H2397" s="6">
        <f t="shared" si="223"/>
        <v>0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t="s">
        <v>8270</v>
      </c>
      <c r="Q2397" s="11" t="s">
        <v>8317</v>
      </c>
      <c r="R2397" t="s">
        <v>8318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>
        <f t="shared" si="227"/>
        <v>2017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3">
        <f t="shared" si="222"/>
        <v>0</v>
      </c>
      <c r="E2398" s="6">
        <v>5000</v>
      </c>
      <c r="F2398" s="8">
        <v>10</v>
      </c>
      <c r="G2398" t="s">
        <v>8219</v>
      </c>
      <c r="H2398" s="6">
        <f t="shared" si="223"/>
        <v>10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t="s">
        <v>8270</v>
      </c>
      <c r="Q2398" s="11" t="s">
        <v>8317</v>
      </c>
      <c r="R2398" t="s">
        <v>8318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3">
        <f t="shared" si="222"/>
        <v>0</v>
      </c>
      <c r="E2399" s="6">
        <v>124000</v>
      </c>
      <c r="F2399" s="8">
        <v>0</v>
      </c>
      <c r="G2399" t="s">
        <v>8219</v>
      </c>
      <c r="H2399" s="6">
        <f t="shared" si="223"/>
        <v>0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t="s">
        <v>8270</v>
      </c>
      <c r="Q2399" s="11" t="s">
        <v>8317</v>
      </c>
      <c r="R2399" t="s">
        <v>8318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>
        <f t="shared" si="227"/>
        <v>2015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3">
        <f t="shared" si="222"/>
        <v>0</v>
      </c>
      <c r="E2400" s="6">
        <v>4000</v>
      </c>
      <c r="F2400" s="8">
        <v>0</v>
      </c>
      <c r="G2400" t="s">
        <v>8219</v>
      </c>
      <c r="H2400" s="6">
        <f t="shared" si="223"/>
        <v>0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t="s">
        <v>8270</v>
      </c>
      <c r="Q2400" s="11" t="s">
        <v>8317</v>
      </c>
      <c r="R2400" t="s">
        <v>8318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3">
        <f t="shared" si="222"/>
        <v>0</v>
      </c>
      <c r="E2401" s="6">
        <v>13000</v>
      </c>
      <c r="F2401" s="8">
        <v>0</v>
      </c>
      <c r="G2401" t="s">
        <v>8219</v>
      </c>
      <c r="H2401" s="6">
        <f t="shared" si="223"/>
        <v>0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t="s">
        <v>8270</v>
      </c>
      <c r="Q2401" s="11" t="s">
        <v>8317</v>
      </c>
      <c r="R2401" t="s">
        <v>8318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3">
        <f t="shared" si="222"/>
        <v>0</v>
      </c>
      <c r="E2402" s="6">
        <v>50000</v>
      </c>
      <c r="F2402" s="8">
        <v>0</v>
      </c>
      <c r="G2402" t="s">
        <v>8219</v>
      </c>
      <c r="H2402" s="6">
        <f t="shared" si="223"/>
        <v>0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t="s">
        <v>8270</v>
      </c>
      <c r="Q2402" s="11" t="s">
        <v>8317</v>
      </c>
      <c r="R2402" t="s">
        <v>8318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3">
        <f t="shared" si="222"/>
        <v>1</v>
      </c>
      <c r="E2403" s="6">
        <v>28000</v>
      </c>
      <c r="F2403" s="8">
        <v>201</v>
      </c>
      <c r="G2403" t="s">
        <v>8220</v>
      </c>
      <c r="H2403" s="6">
        <f t="shared" si="223"/>
        <v>22.33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t="s">
        <v>8282</v>
      </c>
      <c r="Q2403" s="11" t="s">
        <v>8334</v>
      </c>
      <c r="R2403" t="s">
        <v>8335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3">
        <f t="shared" si="222"/>
        <v>0</v>
      </c>
      <c r="E2404" s="6">
        <v>12000</v>
      </c>
      <c r="F2404" s="8">
        <v>52</v>
      </c>
      <c r="G2404" t="s">
        <v>8220</v>
      </c>
      <c r="H2404" s="6">
        <f t="shared" si="223"/>
        <v>52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t="s">
        <v>8282</v>
      </c>
      <c r="Q2404" s="11" t="s">
        <v>8334</v>
      </c>
      <c r="R2404" t="s">
        <v>8335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3">
        <f t="shared" si="222"/>
        <v>17</v>
      </c>
      <c r="E2405" s="6">
        <v>1200</v>
      </c>
      <c r="F2405" s="8">
        <v>202</v>
      </c>
      <c r="G2405" t="s">
        <v>8220</v>
      </c>
      <c r="H2405" s="6">
        <f t="shared" si="223"/>
        <v>16.829999999999998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t="s">
        <v>8282</v>
      </c>
      <c r="Q2405" s="11" t="s">
        <v>8334</v>
      </c>
      <c r="R2405" t="s">
        <v>8335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3">
        <f t="shared" si="222"/>
        <v>0</v>
      </c>
      <c r="E2406" s="6">
        <v>15000</v>
      </c>
      <c r="F2406" s="8">
        <v>0</v>
      </c>
      <c r="G2406" t="s">
        <v>8220</v>
      </c>
      <c r="H2406" s="6">
        <f t="shared" si="223"/>
        <v>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t="s">
        <v>8282</v>
      </c>
      <c r="Q2406" s="11" t="s">
        <v>8334</v>
      </c>
      <c r="R2406" t="s">
        <v>8335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>
        <f t="shared" si="227"/>
        <v>2016</v>
      </c>
    </row>
    <row r="2407" spans="1:22" ht="28.8" x14ac:dyDescent="0.3">
      <c r="A2407">
        <v>2405</v>
      </c>
      <c r="B2407" s="3" t="s">
        <v>2406</v>
      </c>
      <c r="C2407" s="3" t="s">
        <v>6515</v>
      </c>
      <c r="D2407" s="3">
        <f t="shared" si="222"/>
        <v>23</v>
      </c>
      <c r="E2407" s="6">
        <v>5000</v>
      </c>
      <c r="F2407" s="8">
        <v>1126</v>
      </c>
      <c r="G2407" t="s">
        <v>8220</v>
      </c>
      <c r="H2407" s="6">
        <f t="shared" si="223"/>
        <v>56.3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t="s">
        <v>8282</v>
      </c>
      <c r="Q2407" s="11" t="s">
        <v>8334</v>
      </c>
      <c r="R2407" t="s">
        <v>8335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3">
        <f t="shared" si="222"/>
        <v>41</v>
      </c>
      <c r="E2408" s="6">
        <v>3250</v>
      </c>
      <c r="F2408" s="8">
        <v>1345</v>
      </c>
      <c r="G2408" t="s">
        <v>8220</v>
      </c>
      <c r="H2408" s="6">
        <f t="shared" si="223"/>
        <v>84.06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t="s">
        <v>8282</v>
      </c>
      <c r="Q2408" s="11" t="s">
        <v>8334</v>
      </c>
      <c r="R2408" t="s">
        <v>8335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>
        <f t="shared" si="227"/>
        <v>2015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3">
        <f t="shared" si="222"/>
        <v>25</v>
      </c>
      <c r="E2409" s="6">
        <v>22000</v>
      </c>
      <c r="F2409" s="8">
        <v>5557</v>
      </c>
      <c r="G2409" t="s">
        <v>8220</v>
      </c>
      <c r="H2409" s="6">
        <f t="shared" si="223"/>
        <v>168.39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t="s">
        <v>8282</v>
      </c>
      <c r="Q2409" s="11" t="s">
        <v>8334</v>
      </c>
      <c r="R2409" t="s">
        <v>8335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>
        <f t="shared" si="227"/>
        <v>2015</v>
      </c>
    </row>
    <row r="2410" spans="1:22" ht="28.8" x14ac:dyDescent="0.3">
      <c r="A2410">
        <v>2408</v>
      </c>
      <c r="B2410" s="3" t="s">
        <v>2409</v>
      </c>
      <c r="C2410" s="3" t="s">
        <v>6518</v>
      </c>
      <c r="D2410" s="3">
        <f t="shared" si="222"/>
        <v>0</v>
      </c>
      <c r="E2410" s="6">
        <v>15000</v>
      </c>
      <c r="F2410" s="8">
        <v>30</v>
      </c>
      <c r="G2410" t="s">
        <v>8220</v>
      </c>
      <c r="H2410" s="6">
        <f t="shared" si="223"/>
        <v>15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t="s">
        <v>8282</v>
      </c>
      <c r="Q2410" s="11" t="s">
        <v>8334</v>
      </c>
      <c r="R2410" t="s">
        <v>8335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>
        <f t="shared" si="227"/>
        <v>2014</v>
      </c>
    </row>
    <row r="2411" spans="1:22" ht="28.8" x14ac:dyDescent="0.3">
      <c r="A2411">
        <v>2409</v>
      </c>
      <c r="B2411" s="3" t="s">
        <v>2410</v>
      </c>
      <c r="C2411" s="3" t="s">
        <v>6519</v>
      </c>
      <c r="D2411" s="3">
        <f t="shared" si="222"/>
        <v>2</v>
      </c>
      <c r="E2411" s="6">
        <v>25000</v>
      </c>
      <c r="F2411" s="8">
        <v>460</v>
      </c>
      <c r="G2411" t="s">
        <v>8220</v>
      </c>
      <c r="H2411" s="6">
        <f t="shared" si="223"/>
        <v>76.67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t="s">
        <v>8282</v>
      </c>
      <c r="Q2411" s="11" t="s">
        <v>8334</v>
      </c>
      <c r="R2411" t="s">
        <v>8335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3">
        <f t="shared" si="222"/>
        <v>0</v>
      </c>
      <c r="E2412" s="6">
        <v>15000</v>
      </c>
      <c r="F2412" s="8">
        <v>0</v>
      </c>
      <c r="G2412" t="s">
        <v>8220</v>
      </c>
      <c r="H2412" s="6">
        <f t="shared" si="223"/>
        <v>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t="s">
        <v>8282</v>
      </c>
      <c r="Q2412" s="11" t="s">
        <v>8334</v>
      </c>
      <c r="R2412" t="s">
        <v>8335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>
        <f t="shared" si="227"/>
        <v>2015</v>
      </c>
    </row>
    <row r="2413" spans="1:22" ht="43.2" x14ac:dyDescent="0.3">
      <c r="A2413">
        <v>2411</v>
      </c>
      <c r="B2413" s="3" t="s">
        <v>2412</v>
      </c>
      <c r="C2413" s="3" t="s">
        <v>6521</v>
      </c>
      <c r="D2413" s="3">
        <f t="shared" si="222"/>
        <v>1</v>
      </c>
      <c r="E2413" s="6">
        <v>25000</v>
      </c>
      <c r="F2413" s="8">
        <v>151</v>
      </c>
      <c r="G2413" t="s">
        <v>8220</v>
      </c>
      <c r="H2413" s="6">
        <f t="shared" si="223"/>
        <v>50.33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t="s">
        <v>8282</v>
      </c>
      <c r="Q2413" s="11" t="s">
        <v>8334</v>
      </c>
      <c r="R2413" t="s">
        <v>8335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>
        <f t="shared" si="227"/>
        <v>2015</v>
      </c>
    </row>
    <row r="2414" spans="1:22" ht="43.2" x14ac:dyDescent="0.3">
      <c r="A2414">
        <v>2412</v>
      </c>
      <c r="B2414" s="3" t="s">
        <v>2413</v>
      </c>
      <c r="C2414" s="3" t="s">
        <v>6522</v>
      </c>
      <c r="D2414" s="3">
        <f t="shared" si="222"/>
        <v>0</v>
      </c>
      <c r="E2414" s="6">
        <v>8000</v>
      </c>
      <c r="F2414" s="8">
        <v>0</v>
      </c>
      <c r="G2414" t="s">
        <v>8220</v>
      </c>
      <c r="H2414" s="6">
        <f t="shared" si="223"/>
        <v>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t="s">
        <v>8282</v>
      </c>
      <c r="Q2414" s="11" t="s">
        <v>8334</v>
      </c>
      <c r="R2414" t="s">
        <v>8335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3">
        <f t="shared" si="222"/>
        <v>1</v>
      </c>
      <c r="E2415" s="6">
        <v>3000</v>
      </c>
      <c r="F2415" s="8">
        <v>25</v>
      </c>
      <c r="G2415" t="s">
        <v>8220</v>
      </c>
      <c r="H2415" s="6">
        <f t="shared" si="223"/>
        <v>8.33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t="s">
        <v>8282</v>
      </c>
      <c r="Q2415" s="11" t="s">
        <v>8334</v>
      </c>
      <c r="R2415" t="s">
        <v>8335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3">
        <f t="shared" si="222"/>
        <v>3</v>
      </c>
      <c r="E2416" s="6">
        <v>15000</v>
      </c>
      <c r="F2416" s="8">
        <v>460</v>
      </c>
      <c r="G2416" t="s">
        <v>8220</v>
      </c>
      <c r="H2416" s="6">
        <f t="shared" si="223"/>
        <v>35.380000000000003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t="s">
        <v>8282</v>
      </c>
      <c r="Q2416" s="11" t="s">
        <v>8334</v>
      </c>
      <c r="R2416" t="s">
        <v>8335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>
        <f t="shared" si="227"/>
        <v>2015</v>
      </c>
    </row>
    <row r="2417" spans="1:22" ht="28.8" x14ac:dyDescent="0.3">
      <c r="A2417">
        <v>2415</v>
      </c>
      <c r="B2417" s="3" t="s">
        <v>2416</v>
      </c>
      <c r="C2417" s="3" t="s">
        <v>6525</v>
      </c>
      <c r="D2417" s="3">
        <f t="shared" si="222"/>
        <v>1</v>
      </c>
      <c r="E2417" s="6">
        <v>60000</v>
      </c>
      <c r="F2417" s="8">
        <v>335</v>
      </c>
      <c r="G2417" t="s">
        <v>8220</v>
      </c>
      <c r="H2417" s="6">
        <f t="shared" si="223"/>
        <v>55.83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t="s">
        <v>8282</v>
      </c>
      <c r="Q2417" s="11" t="s">
        <v>8334</v>
      </c>
      <c r="R2417" t="s">
        <v>8335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3">
        <f t="shared" si="222"/>
        <v>0</v>
      </c>
      <c r="E2418" s="6">
        <v>20000</v>
      </c>
      <c r="F2418" s="8">
        <v>5</v>
      </c>
      <c r="G2418" t="s">
        <v>8220</v>
      </c>
      <c r="H2418" s="6">
        <f t="shared" si="223"/>
        <v>5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t="s">
        <v>8282</v>
      </c>
      <c r="Q2418" s="11" t="s">
        <v>8334</v>
      </c>
      <c r="R2418" t="s">
        <v>8335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3">
        <f t="shared" si="222"/>
        <v>0</v>
      </c>
      <c r="E2419" s="6">
        <v>1000</v>
      </c>
      <c r="F2419" s="8">
        <v>0</v>
      </c>
      <c r="G2419" t="s">
        <v>8220</v>
      </c>
      <c r="H2419" s="6">
        <f t="shared" si="223"/>
        <v>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t="s">
        <v>8282</v>
      </c>
      <c r="Q2419" s="11" t="s">
        <v>8334</v>
      </c>
      <c r="R2419" t="s">
        <v>8335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3">
        <f t="shared" si="222"/>
        <v>0</v>
      </c>
      <c r="E2420" s="6">
        <v>25000</v>
      </c>
      <c r="F2420" s="8">
        <v>5</v>
      </c>
      <c r="G2420" t="s">
        <v>8220</v>
      </c>
      <c r="H2420" s="6">
        <f t="shared" si="223"/>
        <v>1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t="s">
        <v>8282</v>
      </c>
      <c r="Q2420" s="11" t="s">
        <v>8334</v>
      </c>
      <c r="R2420" t="s">
        <v>8335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3">
        <f t="shared" si="222"/>
        <v>0</v>
      </c>
      <c r="E2421" s="6">
        <v>3000</v>
      </c>
      <c r="F2421" s="8">
        <v>0</v>
      </c>
      <c r="G2421" t="s">
        <v>8220</v>
      </c>
      <c r="H2421" s="6">
        <f t="shared" si="223"/>
        <v>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t="s">
        <v>8282</v>
      </c>
      <c r="Q2421" s="11" t="s">
        <v>8334</v>
      </c>
      <c r="R2421" t="s">
        <v>8335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2014</v>
      </c>
      <c r="V2421">
        <f t="shared" si="227"/>
        <v>2015</v>
      </c>
    </row>
    <row r="2422" spans="1:22" ht="28.8" x14ac:dyDescent="0.3">
      <c r="A2422">
        <v>2420</v>
      </c>
      <c r="B2422" s="3" t="s">
        <v>2421</v>
      </c>
      <c r="C2422" s="3" t="s">
        <v>6530</v>
      </c>
      <c r="D2422" s="3">
        <f t="shared" si="222"/>
        <v>15</v>
      </c>
      <c r="E2422" s="6">
        <v>16870</v>
      </c>
      <c r="F2422" s="8">
        <v>2501</v>
      </c>
      <c r="G2422" t="s">
        <v>8220</v>
      </c>
      <c r="H2422" s="6">
        <f t="shared" si="223"/>
        <v>69.47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t="s">
        <v>8282</v>
      </c>
      <c r="Q2422" s="11" t="s">
        <v>8334</v>
      </c>
      <c r="R2422" t="s">
        <v>8335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>
        <f t="shared" si="227"/>
        <v>2014</v>
      </c>
    </row>
    <row r="2423" spans="1:22" x14ac:dyDescent="0.3">
      <c r="A2423">
        <v>2421</v>
      </c>
      <c r="B2423" s="3" t="s">
        <v>2422</v>
      </c>
      <c r="C2423" s="3" t="s">
        <v>6531</v>
      </c>
      <c r="D2423" s="3">
        <f t="shared" si="222"/>
        <v>0</v>
      </c>
      <c r="E2423" s="6">
        <v>6000</v>
      </c>
      <c r="F2423" s="8">
        <v>1</v>
      </c>
      <c r="G2423" t="s">
        <v>8220</v>
      </c>
      <c r="H2423" s="6">
        <f t="shared" si="223"/>
        <v>1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t="s">
        <v>8282</v>
      </c>
      <c r="Q2423" s="11" t="s">
        <v>8334</v>
      </c>
      <c r="R2423" t="s">
        <v>8335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3">
        <f t="shared" si="222"/>
        <v>0</v>
      </c>
      <c r="E2424" s="6">
        <v>500</v>
      </c>
      <c r="F2424" s="8">
        <v>1</v>
      </c>
      <c r="G2424" t="s">
        <v>8220</v>
      </c>
      <c r="H2424" s="6">
        <f t="shared" si="223"/>
        <v>1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t="s">
        <v>8282</v>
      </c>
      <c r="Q2424" s="11" t="s">
        <v>8334</v>
      </c>
      <c r="R2424" t="s">
        <v>8335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>
        <f t="shared" si="227"/>
        <v>2015</v>
      </c>
    </row>
    <row r="2425" spans="1:22" ht="28.8" x14ac:dyDescent="0.3">
      <c r="A2425">
        <v>2423</v>
      </c>
      <c r="B2425" s="3" t="s">
        <v>2424</v>
      </c>
      <c r="C2425" s="3" t="s">
        <v>6533</v>
      </c>
      <c r="D2425" s="3">
        <f t="shared" si="222"/>
        <v>0</v>
      </c>
      <c r="E2425" s="6">
        <v>60000</v>
      </c>
      <c r="F2425" s="8">
        <v>8</v>
      </c>
      <c r="G2425" t="s">
        <v>8220</v>
      </c>
      <c r="H2425" s="6">
        <f t="shared" si="223"/>
        <v>8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t="s">
        <v>8282</v>
      </c>
      <c r="Q2425" s="11" t="s">
        <v>8334</v>
      </c>
      <c r="R2425" t="s">
        <v>8335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3">
        <f t="shared" si="222"/>
        <v>1</v>
      </c>
      <c r="E2426" s="6">
        <v>25000</v>
      </c>
      <c r="F2426" s="8">
        <v>310</v>
      </c>
      <c r="G2426" t="s">
        <v>8220</v>
      </c>
      <c r="H2426" s="6">
        <f t="shared" si="223"/>
        <v>34.44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t="s">
        <v>8282</v>
      </c>
      <c r="Q2426" s="11" t="s">
        <v>8334</v>
      </c>
      <c r="R2426" t="s">
        <v>8335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>
        <f t="shared" si="227"/>
        <v>2014</v>
      </c>
    </row>
    <row r="2427" spans="1:22" ht="43.2" x14ac:dyDescent="0.3">
      <c r="A2427">
        <v>2425</v>
      </c>
      <c r="B2427" s="3" t="s">
        <v>2426</v>
      </c>
      <c r="C2427" s="3" t="s">
        <v>6535</v>
      </c>
      <c r="D2427" s="3">
        <f t="shared" si="222"/>
        <v>0</v>
      </c>
      <c r="E2427" s="6">
        <v>3500</v>
      </c>
      <c r="F2427" s="8">
        <v>1</v>
      </c>
      <c r="G2427" t="s">
        <v>8220</v>
      </c>
      <c r="H2427" s="6">
        <f t="shared" si="223"/>
        <v>1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t="s">
        <v>8282</v>
      </c>
      <c r="Q2427" s="11" t="s">
        <v>8334</v>
      </c>
      <c r="R2427" t="s">
        <v>8335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3">
        <f t="shared" si="222"/>
        <v>0</v>
      </c>
      <c r="E2428" s="6">
        <v>20000</v>
      </c>
      <c r="F2428" s="8">
        <v>0</v>
      </c>
      <c r="G2428" t="s">
        <v>8220</v>
      </c>
      <c r="H2428" s="6">
        <f t="shared" si="223"/>
        <v>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t="s">
        <v>8282</v>
      </c>
      <c r="Q2428" s="11" t="s">
        <v>8334</v>
      </c>
      <c r="R2428" t="s">
        <v>8335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3">
        <f t="shared" si="222"/>
        <v>0</v>
      </c>
      <c r="E2429" s="6">
        <v>50000</v>
      </c>
      <c r="F2429" s="8">
        <v>1</v>
      </c>
      <c r="G2429" t="s">
        <v>8220</v>
      </c>
      <c r="H2429" s="6">
        <f t="shared" si="223"/>
        <v>1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t="s">
        <v>8282</v>
      </c>
      <c r="Q2429" s="11" t="s">
        <v>8334</v>
      </c>
      <c r="R2429" t="s">
        <v>8335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3">
        <f t="shared" si="222"/>
        <v>0</v>
      </c>
      <c r="E2430" s="6">
        <v>35000</v>
      </c>
      <c r="F2430" s="8">
        <v>1</v>
      </c>
      <c r="G2430" t="s">
        <v>8220</v>
      </c>
      <c r="H2430" s="6">
        <f t="shared" si="223"/>
        <v>1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t="s">
        <v>8282</v>
      </c>
      <c r="Q2430" s="11" t="s">
        <v>8334</v>
      </c>
      <c r="R2430" t="s">
        <v>8335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3">
        <f t="shared" si="222"/>
        <v>1</v>
      </c>
      <c r="E2431" s="6">
        <v>140000</v>
      </c>
      <c r="F2431" s="8">
        <v>2005</v>
      </c>
      <c r="G2431" t="s">
        <v>8220</v>
      </c>
      <c r="H2431" s="6">
        <f t="shared" si="223"/>
        <v>501.25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t="s">
        <v>8282</v>
      </c>
      <c r="Q2431" s="11" t="s">
        <v>8334</v>
      </c>
      <c r="R2431" t="s">
        <v>8335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>
        <f t="shared" si="227"/>
        <v>2017</v>
      </c>
    </row>
    <row r="2432" spans="1:22" ht="43.2" x14ac:dyDescent="0.3">
      <c r="A2432">
        <v>2430</v>
      </c>
      <c r="B2432" s="3" t="s">
        <v>2431</v>
      </c>
      <c r="C2432" s="3" t="s">
        <v>6540</v>
      </c>
      <c r="D2432" s="3">
        <f t="shared" si="222"/>
        <v>1</v>
      </c>
      <c r="E2432" s="6">
        <v>3000</v>
      </c>
      <c r="F2432" s="8">
        <v>21</v>
      </c>
      <c r="G2432" t="s">
        <v>8220</v>
      </c>
      <c r="H2432" s="6">
        <f t="shared" si="223"/>
        <v>10.5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t="s">
        <v>8282</v>
      </c>
      <c r="Q2432" s="11" t="s">
        <v>8334</v>
      </c>
      <c r="R2432" t="s">
        <v>8335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3">
        <f t="shared" si="222"/>
        <v>0</v>
      </c>
      <c r="E2433" s="6">
        <v>100000</v>
      </c>
      <c r="F2433" s="8">
        <v>2</v>
      </c>
      <c r="G2433" t="s">
        <v>8220</v>
      </c>
      <c r="H2433" s="6">
        <f t="shared" si="223"/>
        <v>1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t="s">
        <v>8282</v>
      </c>
      <c r="Q2433" s="11" t="s">
        <v>8334</v>
      </c>
      <c r="R2433" t="s">
        <v>8335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>
        <f t="shared" si="227"/>
        <v>2016</v>
      </c>
    </row>
    <row r="2434" spans="1:22" ht="28.8" x14ac:dyDescent="0.3">
      <c r="A2434">
        <v>2432</v>
      </c>
      <c r="B2434" s="3" t="s">
        <v>2433</v>
      </c>
      <c r="C2434" s="3" t="s">
        <v>6542</v>
      </c>
      <c r="D2434" s="3">
        <f t="shared" ref="D2434:D2497" si="228">ROUND((F2434/E2434)*100,0)</f>
        <v>0</v>
      </c>
      <c r="E2434" s="6">
        <v>14000</v>
      </c>
      <c r="F2434" s="8">
        <v>2</v>
      </c>
      <c r="G2434" t="s">
        <v>8220</v>
      </c>
      <c r="H2434" s="6">
        <f t="shared" si="223"/>
        <v>1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t="s">
        <v>8282</v>
      </c>
      <c r="Q2434" s="11" t="s">
        <v>8334</v>
      </c>
      <c r="R2434" t="s">
        <v>8335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3">
        <f t="shared" si="228"/>
        <v>0</v>
      </c>
      <c r="E2435" s="6">
        <v>10000</v>
      </c>
      <c r="F2435" s="8">
        <v>0</v>
      </c>
      <c r="G2435" t="s">
        <v>8220</v>
      </c>
      <c r="H2435" s="6">
        <f t="shared" ref="H2435:H2498" si="229">IFERROR(ROUND(F2435/N2435,2),0)</f>
        <v>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t="s">
        <v>8282</v>
      </c>
      <c r="Q2435" s="11" t="s">
        <v>8334</v>
      </c>
      <c r="R2435" t="s">
        <v>8335</v>
      </c>
      <c r="S2435" s="13">
        <f t="shared" ref="S2435:S2498" si="230">(((L2435/60)/60)/24)+DATE(1970,1,1)</f>
        <v>42397.89980324074</v>
      </c>
      <c r="T2435" s="13">
        <f t="shared" ref="T2435:T2498" si="231">(((K2435/60)/60)/24)+DATE(1970,1,1)</f>
        <v>42427.89980324074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3">
        <f t="shared" si="228"/>
        <v>0</v>
      </c>
      <c r="E2436" s="6">
        <v>20000</v>
      </c>
      <c r="F2436" s="8">
        <v>26</v>
      </c>
      <c r="G2436" t="s">
        <v>8220</v>
      </c>
      <c r="H2436" s="6">
        <f t="shared" si="229"/>
        <v>13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t="s">
        <v>8282</v>
      </c>
      <c r="Q2436" s="11" t="s">
        <v>8334</v>
      </c>
      <c r="R2436" t="s">
        <v>8335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3">
        <f t="shared" si="228"/>
        <v>0</v>
      </c>
      <c r="E2437" s="6">
        <v>250000</v>
      </c>
      <c r="F2437" s="8">
        <v>1224</v>
      </c>
      <c r="G2437" t="s">
        <v>8220</v>
      </c>
      <c r="H2437" s="6">
        <f t="shared" si="229"/>
        <v>306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t="s">
        <v>8282</v>
      </c>
      <c r="Q2437" s="11" t="s">
        <v>8334</v>
      </c>
      <c r="R2437" t="s">
        <v>8335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3">
        <f t="shared" si="228"/>
        <v>0</v>
      </c>
      <c r="E2438" s="6">
        <v>117000</v>
      </c>
      <c r="F2438" s="8">
        <v>45</v>
      </c>
      <c r="G2438" t="s">
        <v>8220</v>
      </c>
      <c r="H2438" s="6">
        <f t="shared" si="229"/>
        <v>22.5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t="s">
        <v>8282</v>
      </c>
      <c r="Q2438" s="11" t="s">
        <v>8334</v>
      </c>
      <c r="R2438" t="s">
        <v>8335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>
        <f t="shared" si="233"/>
        <v>2016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3">
        <f t="shared" si="228"/>
        <v>0</v>
      </c>
      <c r="E2439" s="6">
        <v>8000</v>
      </c>
      <c r="F2439" s="8">
        <v>0</v>
      </c>
      <c r="G2439" t="s">
        <v>8220</v>
      </c>
      <c r="H2439" s="6">
        <f t="shared" si="229"/>
        <v>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t="s">
        <v>8282</v>
      </c>
      <c r="Q2439" s="11" t="s">
        <v>8334</v>
      </c>
      <c r="R2439" t="s">
        <v>8335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3">
        <f t="shared" si="228"/>
        <v>0</v>
      </c>
      <c r="E2440" s="6">
        <v>15000</v>
      </c>
      <c r="F2440" s="8">
        <v>50</v>
      </c>
      <c r="G2440" t="s">
        <v>8220</v>
      </c>
      <c r="H2440" s="6">
        <f t="shared" si="229"/>
        <v>50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t="s">
        <v>8282</v>
      </c>
      <c r="Q2440" s="11" t="s">
        <v>8334</v>
      </c>
      <c r="R2440" t="s">
        <v>8335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>
        <f t="shared" si="233"/>
        <v>2015</v>
      </c>
    </row>
    <row r="2441" spans="1:22" ht="43.2" x14ac:dyDescent="0.3">
      <c r="A2441">
        <v>2439</v>
      </c>
      <c r="B2441" s="3" t="s">
        <v>2440</v>
      </c>
      <c r="C2441" s="3" t="s">
        <v>6549</v>
      </c>
      <c r="D2441" s="3">
        <f t="shared" si="228"/>
        <v>0</v>
      </c>
      <c r="E2441" s="6">
        <v>10000</v>
      </c>
      <c r="F2441" s="8">
        <v>0</v>
      </c>
      <c r="G2441" t="s">
        <v>8220</v>
      </c>
      <c r="H2441" s="6">
        <f t="shared" si="229"/>
        <v>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t="s">
        <v>8282</v>
      </c>
      <c r="Q2441" s="11" t="s">
        <v>8334</v>
      </c>
      <c r="R2441" t="s">
        <v>8335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3">
        <f t="shared" si="228"/>
        <v>0</v>
      </c>
      <c r="E2442" s="6">
        <v>5000</v>
      </c>
      <c r="F2442" s="8">
        <v>10</v>
      </c>
      <c r="G2442" t="s">
        <v>8220</v>
      </c>
      <c r="H2442" s="6">
        <f t="shared" si="229"/>
        <v>5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t="s">
        <v>8282</v>
      </c>
      <c r="Q2442" s="11" t="s">
        <v>8334</v>
      </c>
      <c r="R2442" t="s">
        <v>8335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3">
        <f t="shared" si="228"/>
        <v>108</v>
      </c>
      <c r="E2443" s="6">
        <v>7500</v>
      </c>
      <c r="F2443" s="8">
        <v>8091</v>
      </c>
      <c r="G2443" t="s">
        <v>8218</v>
      </c>
      <c r="H2443" s="6">
        <f t="shared" si="229"/>
        <v>74.23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t="s">
        <v>8296</v>
      </c>
      <c r="Q2443" s="11" t="s">
        <v>8334</v>
      </c>
      <c r="R2443" t="s">
        <v>8350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3">
        <f t="shared" si="228"/>
        <v>126</v>
      </c>
      <c r="E2444" s="6">
        <v>24000</v>
      </c>
      <c r="F2444" s="8">
        <v>30226</v>
      </c>
      <c r="G2444" t="s">
        <v>8218</v>
      </c>
      <c r="H2444" s="6">
        <f t="shared" si="229"/>
        <v>81.25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t="s">
        <v>8296</v>
      </c>
      <c r="Q2444" s="11" t="s">
        <v>8334</v>
      </c>
      <c r="R2444" t="s">
        <v>8350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3">
        <f t="shared" si="228"/>
        <v>203</v>
      </c>
      <c r="E2445" s="6">
        <v>20000</v>
      </c>
      <c r="F2445" s="8">
        <v>40502.99</v>
      </c>
      <c r="G2445" t="s">
        <v>8218</v>
      </c>
      <c r="H2445" s="6">
        <f t="shared" si="229"/>
        <v>130.22999999999999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t="s">
        <v>8296</v>
      </c>
      <c r="Q2445" s="11" t="s">
        <v>8334</v>
      </c>
      <c r="R2445" t="s">
        <v>8350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3">
        <f t="shared" si="228"/>
        <v>109</v>
      </c>
      <c r="E2446" s="6">
        <v>3000</v>
      </c>
      <c r="F2446" s="8">
        <v>3258</v>
      </c>
      <c r="G2446" t="s">
        <v>8218</v>
      </c>
      <c r="H2446" s="6">
        <f t="shared" si="229"/>
        <v>53.41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t="s">
        <v>8296</v>
      </c>
      <c r="Q2446" s="11" t="s">
        <v>8334</v>
      </c>
      <c r="R2446" t="s">
        <v>8350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3">
        <f t="shared" si="228"/>
        <v>173</v>
      </c>
      <c r="E2447" s="6">
        <v>5000</v>
      </c>
      <c r="F2447" s="8">
        <v>8640</v>
      </c>
      <c r="G2447" t="s">
        <v>8218</v>
      </c>
      <c r="H2447" s="6">
        <f t="shared" si="229"/>
        <v>75.13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t="s">
        <v>8296</v>
      </c>
      <c r="Q2447" s="11" t="s">
        <v>8334</v>
      </c>
      <c r="R2447" t="s">
        <v>8350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>
        <f t="shared" si="233"/>
        <v>2015</v>
      </c>
    </row>
    <row r="2448" spans="1:22" ht="43.2" x14ac:dyDescent="0.3">
      <c r="A2448">
        <v>2446</v>
      </c>
      <c r="B2448" s="3" t="s">
        <v>2447</v>
      </c>
      <c r="C2448" s="3" t="s">
        <v>6556</v>
      </c>
      <c r="D2448" s="3">
        <f t="shared" si="228"/>
        <v>168</v>
      </c>
      <c r="E2448" s="6">
        <v>5000</v>
      </c>
      <c r="F2448" s="8">
        <v>8399</v>
      </c>
      <c r="G2448" t="s">
        <v>8218</v>
      </c>
      <c r="H2448" s="6">
        <f t="shared" si="229"/>
        <v>75.67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t="s">
        <v>8296</v>
      </c>
      <c r="Q2448" s="11" t="s">
        <v>8334</v>
      </c>
      <c r="R2448" t="s">
        <v>8350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>
        <f t="shared" si="233"/>
        <v>2016</v>
      </c>
    </row>
    <row r="2449" spans="1:22" ht="43.2" x14ac:dyDescent="0.3">
      <c r="A2449">
        <v>2447</v>
      </c>
      <c r="B2449" s="3" t="s">
        <v>2448</v>
      </c>
      <c r="C2449" s="3" t="s">
        <v>6557</v>
      </c>
      <c r="D2449" s="3">
        <f t="shared" si="228"/>
        <v>427</v>
      </c>
      <c r="E2449" s="6">
        <v>2500</v>
      </c>
      <c r="F2449" s="8">
        <v>10680</v>
      </c>
      <c r="G2449" t="s">
        <v>8218</v>
      </c>
      <c r="H2449" s="6">
        <f t="shared" si="229"/>
        <v>31.69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t="s">
        <v>8296</v>
      </c>
      <c r="Q2449" s="11" t="s">
        <v>8334</v>
      </c>
      <c r="R2449" t="s">
        <v>8350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3">
        <f t="shared" si="228"/>
        <v>108</v>
      </c>
      <c r="E2450" s="6">
        <v>400</v>
      </c>
      <c r="F2450" s="8">
        <v>430</v>
      </c>
      <c r="G2450" t="s">
        <v>8218</v>
      </c>
      <c r="H2450" s="6">
        <f t="shared" si="229"/>
        <v>47.78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t="s">
        <v>8296</v>
      </c>
      <c r="Q2450" s="11" t="s">
        <v>8334</v>
      </c>
      <c r="R2450" t="s">
        <v>8350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3">
        <f t="shared" si="228"/>
        <v>108</v>
      </c>
      <c r="E2451" s="6">
        <v>10000</v>
      </c>
      <c r="F2451" s="8">
        <v>10800</v>
      </c>
      <c r="G2451" t="s">
        <v>8218</v>
      </c>
      <c r="H2451" s="6">
        <f t="shared" si="229"/>
        <v>90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t="s">
        <v>8296</v>
      </c>
      <c r="Q2451" s="11" t="s">
        <v>8334</v>
      </c>
      <c r="R2451" t="s">
        <v>8350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3">
        <f t="shared" si="228"/>
        <v>102</v>
      </c>
      <c r="E2452" s="6">
        <v>15000</v>
      </c>
      <c r="F2452" s="8">
        <v>15230.03</v>
      </c>
      <c r="G2452" t="s">
        <v>8218</v>
      </c>
      <c r="H2452" s="6">
        <f t="shared" si="229"/>
        <v>149.31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t="s">
        <v>8296</v>
      </c>
      <c r="Q2452" s="11" t="s">
        <v>8334</v>
      </c>
      <c r="R2452" t="s">
        <v>8350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3">
        <f t="shared" si="228"/>
        <v>115</v>
      </c>
      <c r="E2453" s="6">
        <v>10000</v>
      </c>
      <c r="F2453" s="8">
        <v>11545</v>
      </c>
      <c r="G2453" t="s">
        <v>8218</v>
      </c>
      <c r="H2453" s="6">
        <f t="shared" si="229"/>
        <v>62.07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t="s">
        <v>8296</v>
      </c>
      <c r="Q2453" s="11" t="s">
        <v>8334</v>
      </c>
      <c r="R2453" t="s">
        <v>8350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3">
        <f t="shared" si="228"/>
        <v>134</v>
      </c>
      <c r="E2454" s="6">
        <v>600</v>
      </c>
      <c r="F2454" s="8">
        <v>801</v>
      </c>
      <c r="G2454" t="s">
        <v>8218</v>
      </c>
      <c r="H2454" s="6">
        <f t="shared" si="229"/>
        <v>53.4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t="s">
        <v>8296</v>
      </c>
      <c r="Q2454" s="11" t="s">
        <v>8334</v>
      </c>
      <c r="R2454" t="s">
        <v>8350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3">
        <f t="shared" si="228"/>
        <v>155</v>
      </c>
      <c r="E2455" s="6">
        <v>3000</v>
      </c>
      <c r="F2455" s="8">
        <v>4641</v>
      </c>
      <c r="G2455" t="s">
        <v>8218</v>
      </c>
      <c r="H2455" s="6">
        <f t="shared" si="229"/>
        <v>69.27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t="s">
        <v>8296</v>
      </c>
      <c r="Q2455" s="11" t="s">
        <v>8334</v>
      </c>
      <c r="R2455" t="s">
        <v>8350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3">
        <f t="shared" si="228"/>
        <v>101</v>
      </c>
      <c r="E2456" s="6">
        <v>35000</v>
      </c>
      <c r="F2456" s="8">
        <v>35296</v>
      </c>
      <c r="G2456" t="s">
        <v>8218</v>
      </c>
      <c r="H2456" s="6">
        <f t="shared" si="229"/>
        <v>271.51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t="s">
        <v>8296</v>
      </c>
      <c r="Q2456" s="11" t="s">
        <v>8334</v>
      </c>
      <c r="R2456" t="s">
        <v>8350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3">
        <f t="shared" si="228"/>
        <v>182</v>
      </c>
      <c r="E2457" s="6">
        <v>300</v>
      </c>
      <c r="F2457" s="8">
        <v>546</v>
      </c>
      <c r="G2457" t="s">
        <v>8218</v>
      </c>
      <c r="H2457" s="6">
        <f t="shared" si="229"/>
        <v>34.130000000000003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t="s">
        <v>8296</v>
      </c>
      <c r="Q2457" s="11" t="s">
        <v>8334</v>
      </c>
      <c r="R2457" t="s">
        <v>8350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3">
        <f t="shared" si="228"/>
        <v>181</v>
      </c>
      <c r="E2458" s="6">
        <v>1500</v>
      </c>
      <c r="F2458" s="8">
        <v>2713</v>
      </c>
      <c r="G2458" t="s">
        <v>8218</v>
      </c>
      <c r="H2458" s="6">
        <f t="shared" si="229"/>
        <v>40.49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t="s">
        <v>8296</v>
      </c>
      <c r="Q2458" s="11" t="s">
        <v>8334</v>
      </c>
      <c r="R2458" t="s">
        <v>8350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>
        <f t="shared" si="233"/>
        <v>2017</v>
      </c>
    </row>
    <row r="2459" spans="1:22" ht="28.8" x14ac:dyDescent="0.3">
      <c r="A2459">
        <v>2457</v>
      </c>
      <c r="B2459" s="3" t="s">
        <v>2458</v>
      </c>
      <c r="C2459" s="3" t="s">
        <v>6567</v>
      </c>
      <c r="D2459" s="3">
        <f t="shared" si="228"/>
        <v>102</v>
      </c>
      <c r="E2459" s="6">
        <v>23000</v>
      </c>
      <c r="F2459" s="8">
        <v>23530</v>
      </c>
      <c r="G2459" t="s">
        <v>8218</v>
      </c>
      <c r="H2459" s="6">
        <f t="shared" si="229"/>
        <v>189.76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t="s">
        <v>8296</v>
      </c>
      <c r="Q2459" s="11" t="s">
        <v>8334</v>
      </c>
      <c r="R2459" t="s">
        <v>8350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>
        <f t="shared" si="233"/>
        <v>2016</v>
      </c>
    </row>
    <row r="2460" spans="1:22" ht="43.2" x14ac:dyDescent="0.3">
      <c r="A2460">
        <v>2458</v>
      </c>
      <c r="B2460" s="3" t="s">
        <v>2459</v>
      </c>
      <c r="C2460" s="3" t="s">
        <v>6568</v>
      </c>
      <c r="D2460" s="3">
        <f t="shared" si="228"/>
        <v>110</v>
      </c>
      <c r="E2460" s="6">
        <v>5000</v>
      </c>
      <c r="F2460" s="8">
        <v>5509</v>
      </c>
      <c r="G2460" t="s">
        <v>8218</v>
      </c>
      <c r="H2460" s="6">
        <f t="shared" si="229"/>
        <v>68.86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t="s">
        <v>8296</v>
      </c>
      <c r="Q2460" s="11" t="s">
        <v>8334</v>
      </c>
      <c r="R2460" t="s">
        <v>8350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>
        <f t="shared" si="233"/>
        <v>2016</v>
      </c>
    </row>
    <row r="2461" spans="1:22" ht="43.2" x14ac:dyDescent="0.3">
      <c r="A2461">
        <v>2459</v>
      </c>
      <c r="B2461" s="3" t="s">
        <v>2460</v>
      </c>
      <c r="C2461" s="3" t="s">
        <v>6569</v>
      </c>
      <c r="D2461" s="3">
        <f t="shared" si="228"/>
        <v>102</v>
      </c>
      <c r="E2461" s="6">
        <v>30000</v>
      </c>
      <c r="F2461" s="8">
        <v>30675</v>
      </c>
      <c r="G2461" t="s">
        <v>8218</v>
      </c>
      <c r="H2461" s="6">
        <f t="shared" si="229"/>
        <v>108.78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t="s">
        <v>8296</v>
      </c>
      <c r="Q2461" s="11" t="s">
        <v>8334</v>
      </c>
      <c r="R2461" t="s">
        <v>8350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3">
        <f t="shared" si="228"/>
        <v>101</v>
      </c>
      <c r="E2462" s="6">
        <v>8500</v>
      </c>
      <c r="F2462" s="8">
        <v>8567</v>
      </c>
      <c r="G2462" t="s">
        <v>8218</v>
      </c>
      <c r="H2462" s="6">
        <f t="shared" si="229"/>
        <v>125.99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t="s">
        <v>8296</v>
      </c>
      <c r="Q2462" s="11" t="s">
        <v>8334</v>
      </c>
      <c r="R2462" t="s">
        <v>8350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>
        <f t="shared" si="233"/>
        <v>2017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3">
        <f t="shared" si="228"/>
        <v>104</v>
      </c>
      <c r="E2463" s="6">
        <v>7500</v>
      </c>
      <c r="F2463" s="8">
        <v>7785</v>
      </c>
      <c r="G2463" t="s">
        <v>8218</v>
      </c>
      <c r="H2463" s="6">
        <f t="shared" si="229"/>
        <v>90.52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t="s">
        <v>8277</v>
      </c>
      <c r="Q2463" s="11" t="s">
        <v>8323</v>
      </c>
      <c r="R2463" t="s">
        <v>8327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3">
        <f t="shared" si="228"/>
        <v>111</v>
      </c>
      <c r="E2464" s="6">
        <v>3000</v>
      </c>
      <c r="F2464" s="8">
        <v>3321.25</v>
      </c>
      <c r="G2464" t="s">
        <v>8218</v>
      </c>
      <c r="H2464" s="6">
        <f t="shared" si="229"/>
        <v>28.88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t="s">
        <v>8277</v>
      </c>
      <c r="Q2464" s="11" t="s">
        <v>8323</v>
      </c>
      <c r="R2464" t="s">
        <v>8327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3">
        <f t="shared" si="228"/>
        <v>116</v>
      </c>
      <c r="E2465" s="6">
        <v>2000</v>
      </c>
      <c r="F2465" s="8">
        <v>2325</v>
      </c>
      <c r="G2465" t="s">
        <v>8218</v>
      </c>
      <c r="H2465" s="6">
        <f t="shared" si="229"/>
        <v>31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t="s">
        <v>8277</v>
      </c>
      <c r="Q2465" s="11" t="s">
        <v>8323</v>
      </c>
      <c r="R2465" t="s">
        <v>8327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3">
        <f t="shared" si="228"/>
        <v>111</v>
      </c>
      <c r="E2466" s="6">
        <v>2000</v>
      </c>
      <c r="F2466" s="8">
        <v>2222</v>
      </c>
      <c r="G2466" t="s">
        <v>8218</v>
      </c>
      <c r="H2466" s="6">
        <f t="shared" si="229"/>
        <v>51.67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t="s">
        <v>8277</v>
      </c>
      <c r="Q2466" s="11" t="s">
        <v>8323</v>
      </c>
      <c r="R2466" t="s">
        <v>8327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3">
        <f t="shared" si="228"/>
        <v>180</v>
      </c>
      <c r="E2467" s="6">
        <v>700</v>
      </c>
      <c r="F2467" s="8">
        <v>1261</v>
      </c>
      <c r="G2467" t="s">
        <v>8218</v>
      </c>
      <c r="H2467" s="6">
        <f t="shared" si="229"/>
        <v>26.27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t="s">
        <v>8277</v>
      </c>
      <c r="Q2467" s="11" t="s">
        <v>8323</v>
      </c>
      <c r="R2467" t="s">
        <v>8327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3">
        <f t="shared" si="228"/>
        <v>100</v>
      </c>
      <c r="E2468" s="6">
        <v>2500</v>
      </c>
      <c r="F2468" s="8">
        <v>2500</v>
      </c>
      <c r="G2468" t="s">
        <v>8218</v>
      </c>
      <c r="H2468" s="6">
        <f t="shared" si="229"/>
        <v>48.08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t="s">
        <v>8277</v>
      </c>
      <c r="Q2468" s="11" t="s">
        <v>8323</v>
      </c>
      <c r="R2468" t="s">
        <v>8327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>
        <f t="shared" si="233"/>
        <v>2013</v>
      </c>
    </row>
    <row r="2469" spans="1:22" ht="28.8" x14ac:dyDescent="0.3">
      <c r="A2469">
        <v>2467</v>
      </c>
      <c r="B2469" s="3" t="s">
        <v>2468</v>
      </c>
      <c r="C2469" s="3" t="s">
        <v>6577</v>
      </c>
      <c r="D2469" s="3">
        <f t="shared" si="228"/>
        <v>119</v>
      </c>
      <c r="E2469" s="6">
        <v>1000</v>
      </c>
      <c r="F2469" s="8">
        <v>1185</v>
      </c>
      <c r="G2469" t="s">
        <v>8218</v>
      </c>
      <c r="H2469" s="6">
        <f t="shared" si="229"/>
        <v>27.56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t="s">
        <v>8277</v>
      </c>
      <c r="Q2469" s="11" t="s">
        <v>8323</v>
      </c>
      <c r="R2469" t="s">
        <v>8327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>
        <f t="shared" si="233"/>
        <v>2012</v>
      </c>
    </row>
    <row r="2470" spans="1:22" ht="28.8" x14ac:dyDescent="0.3">
      <c r="A2470">
        <v>2468</v>
      </c>
      <c r="B2470" s="3" t="s">
        <v>2469</v>
      </c>
      <c r="C2470" s="3" t="s">
        <v>6578</v>
      </c>
      <c r="D2470" s="3">
        <f t="shared" si="228"/>
        <v>107</v>
      </c>
      <c r="E2470" s="6">
        <v>2000</v>
      </c>
      <c r="F2470" s="8">
        <v>2144.34</v>
      </c>
      <c r="G2470" t="s">
        <v>8218</v>
      </c>
      <c r="H2470" s="6">
        <f t="shared" si="229"/>
        <v>36.97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t="s">
        <v>8277</v>
      </c>
      <c r="Q2470" s="11" t="s">
        <v>8323</v>
      </c>
      <c r="R2470" t="s">
        <v>8327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3">
        <f t="shared" si="228"/>
        <v>114</v>
      </c>
      <c r="E2471" s="6">
        <v>1200</v>
      </c>
      <c r="F2471" s="8">
        <v>1364</v>
      </c>
      <c r="G2471" t="s">
        <v>8218</v>
      </c>
      <c r="H2471" s="6">
        <f t="shared" si="229"/>
        <v>29.02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t="s">
        <v>8277</v>
      </c>
      <c r="Q2471" s="11" t="s">
        <v>8323</v>
      </c>
      <c r="R2471" t="s">
        <v>8327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>
        <f t="shared" si="233"/>
        <v>2011</v>
      </c>
    </row>
    <row r="2472" spans="1:22" ht="28.8" x14ac:dyDescent="0.3">
      <c r="A2472">
        <v>2470</v>
      </c>
      <c r="B2472" s="3" t="s">
        <v>2471</v>
      </c>
      <c r="C2472" s="3" t="s">
        <v>6580</v>
      </c>
      <c r="D2472" s="3">
        <f t="shared" si="228"/>
        <v>103</v>
      </c>
      <c r="E2472" s="6">
        <v>1000</v>
      </c>
      <c r="F2472" s="8">
        <v>1031.6400000000001</v>
      </c>
      <c r="G2472" t="s">
        <v>8218</v>
      </c>
      <c r="H2472" s="6">
        <f t="shared" si="229"/>
        <v>28.66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t="s">
        <v>8277</v>
      </c>
      <c r="Q2472" s="11" t="s">
        <v>8323</v>
      </c>
      <c r="R2472" t="s">
        <v>8327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>
        <f t="shared" si="233"/>
        <v>2012</v>
      </c>
    </row>
    <row r="2473" spans="1:22" ht="43.2" x14ac:dyDescent="0.3">
      <c r="A2473">
        <v>2471</v>
      </c>
      <c r="B2473" s="3" t="s">
        <v>2472</v>
      </c>
      <c r="C2473" s="3" t="s">
        <v>6581</v>
      </c>
      <c r="D2473" s="3">
        <f t="shared" si="228"/>
        <v>128</v>
      </c>
      <c r="E2473" s="6">
        <v>500</v>
      </c>
      <c r="F2473" s="8">
        <v>640</v>
      </c>
      <c r="G2473" t="s">
        <v>8218</v>
      </c>
      <c r="H2473" s="6">
        <f t="shared" si="229"/>
        <v>37.65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t="s">
        <v>8277</v>
      </c>
      <c r="Q2473" s="11" t="s">
        <v>8323</v>
      </c>
      <c r="R2473" t="s">
        <v>8327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>
        <f t="shared" si="233"/>
        <v>2012</v>
      </c>
    </row>
    <row r="2474" spans="1:22" ht="43.2" x14ac:dyDescent="0.3">
      <c r="A2474">
        <v>2472</v>
      </c>
      <c r="B2474" s="3" t="s">
        <v>2473</v>
      </c>
      <c r="C2474" s="3" t="s">
        <v>6582</v>
      </c>
      <c r="D2474" s="3">
        <f t="shared" si="228"/>
        <v>136</v>
      </c>
      <c r="E2474" s="6">
        <v>7500</v>
      </c>
      <c r="F2474" s="8">
        <v>10182.02</v>
      </c>
      <c r="G2474" t="s">
        <v>8218</v>
      </c>
      <c r="H2474" s="6">
        <f t="shared" si="229"/>
        <v>97.9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t="s">
        <v>8277</v>
      </c>
      <c r="Q2474" s="11" t="s">
        <v>8323</v>
      </c>
      <c r="R2474" t="s">
        <v>8327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3">
        <f t="shared" si="228"/>
        <v>100</v>
      </c>
      <c r="E2475" s="6">
        <v>2000</v>
      </c>
      <c r="F2475" s="8">
        <v>2000</v>
      </c>
      <c r="G2475" t="s">
        <v>8218</v>
      </c>
      <c r="H2475" s="6">
        <f t="shared" si="229"/>
        <v>42.55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t="s">
        <v>8277</v>
      </c>
      <c r="Q2475" s="11" t="s">
        <v>8323</v>
      </c>
      <c r="R2475" t="s">
        <v>8327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>
        <f t="shared" si="233"/>
        <v>2012</v>
      </c>
    </row>
    <row r="2476" spans="1:22" ht="43.2" x14ac:dyDescent="0.3">
      <c r="A2476">
        <v>2474</v>
      </c>
      <c r="B2476" s="3" t="s">
        <v>2475</v>
      </c>
      <c r="C2476" s="3" t="s">
        <v>6584</v>
      </c>
      <c r="D2476" s="3">
        <f t="shared" si="228"/>
        <v>100</v>
      </c>
      <c r="E2476" s="6">
        <v>5000</v>
      </c>
      <c r="F2476" s="8">
        <v>5000.18</v>
      </c>
      <c r="G2476" t="s">
        <v>8218</v>
      </c>
      <c r="H2476" s="6">
        <f t="shared" si="229"/>
        <v>131.58000000000001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t="s">
        <v>8277</v>
      </c>
      <c r="Q2476" s="11" t="s">
        <v>8323</v>
      </c>
      <c r="R2476" t="s">
        <v>8327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3">
        <f t="shared" si="228"/>
        <v>105</v>
      </c>
      <c r="E2477" s="6">
        <v>2500</v>
      </c>
      <c r="F2477" s="8">
        <v>2618</v>
      </c>
      <c r="G2477" t="s">
        <v>8218</v>
      </c>
      <c r="H2477" s="6">
        <f t="shared" si="229"/>
        <v>32.32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t="s">
        <v>8277</v>
      </c>
      <c r="Q2477" s="11" t="s">
        <v>8323</v>
      </c>
      <c r="R2477" t="s">
        <v>8327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>
        <f t="shared" si="233"/>
        <v>2010</v>
      </c>
    </row>
    <row r="2478" spans="1:22" ht="28.8" x14ac:dyDescent="0.3">
      <c r="A2478">
        <v>2476</v>
      </c>
      <c r="B2478" s="3" t="s">
        <v>2477</v>
      </c>
      <c r="C2478" s="3" t="s">
        <v>6586</v>
      </c>
      <c r="D2478" s="3">
        <f t="shared" si="228"/>
        <v>105</v>
      </c>
      <c r="E2478" s="6">
        <v>3200</v>
      </c>
      <c r="F2478" s="8">
        <v>3360.72</v>
      </c>
      <c r="G2478" t="s">
        <v>8218</v>
      </c>
      <c r="H2478" s="6">
        <f t="shared" si="229"/>
        <v>61.1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t="s">
        <v>8277</v>
      </c>
      <c r="Q2478" s="11" t="s">
        <v>8323</v>
      </c>
      <c r="R2478" t="s">
        <v>8327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3">
        <f t="shared" si="228"/>
        <v>171</v>
      </c>
      <c r="E2479" s="6">
        <v>750</v>
      </c>
      <c r="F2479" s="8">
        <v>1285</v>
      </c>
      <c r="G2479" t="s">
        <v>8218</v>
      </c>
      <c r="H2479" s="6">
        <f t="shared" si="229"/>
        <v>31.34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t="s">
        <v>8277</v>
      </c>
      <c r="Q2479" s="11" t="s">
        <v>8323</v>
      </c>
      <c r="R2479" t="s">
        <v>8327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3">
        <f t="shared" si="228"/>
        <v>128</v>
      </c>
      <c r="E2480" s="6">
        <v>8000</v>
      </c>
      <c r="F2480" s="8">
        <v>10200</v>
      </c>
      <c r="G2480" t="s">
        <v>8218</v>
      </c>
      <c r="H2480" s="6">
        <f t="shared" si="229"/>
        <v>129.11000000000001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t="s">
        <v>8277</v>
      </c>
      <c r="Q2480" s="11" t="s">
        <v>8323</v>
      </c>
      <c r="R2480" t="s">
        <v>8327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>
        <f t="shared" si="233"/>
        <v>2013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3">
        <f t="shared" si="228"/>
        <v>133</v>
      </c>
      <c r="E2481" s="6">
        <v>300</v>
      </c>
      <c r="F2481" s="8">
        <v>400.33</v>
      </c>
      <c r="G2481" t="s">
        <v>8218</v>
      </c>
      <c r="H2481" s="6">
        <f t="shared" si="229"/>
        <v>25.02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t="s">
        <v>8277</v>
      </c>
      <c r="Q2481" s="11" t="s">
        <v>8323</v>
      </c>
      <c r="R2481" t="s">
        <v>8327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3">
        <f t="shared" si="228"/>
        <v>100</v>
      </c>
      <c r="E2482" s="6">
        <v>2000</v>
      </c>
      <c r="F2482" s="8">
        <v>2000</v>
      </c>
      <c r="G2482" t="s">
        <v>8218</v>
      </c>
      <c r="H2482" s="6">
        <f t="shared" si="229"/>
        <v>250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t="s">
        <v>8277</v>
      </c>
      <c r="Q2482" s="11" t="s">
        <v>8323</v>
      </c>
      <c r="R2482" t="s">
        <v>8327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3">
        <f t="shared" si="228"/>
        <v>113</v>
      </c>
      <c r="E2483" s="6">
        <v>4000</v>
      </c>
      <c r="F2483" s="8">
        <v>4516.4399999999996</v>
      </c>
      <c r="G2483" t="s">
        <v>8218</v>
      </c>
      <c r="H2483" s="6">
        <f t="shared" si="229"/>
        <v>47.54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t="s">
        <v>8277</v>
      </c>
      <c r="Q2483" s="11" t="s">
        <v>8323</v>
      </c>
      <c r="R2483" t="s">
        <v>8327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3">
        <f t="shared" si="228"/>
        <v>100</v>
      </c>
      <c r="E2484" s="6">
        <v>1000</v>
      </c>
      <c r="F2484" s="8">
        <v>1001</v>
      </c>
      <c r="G2484" t="s">
        <v>8218</v>
      </c>
      <c r="H2484" s="6">
        <f t="shared" si="229"/>
        <v>40.04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t="s">
        <v>8277</v>
      </c>
      <c r="Q2484" s="11" t="s">
        <v>8323</v>
      </c>
      <c r="R2484" t="s">
        <v>8327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>
        <f t="shared" si="233"/>
        <v>2011</v>
      </c>
    </row>
    <row r="2485" spans="1:22" ht="28.8" x14ac:dyDescent="0.3">
      <c r="A2485">
        <v>2483</v>
      </c>
      <c r="B2485" s="3" t="s">
        <v>2483</v>
      </c>
      <c r="C2485" s="3" t="s">
        <v>6593</v>
      </c>
      <c r="D2485" s="3">
        <f t="shared" si="228"/>
        <v>114</v>
      </c>
      <c r="E2485" s="6">
        <v>1100</v>
      </c>
      <c r="F2485" s="8">
        <v>1251</v>
      </c>
      <c r="G2485" t="s">
        <v>8218</v>
      </c>
      <c r="H2485" s="6">
        <f t="shared" si="229"/>
        <v>65.84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t="s">
        <v>8277</v>
      </c>
      <c r="Q2485" s="11" t="s">
        <v>8323</v>
      </c>
      <c r="R2485" t="s">
        <v>8327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>
        <f t="shared" si="233"/>
        <v>2012</v>
      </c>
    </row>
    <row r="2486" spans="1:22" ht="43.2" x14ac:dyDescent="0.3">
      <c r="A2486">
        <v>2484</v>
      </c>
      <c r="B2486" s="3" t="s">
        <v>2484</v>
      </c>
      <c r="C2486" s="3" t="s">
        <v>6594</v>
      </c>
      <c r="D2486" s="3">
        <f t="shared" si="228"/>
        <v>119</v>
      </c>
      <c r="E2486" s="6">
        <v>3500</v>
      </c>
      <c r="F2486" s="8">
        <v>4176.1099999999997</v>
      </c>
      <c r="G2486" t="s">
        <v>8218</v>
      </c>
      <c r="H2486" s="6">
        <f t="shared" si="229"/>
        <v>46.4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t="s">
        <v>8277</v>
      </c>
      <c r="Q2486" s="11" t="s">
        <v>8323</v>
      </c>
      <c r="R2486" t="s">
        <v>8327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3">
        <f t="shared" si="228"/>
        <v>103</v>
      </c>
      <c r="E2487" s="6">
        <v>2000</v>
      </c>
      <c r="F2487" s="8">
        <v>2065</v>
      </c>
      <c r="G2487" t="s">
        <v>8218</v>
      </c>
      <c r="H2487" s="6">
        <f t="shared" si="229"/>
        <v>50.37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t="s">
        <v>8277</v>
      </c>
      <c r="Q2487" s="11" t="s">
        <v>8323</v>
      </c>
      <c r="R2487" t="s">
        <v>8327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3">
        <f t="shared" si="228"/>
        <v>266</v>
      </c>
      <c r="E2488" s="6">
        <v>300</v>
      </c>
      <c r="F2488" s="8">
        <v>797</v>
      </c>
      <c r="G2488" t="s">
        <v>8218</v>
      </c>
      <c r="H2488" s="6">
        <f t="shared" si="229"/>
        <v>26.57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t="s">
        <v>8277</v>
      </c>
      <c r="Q2488" s="11" t="s">
        <v>8323</v>
      </c>
      <c r="R2488" t="s">
        <v>8327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>
        <f t="shared" si="233"/>
        <v>2012</v>
      </c>
    </row>
    <row r="2489" spans="1:22" ht="28.8" x14ac:dyDescent="0.3">
      <c r="A2489">
        <v>2487</v>
      </c>
      <c r="B2489" s="3" t="s">
        <v>2487</v>
      </c>
      <c r="C2489" s="3" t="s">
        <v>6597</v>
      </c>
      <c r="D2489" s="3">
        <f t="shared" si="228"/>
        <v>100</v>
      </c>
      <c r="E2489" s="6">
        <v>1500</v>
      </c>
      <c r="F2489" s="8">
        <v>1500.76</v>
      </c>
      <c r="G2489" t="s">
        <v>8218</v>
      </c>
      <c r="H2489" s="6">
        <f t="shared" si="229"/>
        <v>39.49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t="s">
        <v>8277</v>
      </c>
      <c r="Q2489" s="11" t="s">
        <v>8323</v>
      </c>
      <c r="R2489" t="s">
        <v>8327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>
        <f t="shared" si="233"/>
        <v>2012</v>
      </c>
    </row>
    <row r="2490" spans="1:22" ht="43.2" x14ac:dyDescent="0.3">
      <c r="A2490">
        <v>2488</v>
      </c>
      <c r="B2490" s="3" t="s">
        <v>2488</v>
      </c>
      <c r="C2490" s="3" t="s">
        <v>6598</v>
      </c>
      <c r="D2490" s="3">
        <f t="shared" si="228"/>
        <v>107</v>
      </c>
      <c r="E2490" s="6">
        <v>3000</v>
      </c>
      <c r="F2490" s="8">
        <v>3201</v>
      </c>
      <c r="G2490" t="s">
        <v>8218</v>
      </c>
      <c r="H2490" s="6">
        <f t="shared" si="229"/>
        <v>49.25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t="s">
        <v>8277</v>
      </c>
      <c r="Q2490" s="11" t="s">
        <v>8323</v>
      </c>
      <c r="R2490" t="s">
        <v>8327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3">
        <f t="shared" si="228"/>
        <v>134</v>
      </c>
      <c r="E2491" s="6">
        <v>3500</v>
      </c>
      <c r="F2491" s="8">
        <v>4678.5</v>
      </c>
      <c r="G2491" t="s">
        <v>8218</v>
      </c>
      <c r="H2491" s="6">
        <f t="shared" si="229"/>
        <v>62.38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t="s">
        <v>8277</v>
      </c>
      <c r="Q2491" s="11" t="s">
        <v>8323</v>
      </c>
      <c r="R2491" t="s">
        <v>8327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3">
        <f t="shared" si="228"/>
        <v>121</v>
      </c>
      <c r="E2492" s="6">
        <v>500</v>
      </c>
      <c r="F2492" s="8">
        <v>607</v>
      </c>
      <c r="G2492" t="s">
        <v>8218</v>
      </c>
      <c r="H2492" s="6">
        <f t="shared" si="229"/>
        <v>37.94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t="s">
        <v>8277</v>
      </c>
      <c r="Q2492" s="11" t="s">
        <v>8323</v>
      </c>
      <c r="R2492" t="s">
        <v>8327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3">
        <f t="shared" si="228"/>
        <v>103</v>
      </c>
      <c r="E2493" s="6">
        <v>500</v>
      </c>
      <c r="F2493" s="8">
        <v>516</v>
      </c>
      <c r="G2493" t="s">
        <v>8218</v>
      </c>
      <c r="H2493" s="6">
        <f t="shared" si="229"/>
        <v>51.6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t="s">
        <v>8277</v>
      </c>
      <c r="Q2493" s="11" t="s">
        <v>8323</v>
      </c>
      <c r="R2493" t="s">
        <v>8327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2010</v>
      </c>
      <c r="V2493">
        <f t="shared" si="233"/>
        <v>2011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3">
        <f t="shared" si="228"/>
        <v>125</v>
      </c>
      <c r="E2494" s="6">
        <v>600</v>
      </c>
      <c r="F2494" s="8">
        <v>750</v>
      </c>
      <c r="G2494" t="s">
        <v>8218</v>
      </c>
      <c r="H2494" s="6">
        <f t="shared" si="229"/>
        <v>27.78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t="s">
        <v>8277</v>
      </c>
      <c r="Q2494" s="11" t="s">
        <v>8323</v>
      </c>
      <c r="R2494" t="s">
        <v>8327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3">
        <f t="shared" si="228"/>
        <v>129</v>
      </c>
      <c r="E2495" s="6">
        <v>20000</v>
      </c>
      <c r="F2495" s="8">
        <v>25740</v>
      </c>
      <c r="G2495" t="s">
        <v>8218</v>
      </c>
      <c r="H2495" s="6">
        <f t="shared" si="229"/>
        <v>99.38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t="s">
        <v>8277</v>
      </c>
      <c r="Q2495" s="11" t="s">
        <v>8323</v>
      </c>
      <c r="R2495" t="s">
        <v>8327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3">
        <f t="shared" si="228"/>
        <v>101</v>
      </c>
      <c r="E2496" s="6">
        <v>1500</v>
      </c>
      <c r="F2496" s="8">
        <v>1515.08</v>
      </c>
      <c r="G2496" t="s">
        <v>8218</v>
      </c>
      <c r="H2496" s="6">
        <f t="shared" si="229"/>
        <v>38.85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t="s">
        <v>8277</v>
      </c>
      <c r="Q2496" s="11" t="s">
        <v>8323</v>
      </c>
      <c r="R2496" t="s">
        <v>8327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3">
        <f t="shared" si="228"/>
        <v>128</v>
      </c>
      <c r="E2497" s="6">
        <v>1500</v>
      </c>
      <c r="F2497" s="8">
        <v>1913.05</v>
      </c>
      <c r="G2497" t="s">
        <v>8218</v>
      </c>
      <c r="H2497" s="6">
        <f t="shared" si="229"/>
        <v>45.55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t="s">
        <v>8277</v>
      </c>
      <c r="Q2497" s="11" t="s">
        <v>8323</v>
      </c>
      <c r="R2497" t="s">
        <v>8327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3">
        <f t="shared" ref="D2498:D2561" si="234">ROUND((F2498/E2498)*100,0)</f>
        <v>100</v>
      </c>
      <c r="E2498" s="6">
        <v>6000</v>
      </c>
      <c r="F2498" s="8">
        <v>6000</v>
      </c>
      <c r="G2498" t="s">
        <v>8218</v>
      </c>
      <c r="H2498" s="6">
        <f t="shared" si="229"/>
        <v>600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t="s">
        <v>8277</v>
      </c>
      <c r="Q2498" s="11" t="s">
        <v>8323</v>
      </c>
      <c r="R2498" t="s">
        <v>8327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3">
        <f t="shared" si="234"/>
        <v>113</v>
      </c>
      <c r="E2499" s="6">
        <v>4000</v>
      </c>
      <c r="F2499" s="8">
        <v>4510.8599999999997</v>
      </c>
      <c r="G2499" t="s">
        <v>8218</v>
      </c>
      <c r="H2499" s="6">
        <f t="shared" ref="H2499:H2562" si="235">IFERROR(ROUND(F2499/N2499,2),0)</f>
        <v>80.55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t="s">
        <v>8277</v>
      </c>
      <c r="Q2499" s="11" t="s">
        <v>8323</v>
      </c>
      <c r="R2499" t="s">
        <v>8327</v>
      </c>
      <c r="S2499" s="13">
        <f t="shared" ref="S2499:S2562" si="236">(((L2499/60)/60)/24)+DATE(1970,1,1)</f>
        <v>40730.878912037035</v>
      </c>
      <c r="T2499" s="13">
        <f t="shared" ref="T2499:T2562" si="237">(((K2499/60)/60)/24)+DATE(1970,1,1)</f>
        <v>40760.878912037035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3">
        <f t="shared" si="234"/>
        <v>106</v>
      </c>
      <c r="E2500" s="6">
        <v>1000</v>
      </c>
      <c r="F2500" s="8">
        <v>1056</v>
      </c>
      <c r="G2500" t="s">
        <v>8218</v>
      </c>
      <c r="H2500" s="6">
        <f t="shared" si="235"/>
        <v>52.8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t="s">
        <v>8277</v>
      </c>
      <c r="Q2500" s="11" t="s">
        <v>8323</v>
      </c>
      <c r="R2500" t="s">
        <v>8327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3">
        <f t="shared" si="234"/>
        <v>203</v>
      </c>
      <c r="E2501" s="6">
        <v>4000</v>
      </c>
      <c r="F2501" s="8">
        <v>8105</v>
      </c>
      <c r="G2501" t="s">
        <v>8218</v>
      </c>
      <c r="H2501" s="6">
        <f t="shared" si="235"/>
        <v>47.68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t="s">
        <v>8277</v>
      </c>
      <c r="Q2501" s="11" t="s">
        <v>8323</v>
      </c>
      <c r="R2501" t="s">
        <v>8327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2012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3">
        <f t="shared" si="234"/>
        <v>113</v>
      </c>
      <c r="E2502" s="6">
        <v>600</v>
      </c>
      <c r="F2502" s="8">
        <v>680</v>
      </c>
      <c r="G2502" t="s">
        <v>8218</v>
      </c>
      <c r="H2502" s="6">
        <f t="shared" si="235"/>
        <v>23.45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t="s">
        <v>8277</v>
      </c>
      <c r="Q2502" s="11" t="s">
        <v>8323</v>
      </c>
      <c r="R2502" t="s">
        <v>8327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3">
        <f t="shared" si="234"/>
        <v>3</v>
      </c>
      <c r="E2503" s="6">
        <v>11000</v>
      </c>
      <c r="F2503" s="8">
        <v>281</v>
      </c>
      <c r="G2503" t="s">
        <v>8220</v>
      </c>
      <c r="H2503" s="6">
        <f t="shared" si="235"/>
        <v>40.14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t="s">
        <v>8297</v>
      </c>
      <c r="Q2503" s="11" t="s">
        <v>8334</v>
      </c>
      <c r="R2503" t="s">
        <v>8351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>
        <f t="shared" si="239"/>
        <v>2015</v>
      </c>
    </row>
    <row r="2504" spans="1:22" ht="43.2" x14ac:dyDescent="0.3">
      <c r="A2504">
        <v>2502</v>
      </c>
      <c r="B2504" s="3" t="s">
        <v>2502</v>
      </c>
      <c r="C2504" s="3" t="s">
        <v>6612</v>
      </c>
      <c r="D2504" s="3">
        <f t="shared" si="234"/>
        <v>0</v>
      </c>
      <c r="E2504" s="6">
        <v>110000</v>
      </c>
      <c r="F2504" s="8">
        <v>86</v>
      </c>
      <c r="G2504" t="s">
        <v>8220</v>
      </c>
      <c r="H2504" s="6">
        <f t="shared" si="235"/>
        <v>17.2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t="s">
        <v>8297</v>
      </c>
      <c r="Q2504" s="11" t="s">
        <v>8334</v>
      </c>
      <c r="R2504" t="s">
        <v>8351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3">
        <f t="shared" si="234"/>
        <v>0</v>
      </c>
      <c r="E2505" s="6">
        <v>10000</v>
      </c>
      <c r="F2505" s="8">
        <v>0</v>
      </c>
      <c r="G2505" t="s">
        <v>8220</v>
      </c>
      <c r="H2505" s="6">
        <f t="shared" si="235"/>
        <v>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t="s">
        <v>8297</v>
      </c>
      <c r="Q2505" s="11" t="s">
        <v>8334</v>
      </c>
      <c r="R2505" t="s">
        <v>8351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3">
        <f t="shared" si="234"/>
        <v>0</v>
      </c>
      <c r="E2506" s="6">
        <v>35000</v>
      </c>
      <c r="F2506" s="8">
        <v>0</v>
      </c>
      <c r="G2506" t="s">
        <v>8220</v>
      </c>
      <c r="H2506" s="6">
        <f t="shared" si="235"/>
        <v>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t="s">
        <v>8297</v>
      </c>
      <c r="Q2506" s="11" t="s">
        <v>8334</v>
      </c>
      <c r="R2506" t="s">
        <v>8351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3">
        <f t="shared" si="234"/>
        <v>0</v>
      </c>
      <c r="E2507" s="6">
        <v>7000</v>
      </c>
      <c r="F2507" s="8">
        <v>0</v>
      </c>
      <c r="G2507" t="s">
        <v>8220</v>
      </c>
      <c r="H2507" s="6">
        <f t="shared" si="235"/>
        <v>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t="s">
        <v>8297</v>
      </c>
      <c r="Q2507" s="11" t="s">
        <v>8334</v>
      </c>
      <c r="R2507" t="s">
        <v>8351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3">
        <f t="shared" si="234"/>
        <v>1</v>
      </c>
      <c r="E2508" s="6">
        <v>5000</v>
      </c>
      <c r="F2508" s="8">
        <v>30</v>
      </c>
      <c r="G2508" t="s">
        <v>8220</v>
      </c>
      <c r="H2508" s="6">
        <f t="shared" si="235"/>
        <v>15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t="s">
        <v>8297</v>
      </c>
      <c r="Q2508" s="11" t="s">
        <v>8334</v>
      </c>
      <c r="R2508" t="s">
        <v>8351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3">
        <f t="shared" si="234"/>
        <v>0</v>
      </c>
      <c r="E2509" s="6">
        <v>42850</v>
      </c>
      <c r="F2509" s="8">
        <v>0</v>
      </c>
      <c r="G2509" t="s">
        <v>8220</v>
      </c>
      <c r="H2509" s="6">
        <f t="shared" si="235"/>
        <v>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t="s">
        <v>8297</v>
      </c>
      <c r="Q2509" s="11" t="s">
        <v>8334</v>
      </c>
      <c r="R2509" t="s">
        <v>8351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3">
        <f t="shared" si="234"/>
        <v>0</v>
      </c>
      <c r="E2510" s="6">
        <v>20000</v>
      </c>
      <c r="F2510" s="8">
        <v>0</v>
      </c>
      <c r="G2510" t="s">
        <v>8220</v>
      </c>
      <c r="H2510" s="6">
        <f t="shared" si="235"/>
        <v>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t="s">
        <v>8297</v>
      </c>
      <c r="Q2510" s="11" t="s">
        <v>8334</v>
      </c>
      <c r="R2510" t="s">
        <v>8351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3">
        <f t="shared" si="234"/>
        <v>1</v>
      </c>
      <c r="E2511" s="6">
        <v>95000</v>
      </c>
      <c r="F2511" s="8">
        <v>1000</v>
      </c>
      <c r="G2511" t="s">
        <v>8220</v>
      </c>
      <c r="H2511" s="6">
        <f t="shared" si="235"/>
        <v>35.71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t="s">
        <v>8297</v>
      </c>
      <c r="Q2511" s="11" t="s">
        <v>8334</v>
      </c>
      <c r="R2511" t="s">
        <v>8351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3">
        <f t="shared" si="234"/>
        <v>0</v>
      </c>
      <c r="E2512" s="6">
        <v>50000</v>
      </c>
      <c r="F2512" s="8">
        <v>75</v>
      </c>
      <c r="G2512" t="s">
        <v>8220</v>
      </c>
      <c r="H2512" s="6">
        <f t="shared" si="235"/>
        <v>37.5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t="s">
        <v>8297</v>
      </c>
      <c r="Q2512" s="11" t="s">
        <v>8334</v>
      </c>
      <c r="R2512" t="s">
        <v>8351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3">
        <f t="shared" si="234"/>
        <v>0</v>
      </c>
      <c r="E2513" s="6">
        <v>100000</v>
      </c>
      <c r="F2513" s="8">
        <v>0</v>
      </c>
      <c r="G2513" t="s">
        <v>8220</v>
      </c>
      <c r="H2513" s="6">
        <f t="shared" si="235"/>
        <v>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t="s">
        <v>8297</v>
      </c>
      <c r="Q2513" s="11" t="s">
        <v>8334</v>
      </c>
      <c r="R2513" t="s">
        <v>8351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>
        <f t="shared" si="239"/>
        <v>2016</v>
      </c>
    </row>
    <row r="2514" spans="1:22" ht="28.8" x14ac:dyDescent="0.3">
      <c r="A2514">
        <v>2512</v>
      </c>
      <c r="B2514" s="3" t="s">
        <v>2512</v>
      </c>
      <c r="C2514" s="3" t="s">
        <v>6622</v>
      </c>
      <c r="D2514" s="3">
        <f t="shared" si="234"/>
        <v>0</v>
      </c>
      <c r="E2514" s="6">
        <v>1150</v>
      </c>
      <c r="F2514" s="8">
        <v>0</v>
      </c>
      <c r="G2514" t="s">
        <v>8220</v>
      </c>
      <c r="H2514" s="6">
        <f t="shared" si="235"/>
        <v>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t="s">
        <v>8297</v>
      </c>
      <c r="Q2514" s="11" t="s">
        <v>8334</v>
      </c>
      <c r="R2514" t="s">
        <v>8351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>
        <f t="shared" si="239"/>
        <v>2014</v>
      </c>
    </row>
    <row r="2515" spans="1:22" ht="43.2" x14ac:dyDescent="0.3">
      <c r="A2515">
        <v>2513</v>
      </c>
      <c r="B2515" s="3" t="s">
        <v>2513</v>
      </c>
      <c r="C2515" s="3" t="s">
        <v>6623</v>
      </c>
      <c r="D2515" s="3">
        <f t="shared" si="234"/>
        <v>0</v>
      </c>
      <c r="E2515" s="6">
        <v>180000</v>
      </c>
      <c r="F2515" s="8">
        <v>0</v>
      </c>
      <c r="G2515" t="s">
        <v>8220</v>
      </c>
      <c r="H2515" s="6">
        <f t="shared" si="235"/>
        <v>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t="s">
        <v>8297</v>
      </c>
      <c r="Q2515" s="11" t="s">
        <v>8334</v>
      </c>
      <c r="R2515" t="s">
        <v>8351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>
        <f t="shared" si="239"/>
        <v>2017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3">
        <f t="shared" si="234"/>
        <v>2</v>
      </c>
      <c r="E2516" s="6">
        <v>12000</v>
      </c>
      <c r="F2516" s="8">
        <v>210</v>
      </c>
      <c r="G2516" t="s">
        <v>8220</v>
      </c>
      <c r="H2516" s="6">
        <f t="shared" si="235"/>
        <v>52.5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t="s">
        <v>8297</v>
      </c>
      <c r="Q2516" s="11" t="s">
        <v>8334</v>
      </c>
      <c r="R2516" t="s">
        <v>8351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3">
        <f t="shared" si="234"/>
        <v>19</v>
      </c>
      <c r="E2517" s="6">
        <v>5000</v>
      </c>
      <c r="F2517" s="8">
        <v>930</v>
      </c>
      <c r="G2517" t="s">
        <v>8220</v>
      </c>
      <c r="H2517" s="6">
        <f t="shared" si="235"/>
        <v>77.5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t="s">
        <v>8297</v>
      </c>
      <c r="Q2517" s="11" t="s">
        <v>8334</v>
      </c>
      <c r="R2517" t="s">
        <v>8351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3">
        <f t="shared" si="234"/>
        <v>0</v>
      </c>
      <c r="E2518" s="6">
        <v>22000</v>
      </c>
      <c r="F2518" s="8">
        <v>0</v>
      </c>
      <c r="G2518" t="s">
        <v>8220</v>
      </c>
      <c r="H2518" s="6">
        <f t="shared" si="235"/>
        <v>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t="s">
        <v>8297</v>
      </c>
      <c r="Q2518" s="11" t="s">
        <v>8334</v>
      </c>
      <c r="R2518" t="s">
        <v>8351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3">
        <f t="shared" si="234"/>
        <v>10</v>
      </c>
      <c r="E2519" s="6">
        <v>18000</v>
      </c>
      <c r="F2519" s="8">
        <v>1767</v>
      </c>
      <c r="G2519" t="s">
        <v>8220</v>
      </c>
      <c r="H2519" s="6">
        <f t="shared" si="235"/>
        <v>53.55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t="s">
        <v>8297</v>
      </c>
      <c r="Q2519" s="11" t="s">
        <v>8334</v>
      </c>
      <c r="R2519" t="s">
        <v>8351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3">
        <f t="shared" si="234"/>
        <v>0</v>
      </c>
      <c r="E2520" s="6">
        <v>5000</v>
      </c>
      <c r="F2520" s="8">
        <v>0</v>
      </c>
      <c r="G2520" t="s">
        <v>8220</v>
      </c>
      <c r="H2520" s="6">
        <f t="shared" si="235"/>
        <v>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t="s">
        <v>8297</v>
      </c>
      <c r="Q2520" s="11" t="s">
        <v>8334</v>
      </c>
      <c r="R2520" t="s">
        <v>8351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3">
        <f t="shared" si="234"/>
        <v>0</v>
      </c>
      <c r="E2521" s="6">
        <v>150000</v>
      </c>
      <c r="F2521" s="8">
        <v>65</v>
      </c>
      <c r="G2521" t="s">
        <v>8220</v>
      </c>
      <c r="H2521" s="6">
        <f t="shared" si="235"/>
        <v>16.25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t="s">
        <v>8297</v>
      </c>
      <c r="Q2521" s="11" t="s">
        <v>8334</v>
      </c>
      <c r="R2521" t="s">
        <v>8351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3">
        <f t="shared" si="234"/>
        <v>0</v>
      </c>
      <c r="E2522" s="6">
        <v>100000</v>
      </c>
      <c r="F2522" s="8">
        <v>0</v>
      </c>
      <c r="G2522" t="s">
        <v>8220</v>
      </c>
      <c r="H2522" s="6">
        <f t="shared" si="235"/>
        <v>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t="s">
        <v>8297</v>
      </c>
      <c r="Q2522" s="11" t="s">
        <v>8334</v>
      </c>
      <c r="R2522" t="s">
        <v>8351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>
        <f t="shared" si="239"/>
        <v>2016</v>
      </c>
    </row>
    <row r="2523" spans="1:22" ht="43.2" x14ac:dyDescent="0.3">
      <c r="A2523">
        <v>2521</v>
      </c>
      <c r="B2523" s="3" t="s">
        <v>2521</v>
      </c>
      <c r="C2523" s="3" t="s">
        <v>6631</v>
      </c>
      <c r="D2523" s="3">
        <f t="shared" si="234"/>
        <v>109</v>
      </c>
      <c r="E2523" s="6">
        <v>12500</v>
      </c>
      <c r="F2523" s="8">
        <v>13685.99</v>
      </c>
      <c r="G2523" t="s">
        <v>8218</v>
      </c>
      <c r="H2523" s="6">
        <f t="shared" si="235"/>
        <v>103.68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t="s">
        <v>8298</v>
      </c>
      <c r="Q2523" s="11" t="s">
        <v>8323</v>
      </c>
      <c r="R2523" t="s">
        <v>8352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3">
        <f t="shared" si="234"/>
        <v>100</v>
      </c>
      <c r="E2524" s="6">
        <v>5000</v>
      </c>
      <c r="F2524" s="8">
        <v>5000</v>
      </c>
      <c r="G2524" t="s">
        <v>8218</v>
      </c>
      <c r="H2524" s="6">
        <f t="shared" si="235"/>
        <v>185.19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t="s">
        <v>8298</v>
      </c>
      <c r="Q2524" s="11" t="s">
        <v>8323</v>
      </c>
      <c r="R2524" t="s">
        <v>8352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3">
        <f t="shared" si="234"/>
        <v>156</v>
      </c>
      <c r="E2525" s="6">
        <v>900</v>
      </c>
      <c r="F2525" s="8">
        <v>1408</v>
      </c>
      <c r="G2525" t="s">
        <v>8218</v>
      </c>
      <c r="H2525" s="6">
        <f t="shared" si="235"/>
        <v>54.15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t="s">
        <v>8298</v>
      </c>
      <c r="Q2525" s="11" t="s">
        <v>8323</v>
      </c>
      <c r="R2525" t="s">
        <v>8352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3">
        <f t="shared" si="234"/>
        <v>102</v>
      </c>
      <c r="E2526" s="6">
        <v>7500</v>
      </c>
      <c r="F2526" s="8">
        <v>7620</v>
      </c>
      <c r="G2526" t="s">
        <v>8218</v>
      </c>
      <c r="H2526" s="6">
        <f t="shared" si="235"/>
        <v>177.21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t="s">
        <v>8298</v>
      </c>
      <c r="Q2526" s="11" t="s">
        <v>8323</v>
      </c>
      <c r="R2526" t="s">
        <v>8352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>
        <f t="shared" si="239"/>
        <v>2014</v>
      </c>
    </row>
    <row r="2527" spans="1:22" ht="28.8" x14ac:dyDescent="0.3">
      <c r="A2527">
        <v>2525</v>
      </c>
      <c r="B2527" s="3" t="s">
        <v>2525</v>
      </c>
      <c r="C2527" s="3" t="s">
        <v>6635</v>
      </c>
      <c r="D2527" s="3">
        <f t="shared" si="234"/>
        <v>100</v>
      </c>
      <c r="E2527" s="6">
        <v>8000</v>
      </c>
      <c r="F2527" s="8">
        <v>8026</v>
      </c>
      <c r="G2527" t="s">
        <v>8218</v>
      </c>
      <c r="H2527" s="6">
        <f t="shared" si="235"/>
        <v>100.33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t="s">
        <v>8298</v>
      </c>
      <c r="Q2527" s="11" t="s">
        <v>8323</v>
      </c>
      <c r="R2527" t="s">
        <v>8352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3">
        <f t="shared" si="234"/>
        <v>113</v>
      </c>
      <c r="E2528" s="6">
        <v>4000</v>
      </c>
      <c r="F2528" s="8">
        <v>4518</v>
      </c>
      <c r="G2528" t="s">
        <v>8218</v>
      </c>
      <c r="H2528" s="6">
        <f t="shared" si="235"/>
        <v>136.91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t="s">
        <v>8298</v>
      </c>
      <c r="Q2528" s="11" t="s">
        <v>8323</v>
      </c>
      <c r="R2528" t="s">
        <v>8352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>
        <f t="shared" si="239"/>
        <v>2014</v>
      </c>
    </row>
    <row r="2529" spans="1:22" ht="28.8" x14ac:dyDescent="0.3">
      <c r="A2529">
        <v>2527</v>
      </c>
      <c r="B2529" s="3" t="s">
        <v>2527</v>
      </c>
      <c r="C2529" s="3" t="s">
        <v>6637</v>
      </c>
      <c r="D2529" s="3">
        <f t="shared" si="234"/>
        <v>102</v>
      </c>
      <c r="E2529" s="6">
        <v>4000</v>
      </c>
      <c r="F2529" s="8">
        <v>4085</v>
      </c>
      <c r="G2529" t="s">
        <v>8218</v>
      </c>
      <c r="H2529" s="6">
        <f t="shared" si="235"/>
        <v>57.54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t="s">
        <v>8298</v>
      </c>
      <c r="Q2529" s="11" t="s">
        <v>8323</v>
      </c>
      <c r="R2529" t="s">
        <v>8352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3">
        <f t="shared" si="234"/>
        <v>107</v>
      </c>
      <c r="E2530" s="6">
        <v>4000</v>
      </c>
      <c r="F2530" s="8">
        <v>4289.99</v>
      </c>
      <c r="G2530" t="s">
        <v>8218</v>
      </c>
      <c r="H2530" s="6">
        <f t="shared" si="235"/>
        <v>52.96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t="s">
        <v>8298</v>
      </c>
      <c r="Q2530" s="11" t="s">
        <v>8323</v>
      </c>
      <c r="R2530" t="s">
        <v>8352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3">
        <f t="shared" si="234"/>
        <v>104</v>
      </c>
      <c r="E2531" s="6">
        <v>6000</v>
      </c>
      <c r="F2531" s="8">
        <v>6257</v>
      </c>
      <c r="G2531" t="s">
        <v>8218</v>
      </c>
      <c r="H2531" s="6">
        <f t="shared" si="235"/>
        <v>82.33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t="s">
        <v>8298</v>
      </c>
      <c r="Q2531" s="11" t="s">
        <v>8323</v>
      </c>
      <c r="R2531" t="s">
        <v>8352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3">
        <f t="shared" si="234"/>
        <v>100</v>
      </c>
      <c r="E2532" s="6">
        <v>6500</v>
      </c>
      <c r="F2532" s="8">
        <v>6500</v>
      </c>
      <c r="G2532" t="s">
        <v>8218</v>
      </c>
      <c r="H2532" s="6">
        <f t="shared" si="235"/>
        <v>135.41999999999999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t="s">
        <v>8298</v>
      </c>
      <c r="Q2532" s="11" t="s">
        <v>8323</v>
      </c>
      <c r="R2532" t="s">
        <v>8352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>
        <f t="shared" si="239"/>
        <v>2015</v>
      </c>
    </row>
    <row r="2533" spans="1:22" ht="43.2" x14ac:dyDescent="0.3">
      <c r="A2533">
        <v>2531</v>
      </c>
      <c r="B2533" s="3" t="s">
        <v>2531</v>
      </c>
      <c r="C2533" s="3" t="s">
        <v>6641</v>
      </c>
      <c r="D2533" s="3">
        <f t="shared" si="234"/>
        <v>100</v>
      </c>
      <c r="E2533" s="6">
        <v>4500</v>
      </c>
      <c r="F2533" s="8">
        <v>4518</v>
      </c>
      <c r="G2533" t="s">
        <v>8218</v>
      </c>
      <c r="H2533" s="6">
        <f t="shared" si="235"/>
        <v>74.069999999999993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t="s">
        <v>8298</v>
      </c>
      <c r="Q2533" s="11" t="s">
        <v>8323</v>
      </c>
      <c r="R2533" t="s">
        <v>8352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3">
        <f t="shared" si="234"/>
        <v>126</v>
      </c>
      <c r="E2534" s="6">
        <v>4000</v>
      </c>
      <c r="F2534" s="8">
        <v>5045</v>
      </c>
      <c r="G2534" t="s">
        <v>8218</v>
      </c>
      <c r="H2534" s="6">
        <f t="shared" si="235"/>
        <v>84.08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t="s">
        <v>8298</v>
      </c>
      <c r="Q2534" s="11" t="s">
        <v>8323</v>
      </c>
      <c r="R2534" t="s">
        <v>8352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3">
        <f t="shared" si="234"/>
        <v>111</v>
      </c>
      <c r="E2535" s="6">
        <v>7500</v>
      </c>
      <c r="F2535" s="8">
        <v>8300</v>
      </c>
      <c r="G2535" t="s">
        <v>8218</v>
      </c>
      <c r="H2535" s="6">
        <f t="shared" si="235"/>
        <v>61.03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t="s">
        <v>8298</v>
      </c>
      <c r="Q2535" s="11" t="s">
        <v>8323</v>
      </c>
      <c r="R2535" t="s">
        <v>8352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>
        <f t="shared" si="239"/>
        <v>2013</v>
      </c>
    </row>
    <row r="2536" spans="1:22" ht="43.2" x14ac:dyDescent="0.3">
      <c r="A2536">
        <v>2534</v>
      </c>
      <c r="B2536" s="3" t="s">
        <v>2534</v>
      </c>
      <c r="C2536" s="3" t="s">
        <v>6644</v>
      </c>
      <c r="D2536" s="3">
        <f t="shared" si="234"/>
        <v>105</v>
      </c>
      <c r="E2536" s="6">
        <v>2000</v>
      </c>
      <c r="F2536" s="8">
        <v>2100</v>
      </c>
      <c r="G2536" t="s">
        <v>8218</v>
      </c>
      <c r="H2536" s="6">
        <f t="shared" si="235"/>
        <v>150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t="s">
        <v>8298</v>
      </c>
      <c r="Q2536" s="11" t="s">
        <v>8323</v>
      </c>
      <c r="R2536" t="s">
        <v>8352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2009</v>
      </c>
      <c r="V2536">
        <f t="shared" si="239"/>
        <v>2010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3">
        <f t="shared" si="234"/>
        <v>104</v>
      </c>
      <c r="E2537" s="6">
        <v>20000</v>
      </c>
      <c r="F2537" s="8">
        <v>20755</v>
      </c>
      <c r="G2537" t="s">
        <v>8218</v>
      </c>
      <c r="H2537" s="6">
        <f t="shared" si="235"/>
        <v>266.08999999999997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t="s">
        <v>8298</v>
      </c>
      <c r="Q2537" s="11" t="s">
        <v>8323</v>
      </c>
      <c r="R2537" t="s">
        <v>8352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3">
        <f t="shared" si="234"/>
        <v>116</v>
      </c>
      <c r="E2538" s="6">
        <v>25</v>
      </c>
      <c r="F2538" s="8">
        <v>29</v>
      </c>
      <c r="G2538" t="s">
        <v>8218</v>
      </c>
      <c r="H2538" s="6">
        <f t="shared" si="235"/>
        <v>7.25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t="s">
        <v>8298</v>
      </c>
      <c r="Q2538" s="11" t="s">
        <v>8323</v>
      </c>
      <c r="R2538" t="s">
        <v>8352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3">
        <f t="shared" si="234"/>
        <v>110</v>
      </c>
      <c r="E2539" s="6">
        <v>1000</v>
      </c>
      <c r="F2539" s="8">
        <v>1100</v>
      </c>
      <c r="G2539" t="s">
        <v>8218</v>
      </c>
      <c r="H2539" s="6">
        <f t="shared" si="235"/>
        <v>100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t="s">
        <v>8298</v>
      </c>
      <c r="Q2539" s="11" t="s">
        <v>8323</v>
      </c>
      <c r="R2539" t="s">
        <v>8352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3">
        <f t="shared" si="234"/>
        <v>113</v>
      </c>
      <c r="E2540" s="6">
        <v>18000</v>
      </c>
      <c r="F2540" s="8">
        <v>20343.169999999998</v>
      </c>
      <c r="G2540" t="s">
        <v>8218</v>
      </c>
      <c r="H2540" s="6">
        <f t="shared" si="235"/>
        <v>109.96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t="s">
        <v>8298</v>
      </c>
      <c r="Q2540" s="11" t="s">
        <v>8323</v>
      </c>
      <c r="R2540" t="s">
        <v>8352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3">
        <f t="shared" si="234"/>
        <v>100</v>
      </c>
      <c r="E2541" s="6">
        <v>10000</v>
      </c>
      <c r="F2541" s="8">
        <v>10025</v>
      </c>
      <c r="G2541" t="s">
        <v>8218</v>
      </c>
      <c r="H2541" s="6">
        <f t="shared" si="235"/>
        <v>169.92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t="s">
        <v>8298</v>
      </c>
      <c r="Q2541" s="11" t="s">
        <v>8323</v>
      </c>
      <c r="R2541" t="s">
        <v>8352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>
        <f t="shared" si="239"/>
        <v>2015</v>
      </c>
    </row>
    <row r="2542" spans="1:22" ht="43.2" x14ac:dyDescent="0.3">
      <c r="A2542">
        <v>2540</v>
      </c>
      <c r="B2542" s="3" t="s">
        <v>2540</v>
      </c>
      <c r="C2542" s="3" t="s">
        <v>6650</v>
      </c>
      <c r="D2542" s="3">
        <f t="shared" si="234"/>
        <v>103</v>
      </c>
      <c r="E2542" s="6">
        <v>2500</v>
      </c>
      <c r="F2542" s="8">
        <v>2585</v>
      </c>
      <c r="G2542" t="s">
        <v>8218</v>
      </c>
      <c r="H2542" s="6">
        <f t="shared" si="235"/>
        <v>95.74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t="s">
        <v>8298</v>
      </c>
      <c r="Q2542" s="11" t="s">
        <v>8323</v>
      </c>
      <c r="R2542" t="s">
        <v>8352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>
        <f t="shared" si="239"/>
        <v>2011</v>
      </c>
    </row>
    <row r="2543" spans="1:22" ht="43.2" x14ac:dyDescent="0.3">
      <c r="A2543">
        <v>2541</v>
      </c>
      <c r="B2543" s="3" t="s">
        <v>2541</v>
      </c>
      <c r="C2543" s="3" t="s">
        <v>6651</v>
      </c>
      <c r="D2543" s="3">
        <f t="shared" si="234"/>
        <v>107</v>
      </c>
      <c r="E2543" s="6">
        <v>3500</v>
      </c>
      <c r="F2543" s="8">
        <v>3746</v>
      </c>
      <c r="G2543" t="s">
        <v>8218</v>
      </c>
      <c r="H2543" s="6">
        <f t="shared" si="235"/>
        <v>59.46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t="s">
        <v>8298</v>
      </c>
      <c r="Q2543" s="11" t="s">
        <v>8323</v>
      </c>
      <c r="R2543" t="s">
        <v>8352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3">
        <f t="shared" si="234"/>
        <v>104</v>
      </c>
      <c r="E2544" s="6">
        <v>700</v>
      </c>
      <c r="F2544" s="8">
        <v>725</v>
      </c>
      <c r="G2544" t="s">
        <v>8218</v>
      </c>
      <c r="H2544" s="6">
        <f t="shared" si="235"/>
        <v>55.77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t="s">
        <v>8298</v>
      </c>
      <c r="Q2544" s="11" t="s">
        <v>8323</v>
      </c>
      <c r="R2544" t="s">
        <v>8352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3">
        <f t="shared" si="234"/>
        <v>156</v>
      </c>
      <c r="E2545" s="6">
        <v>250</v>
      </c>
      <c r="F2545" s="8">
        <v>391</v>
      </c>
      <c r="G2545" t="s">
        <v>8218</v>
      </c>
      <c r="H2545" s="6">
        <f t="shared" si="235"/>
        <v>30.08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t="s">
        <v>8298</v>
      </c>
      <c r="Q2545" s="11" t="s">
        <v>8323</v>
      </c>
      <c r="R2545" t="s">
        <v>8352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>
        <f t="shared" si="239"/>
        <v>2011</v>
      </c>
    </row>
    <row r="2546" spans="1:22" ht="28.8" x14ac:dyDescent="0.3">
      <c r="A2546">
        <v>2544</v>
      </c>
      <c r="B2546" s="3" t="s">
        <v>2544</v>
      </c>
      <c r="C2546" s="3" t="s">
        <v>6654</v>
      </c>
      <c r="D2546" s="3">
        <f t="shared" si="234"/>
        <v>101</v>
      </c>
      <c r="E2546" s="6">
        <v>5000</v>
      </c>
      <c r="F2546" s="8">
        <v>5041</v>
      </c>
      <c r="G2546" t="s">
        <v>8218</v>
      </c>
      <c r="H2546" s="6">
        <f t="shared" si="235"/>
        <v>88.44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t="s">
        <v>8298</v>
      </c>
      <c r="Q2546" s="11" t="s">
        <v>8323</v>
      </c>
      <c r="R2546" t="s">
        <v>8352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3">
        <f t="shared" si="234"/>
        <v>195</v>
      </c>
      <c r="E2547" s="6">
        <v>2000</v>
      </c>
      <c r="F2547" s="8">
        <v>3906</v>
      </c>
      <c r="G2547" t="s">
        <v>8218</v>
      </c>
      <c r="H2547" s="6">
        <f t="shared" si="235"/>
        <v>64.03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t="s">
        <v>8298</v>
      </c>
      <c r="Q2547" s="11" t="s">
        <v>8323</v>
      </c>
      <c r="R2547" t="s">
        <v>8352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3">
        <f t="shared" si="234"/>
        <v>112</v>
      </c>
      <c r="E2548" s="6">
        <v>3500</v>
      </c>
      <c r="F2548" s="8">
        <v>3910</v>
      </c>
      <c r="G2548" t="s">
        <v>8218</v>
      </c>
      <c r="H2548" s="6">
        <f t="shared" si="235"/>
        <v>60.15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t="s">
        <v>8298</v>
      </c>
      <c r="Q2548" s="11" t="s">
        <v>8323</v>
      </c>
      <c r="R2548" t="s">
        <v>8352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3">
        <f t="shared" si="234"/>
        <v>120</v>
      </c>
      <c r="E2549" s="6">
        <v>5500</v>
      </c>
      <c r="F2549" s="8">
        <v>6592</v>
      </c>
      <c r="G2549" t="s">
        <v>8218</v>
      </c>
      <c r="H2549" s="6">
        <f t="shared" si="235"/>
        <v>49.19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t="s">
        <v>8298</v>
      </c>
      <c r="Q2549" s="11" t="s">
        <v>8323</v>
      </c>
      <c r="R2549" t="s">
        <v>8352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3">
        <f t="shared" si="234"/>
        <v>102</v>
      </c>
      <c r="E2550" s="6">
        <v>6000</v>
      </c>
      <c r="F2550" s="8">
        <v>6111</v>
      </c>
      <c r="G2550" t="s">
        <v>8218</v>
      </c>
      <c r="H2550" s="6">
        <f t="shared" si="235"/>
        <v>165.16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t="s">
        <v>8298</v>
      </c>
      <c r="Q2550" s="11" t="s">
        <v>8323</v>
      </c>
      <c r="R2550" t="s">
        <v>8352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3">
        <f t="shared" si="234"/>
        <v>103</v>
      </c>
      <c r="E2551" s="6">
        <v>1570</v>
      </c>
      <c r="F2551" s="8">
        <v>1614</v>
      </c>
      <c r="G2551" t="s">
        <v>8218</v>
      </c>
      <c r="H2551" s="6">
        <f t="shared" si="235"/>
        <v>43.62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t="s">
        <v>8298</v>
      </c>
      <c r="Q2551" s="11" t="s">
        <v>8323</v>
      </c>
      <c r="R2551" t="s">
        <v>8352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>
        <f t="shared" si="239"/>
        <v>2013</v>
      </c>
    </row>
    <row r="2552" spans="1:22" ht="43.2" x14ac:dyDescent="0.3">
      <c r="A2552">
        <v>2550</v>
      </c>
      <c r="B2552" s="3" t="s">
        <v>2550</v>
      </c>
      <c r="C2552" s="3" t="s">
        <v>6660</v>
      </c>
      <c r="D2552" s="3">
        <f t="shared" si="234"/>
        <v>101</v>
      </c>
      <c r="E2552" s="6">
        <v>6500</v>
      </c>
      <c r="F2552" s="8">
        <v>6555</v>
      </c>
      <c r="G2552" t="s">
        <v>8218</v>
      </c>
      <c r="H2552" s="6">
        <f t="shared" si="235"/>
        <v>43.7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t="s">
        <v>8298</v>
      </c>
      <c r="Q2552" s="11" t="s">
        <v>8323</v>
      </c>
      <c r="R2552" t="s">
        <v>8352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3">
        <f t="shared" si="234"/>
        <v>103</v>
      </c>
      <c r="E2553" s="6">
        <v>3675</v>
      </c>
      <c r="F2553" s="8">
        <v>3775.5</v>
      </c>
      <c r="G2553" t="s">
        <v>8218</v>
      </c>
      <c r="H2553" s="6">
        <f t="shared" si="235"/>
        <v>67.42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t="s">
        <v>8298</v>
      </c>
      <c r="Q2553" s="11" t="s">
        <v>8323</v>
      </c>
      <c r="R2553" t="s">
        <v>8352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3">
        <f t="shared" si="234"/>
        <v>107</v>
      </c>
      <c r="E2554" s="6">
        <v>3000</v>
      </c>
      <c r="F2554" s="8">
        <v>3195</v>
      </c>
      <c r="G2554" t="s">
        <v>8218</v>
      </c>
      <c r="H2554" s="6">
        <f t="shared" si="235"/>
        <v>177.5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t="s">
        <v>8298</v>
      </c>
      <c r="Q2554" s="11" t="s">
        <v>8323</v>
      </c>
      <c r="R2554" t="s">
        <v>8352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3">
        <f t="shared" si="234"/>
        <v>156</v>
      </c>
      <c r="E2555" s="6">
        <v>1500</v>
      </c>
      <c r="F2555" s="8">
        <v>2333</v>
      </c>
      <c r="G2555" t="s">
        <v>8218</v>
      </c>
      <c r="H2555" s="6">
        <f t="shared" si="235"/>
        <v>38.880000000000003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t="s">
        <v>8298</v>
      </c>
      <c r="Q2555" s="11" t="s">
        <v>8323</v>
      </c>
      <c r="R2555" t="s">
        <v>8352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>
        <f t="shared" si="239"/>
        <v>2012</v>
      </c>
    </row>
    <row r="2556" spans="1:22" ht="43.2" x14ac:dyDescent="0.3">
      <c r="A2556">
        <v>2554</v>
      </c>
      <c r="B2556" s="3" t="s">
        <v>2554</v>
      </c>
      <c r="C2556" s="3" t="s">
        <v>6664</v>
      </c>
      <c r="D2556" s="3">
        <f t="shared" si="234"/>
        <v>123</v>
      </c>
      <c r="E2556" s="6">
        <v>3000</v>
      </c>
      <c r="F2556" s="8">
        <v>3684</v>
      </c>
      <c r="G2556" t="s">
        <v>8218</v>
      </c>
      <c r="H2556" s="6">
        <f t="shared" si="235"/>
        <v>54.99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t="s">
        <v>8298</v>
      </c>
      <c r="Q2556" s="11" t="s">
        <v>8323</v>
      </c>
      <c r="R2556" t="s">
        <v>8352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>
        <f t="shared" si="239"/>
        <v>2015</v>
      </c>
    </row>
    <row r="2557" spans="1:22" ht="43.2" x14ac:dyDescent="0.3">
      <c r="A2557">
        <v>2555</v>
      </c>
      <c r="B2557" s="3" t="s">
        <v>2555</v>
      </c>
      <c r="C2557" s="3" t="s">
        <v>6665</v>
      </c>
      <c r="D2557" s="3">
        <f t="shared" si="234"/>
        <v>107</v>
      </c>
      <c r="E2557" s="6">
        <v>2000</v>
      </c>
      <c r="F2557" s="8">
        <v>2147</v>
      </c>
      <c r="G2557" t="s">
        <v>8218</v>
      </c>
      <c r="H2557" s="6">
        <f t="shared" si="235"/>
        <v>61.34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t="s">
        <v>8298</v>
      </c>
      <c r="Q2557" s="11" t="s">
        <v>8323</v>
      </c>
      <c r="R2557" t="s">
        <v>8352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3">
        <f t="shared" si="234"/>
        <v>106</v>
      </c>
      <c r="E2558" s="6">
        <v>745</v>
      </c>
      <c r="F2558" s="8">
        <v>786</v>
      </c>
      <c r="G2558" t="s">
        <v>8218</v>
      </c>
      <c r="H2558" s="6">
        <f t="shared" si="235"/>
        <v>23.12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t="s">
        <v>8298</v>
      </c>
      <c r="Q2558" s="11" t="s">
        <v>8323</v>
      </c>
      <c r="R2558" t="s">
        <v>8352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3">
        <f t="shared" si="234"/>
        <v>118</v>
      </c>
      <c r="E2559" s="6">
        <v>900</v>
      </c>
      <c r="F2559" s="8">
        <v>1066</v>
      </c>
      <c r="G2559" t="s">
        <v>8218</v>
      </c>
      <c r="H2559" s="6">
        <f t="shared" si="235"/>
        <v>29.61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t="s">
        <v>8298</v>
      </c>
      <c r="Q2559" s="11" t="s">
        <v>8323</v>
      </c>
      <c r="R2559" t="s">
        <v>8352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>
        <f t="shared" si="239"/>
        <v>2014</v>
      </c>
    </row>
    <row r="2560" spans="1:22" ht="28.8" x14ac:dyDescent="0.3">
      <c r="A2560">
        <v>2558</v>
      </c>
      <c r="B2560" s="3" t="s">
        <v>2558</v>
      </c>
      <c r="C2560" s="3" t="s">
        <v>6668</v>
      </c>
      <c r="D2560" s="3">
        <f t="shared" si="234"/>
        <v>109</v>
      </c>
      <c r="E2560" s="6">
        <v>1250</v>
      </c>
      <c r="F2560" s="8">
        <v>1361</v>
      </c>
      <c r="G2560" t="s">
        <v>8218</v>
      </c>
      <c r="H2560" s="6">
        <f t="shared" si="235"/>
        <v>75.61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t="s">
        <v>8298</v>
      </c>
      <c r="Q2560" s="11" t="s">
        <v>8323</v>
      </c>
      <c r="R2560" t="s">
        <v>8352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3">
        <f t="shared" si="234"/>
        <v>111</v>
      </c>
      <c r="E2561" s="6">
        <v>800</v>
      </c>
      <c r="F2561" s="8">
        <v>890</v>
      </c>
      <c r="G2561" t="s">
        <v>8218</v>
      </c>
      <c r="H2561" s="6">
        <f t="shared" si="235"/>
        <v>35.6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t="s">
        <v>8298</v>
      </c>
      <c r="Q2561" s="11" t="s">
        <v>8323</v>
      </c>
      <c r="R2561" t="s">
        <v>8352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3">
        <f t="shared" ref="D2562:D2625" si="240">ROUND((F2562/E2562)*100,0)</f>
        <v>100</v>
      </c>
      <c r="E2562" s="6">
        <v>3000</v>
      </c>
      <c r="F2562" s="8">
        <v>3003</v>
      </c>
      <c r="G2562" t="s">
        <v>8218</v>
      </c>
      <c r="H2562" s="6">
        <f t="shared" si="235"/>
        <v>143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t="s">
        <v>8298</v>
      </c>
      <c r="Q2562" s="11" t="s">
        <v>8323</v>
      </c>
      <c r="R2562" t="s">
        <v>8352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3">
        <f t="shared" si="240"/>
        <v>0</v>
      </c>
      <c r="E2563" s="6">
        <v>100000</v>
      </c>
      <c r="F2563" s="8">
        <v>0</v>
      </c>
      <c r="G2563" t="s">
        <v>8219</v>
      </c>
      <c r="H2563" s="6">
        <f t="shared" ref="H2563:H2626" si="241">IFERROR(ROUND(F2563/N2563,2),0)</f>
        <v>0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t="s">
        <v>8282</v>
      </c>
      <c r="Q2563" s="11" t="s">
        <v>8334</v>
      </c>
      <c r="R2563" t="s">
        <v>8335</v>
      </c>
      <c r="S2563" s="13">
        <f t="shared" ref="S2563:S2626" si="242">(((L2563/60)/60)/24)+DATE(1970,1,1)</f>
        <v>42260.528807870374</v>
      </c>
      <c r="T2563" s="13">
        <f t="shared" ref="T2563:T2626" si="243">(((K2563/60)/60)/24)+DATE(1970,1,1)</f>
        <v>42290.528807870374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43.2" x14ac:dyDescent="0.3">
      <c r="A2564">
        <v>2562</v>
      </c>
      <c r="B2564" s="3" t="s">
        <v>2562</v>
      </c>
      <c r="C2564" s="3" t="s">
        <v>6672</v>
      </c>
      <c r="D2564" s="3">
        <f t="shared" si="240"/>
        <v>1</v>
      </c>
      <c r="E2564" s="6">
        <v>10000</v>
      </c>
      <c r="F2564" s="8">
        <v>75</v>
      </c>
      <c r="G2564" t="s">
        <v>8219</v>
      </c>
      <c r="H2564" s="6">
        <f t="shared" si="241"/>
        <v>25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t="s">
        <v>8282</v>
      </c>
      <c r="Q2564" s="11" t="s">
        <v>8334</v>
      </c>
      <c r="R2564" t="s">
        <v>8335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3">
        <f t="shared" si="240"/>
        <v>0</v>
      </c>
      <c r="E2565" s="6">
        <v>20000</v>
      </c>
      <c r="F2565" s="8">
        <v>0</v>
      </c>
      <c r="G2565" t="s">
        <v>8219</v>
      </c>
      <c r="H2565" s="6">
        <f t="shared" si="241"/>
        <v>0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t="s">
        <v>8282</v>
      </c>
      <c r="Q2565" s="11" t="s">
        <v>8334</v>
      </c>
      <c r="R2565" t="s">
        <v>8335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3">
        <f t="shared" si="240"/>
        <v>0</v>
      </c>
      <c r="E2566" s="6">
        <v>40000</v>
      </c>
      <c r="F2566" s="8">
        <v>0</v>
      </c>
      <c r="G2566" t="s">
        <v>8219</v>
      </c>
      <c r="H2566" s="6">
        <f t="shared" si="241"/>
        <v>0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t="s">
        <v>8282</v>
      </c>
      <c r="Q2566" s="11" t="s">
        <v>8334</v>
      </c>
      <c r="R2566" t="s">
        <v>8335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3">
        <f t="shared" si="240"/>
        <v>1</v>
      </c>
      <c r="E2567" s="6">
        <v>10000</v>
      </c>
      <c r="F2567" s="8">
        <v>100</v>
      </c>
      <c r="G2567" t="s">
        <v>8219</v>
      </c>
      <c r="H2567" s="6">
        <f t="shared" si="241"/>
        <v>100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t="s">
        <v>8282</v>
      </c>
      <c r="Q2567" s="11" t="s">
        <v>8334</v>
      </c>
      <c r="R2567" t="s">
        <v>8335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3">
        <f t="shared" si="240"/>
        <v>0</v>
      </c>
      <c r="E2568" s="6">
        <v>35000</v>
      </c>
      <c r="F2568" s="8">
        <v>0</v>
      </c>
      <c r="G2568" t="s">
        <v>8219</v>
      </c>
      <c r="H2568" s="6">
        <f t="shared" si="241"/>
        <v>0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t="s">
        <v>8282</v>
      </c>
      <c r="Q2568" s="11" t="s">
        <v>8334</v>
      </c>
      <c r="R2568" t="s">
        <v>8335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3">
        <f t="shared" si="240"/>
        <v>0</v>
      </c>
      <c r="E2569" s="6">
        <v>45000</v>
      </c>
      <c r="F2569" s="8">
        <v>120</v>
      </c>
      <c r="G2569" t="s">
        <v>8219</v>
      </c>
      <c r="H2569" s="6">
        <f t="shared" si="241"/>
        <v>60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t="s">
        <v>8282</v>
      </c>
      <c r="Q2569" s="11" t="s">
        <v>8334</v>
      </c>
      <c r="R2569" t="s">
        <v>8335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3">
        <f t="shared" si="240"/>
        <v>1</v>
      </c>
      <c r="E2570" s="6">
        <v>10000</v>
      </c>
      <c r="F2570" s="8">
        <v>50</v>
      </c>
      <c r="G2570" t="s">
        <v>8219</v>
      </c>
      <c r="H2570" s="6">
        <f t="shared" si="241"/>
        <v>50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t="s">
        <v>8282</v>
      </c>
      <c r="Q2570" s="11" t="s">
        <v>8334</v>
      </c>
      <c r="R2570" t="s">
        <v>8335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>
        <f t="shared" si="245"/>
        <v>2016</v>
      </c>
    </row>
    <row r="2571" spans="1:22" ht="28.8" x14ac:dyDescent="0.3">
      <c r="A2571">
        <v>2569</v>
      </c>
      <c r="B2571" s="3" t="s">
        <v>2569</v>
      </c>
      <c r="C2571" s="3" t="s">
        <v>6679</v>
      </c>
      <c r="D2571" s="3">
        <f t="shared" si="240"/>
        <v>2</v>
      </c>
      <c r="E2571" s="6">
        <v>6500</v>
      </c>
      <c r="F2571" s="8">
        <v>145</v>
      </c>
      <c r="G2571" t="s">
        <v>8219</v>
      </c>
      <c r="H2571" s="6">
        <f t="shared" si="241"/>
        <v>72.5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t="s">
        <v>8282</v>
      </c>
      <c r="Q2571" s="11" t="s">
        <v>8334</v>
      </c>
      <c r="R2571" t="s">
        <v>8335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3">
        <f t="shared" si="240"/>
        <v>1</v>
      </c>
      <c r="E2572" s="6">
        <v>7000</v>
      </c>
      <c r="F2572" s="8">
        <v>59</v>
      </c>
      <c r="G2572" t="s">
        <v>8219</v>
      </c>
      <c r="H2572" s="6">
        <f t="shared" si="241"/>
        <v>29.5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t="s">
        <v>8282</v>
      </c>
      <c r="Q2572" s="11" t="s">
        <v>8334</v>
      </c>
      <c r="R2572" t="s">
        <v>8335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3">
        <f t="shared" si="240"/>
        <v>0</v>
      </c>
      <c r="E2573" s="6">
        <v>100000</v>
      </c>
      <c r="F2573" s="8">
        <v>250</v>
      </c>
      <c r="G2573" t="s">
        <v>8219</v>
      </c>
      <c r="H2573" s="6">
        <f t="shared" si="241"/>
        <v>62.5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t="s">
        <v>8282</v>
      </c>
      <c r="Q2573" s="11" t="s">
        <v>8334</v>
      </c>
      <c r="R2573" t="s">
        <v>8335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>
        <f t="shared" si="245"/>
        <v>2016</v>
      </c>
    </row>
    <row r="2574" spans="1:22" ht="28.8" x14ac:dyDescent="0.3">
      <c r="A2574">
        <v>2572</v>
      </c>
      <c r="B2574" s="3" t="s">
        <v>2572</v>
      </c>
      <c r="C2574" s="3" t="s">
        <v>6682</v>
      </c>
      <c r="D2574" s="3">
        <f t="shared" si="240"/>
        <v>0</v>
      </c>
      <c r="E2574" s="6">
        <v>30000</v>
      </c>
      <c r="F2574" s="8">
        <v>0</v>
      </c>
      <c r="G2574" t="s">
        <v>8219</v>
      </c>
      <c r="H2574" s="6">
        <f t="shared" si="241"/>
        <v>0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t="s">
        <v>8282</v>
      </c>
      <c r="Q2574" s="11" t="s">
        <v>8334</v>
      </c>
      <c r="R2574" t="s">
        <v>8335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3">
        <f t="shared" si="240"/>
        <v>0</v>
      </c>
      <c r="E2575" s="6">
        <v>8000</v>
      </c>
      <c r="F2575" s="8">
        <v>0</v>
      </c>
      <c r="G2575" t="s">
        <v>8219</v>
      </c>
      <c r="H2575" s="6">
        <f t="shared" si="241"/>
        <v>0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t="s">
        <v>8282</v>
      </c>
      <c r="Q2575" s="11" t="s">
        <v>8334</v>
      </c>
      <c r="R2575" t="s">
        <v>8335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3">
        <f t="shared" si="240"/>
        <v>0</v>
      </c>
      <c r="E2576" s="6">
        <v>10000</v>
      </c>
      <c r="F2576" s="8">
        <v>0</v>
      </c>
      <c r="G2576" t="s">
        <v>8219</v>
      </c>
      <c r="H2576" s="6">
        <f t="shared" si="241"/>
        <v>0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t="s">
        <v>8282</v>
      </c>
      <c r="Q2576" s="11" t="s">
        <v>8334</v>
      </c>
      <c r="R2576" t="s">
        <v>8335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3">
        <f t="shared" si="240"/>
        <v>0</v>
      </c>
      <c r="E2577" s="6">
        <v>85000</v>
      </c>
      <c r="F2577" s="8">
        <v>0</v>
      </c>
      <c r="G2577" t="s">
        <v>8219</v>
      </c>
      <c r="H2577" s="6">
        <f t="shared" si="241"/>
        <v>0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t="s">
        <v>8282</v>
      </c>
      <c r="Q2577" s="11" t="s">
        <v>8334</v>
      </c>
      <c r="R2577" t="s">
        <v>8335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2014</v>
      </c>
      <c r="V2577">
        <f t="shared" si="245"/>
        <v>2015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3">
        <f t="shared" si="240"/>
        <v>0</v>
      </c>
      <c r="E2578" s="6">
        <v>10000</v>
      </c>
      <c r="F2578" s="8">
        <v>0</v>
      </c>
      <c r="G2578" t="s">
        <v>8219</v>
      </c>
      <c r="H2578" s="6">
        <f t="shared" si="241"/>
        <v>0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t="s">
        <v>8282</v>
      </c>
      <c r="Q2578" s="11" t="s">
        <v>8334</v>
      </c>
      <c r="R2578" t="s">
        <v>8335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3">
        <f t="shared" si="240"/>
        <v>0</v>
      </c>
      <c r="E2579" s="6">
        <v>15000</v>
      </c>
      <c r="F2579" s="8">
        <v>0</v>
      </c>
      <c r="G2579" t="s">
        <v>8219</v>
      </c>
      <c r="H2579" s="6">
        <f t="shared" si="241"/>
        <v>0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t="s">
        <v>8282</v>
      </c>
      <c r="Q2579" s="11" t="s">
        <v>8334</v>
      </c>
      <c r="R2579" t="s">
        <v>8335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>
        <f t="shared" si="245"/>
        <v>2014</v>
      </c>
    </row>
    <row r="2580" spans="1:22" ht="43.2" x14ac:dyDescent="0.3">
      <c r="A2580">
        <v>2578</v>
      </c>
      <c r="B2580" s="3" t="s">
        <v>2578</v>
      </c>
      <c r="C2580" s="3" t="s">
        <v>6688</v>
      </c>
      <c r="D2580" s="3">
        <f t="shared" si="240"/>
        <v>0</v>
      </c>
      <c r="E2580" s="6">
        <v>6000</v>
      </c>
      <c r="F2580" s="8">
        <v>0</v>
      </c>
      <c r="G2580" t="s">
        <v>8219</v>
      </c>
      <c r="H2580" s="6">
        <f t="shared" si="241"/>
        <v>0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t="s">
        <v>8282</v>
      </c>
      <c r="Q2580" s="11" t="s">
        <v>8334</v>
      </c>
      <c r="R2580" t="s">
        <v>8335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3">
        <f t="shared" si="240"/>
        <v>0</v>
      </c>
      <c r="E2581" s="6">
        <v>200000</v>
      </c>
      <c r="F2581" s="8">
        <v>277</v>
      </c>
      <c r="G2581" t="s">
        <v>8219</v>
      </c>
      <c r="H2581" s="6">
        <f t="shared" si="241"/>
        <v>23.08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t="s">
        <v>8282</v>
      </c>
      <c r="Q2581" s="11" t="s">
        <v>8334</v>
      </c>
      <c r="R2581" t="s">
        <v>8335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3">
        <f t="shared" si="240"/>
        <v>1</v>
      </c>
      <c r="E2582" s="6">
        <v>8500</v>
      </c>
      <c r="F2582" s="8">
        <v>51</v>
      </c>
      <c r="G2582" t="s">
        <v>8219</v>
      </c>
      <c r="H2582" s="6">
        <f t="shared" si="241"/>
        <v>25.5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t="s">
        <v>8282</v>
      </c>
      <c r="Q2582" s="11" t="s">
        <v>8334</v>
      </c>
      <c r="R2582" t="s">
        <v>8335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3">
        <f t="shared" si="240"/>
        <v>11</v>
      </c>
      <c r="E2583" s="6">
        <v>5000</v>
      </c>
      <c r="F2583" s="8">
        <v>530</v>
      </c>
      <c r="G2583" t="s">
        <v>8220</v>
      </c>
      <c r="H2583" s="6">
        <f t="shared" si="241"/>
        <v>48.18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t="s">
        <v>8282</v>
      </c>
      <c r="Q2583" s="11" t="s">
        <v>8334</v>
      </c>
      <c r="R2583" t="s">
        <v>8335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>
        <f t="shared" si="245"/>
        <v>2015</v>
      </c>
    </row>
    <row r="2584" spans="1:22" x14ac:dyDescent="0.3">
      <c r="A2584">
        <v>2582</v>
      </c>
      <c r="B2584" s="3" t="s">
        <v>2582</v>
      </c>
      <c r="C2584" s="3" t="s">
        <v>6692</v>
      </c>
      <c r="D2584" s="3">
        <f t="shared" si="240"/>
        <v>0</v>
      </c>
      <c r="E2584" s="6">
        <v>90000</v>
      </c>
      <c r="F2584" s="8">
        <v>1</v>
      </c>
      <c r="G2584" t="s">
        <v>8220</v>
      </c>
      <c r="H2584" s="6">
        <f t="shared" si="241"/>
        <v>1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t="s">
        <v>8282</v>
      </c>
      <c r="Q2584" s="11" t="s">
        <v>8334</v>
      </c>
      <c r="R2584" t="s">
        <v>8335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>
        <f t="shared" si="245"/>
        <v>2016</v>
      </c>
    </row>
    <row r="2585" spans="1:22" ht="28.8" x14ac:dyDescent="0.3">
      <c r="A2585">
        <v>2583</v>
      </c>
      <c r="B2585" s="3" t="s">
        <v>2583</v>
      </c>
      <c r="C2585" s="3" t="s">
        <v>6693</v>
      </c>
      <c r="D2585" s="3">
        <f t="shared" si="240"/>
        <v>1</v>
      </c>
      <c r="E2585" s="6">
        <v>1000</v>
      </c>
      <c r="F2585" s="8">
        <v>5</v>
      </c>
      <c r="G2585" t="s">
        <v>8220</v>
      </c>
      <c r="H2585" s="6">
        <f t="shared" si="241"/>
        <v>1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t="s">
        <v>8282</v>
      </c>
      <c r="Q2585" s="11" t="s">
        <v>8334</v>
      </c>
      <c r="R2585" t="s">
        <v>8335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3">
        <f t="shared" si="240"/>
        <v>0</v>
      </c>
      <c r="E2586" s="6">
        <v>10000</v>
      </c>
      <c r="F2586" s="8">
        <v>0</v>
      </c>
      <c r="G2586" t="s">
        <v>8220</v>
      </c>
      <c r="H2586" s="6">
        <f t="shared" si="241"/>
        <v>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t="s">
        <v>8282</v>
      </c>
      <c r="Q2586" s="11" t="s">
        <v>8334</v>
      </c>
      <c r="R2586" t="s">
        <v>8335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3">
        <f t="shared" si="240"/>
        <v>0</v>
      </c>
      <c r="E2587" s="6">
        <v>30000</v>
      </c>
      <c r="F2587" s="8">
        <v>50</v>
      </c>
      <c r="G2587" t="s">
        <v>8220</v>
      </c>
      <c r="H2587" s="6">
        <f t="shared" si="241"/>
        <v>50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t="s">
        <v>8282</v>
      </c>
      <c r="Q2587" s="11" t="s">
        <v>8334</v>
      </c>
      <c r="R2587" t="s">
        <v>8335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3">
        <f t="shared" si="240"/>
        <v>0</v>
      </c>
      <c r="E2588" s="6">
        <v>3000</v>
      </c>
      <c r="F2588" s="8">
        <v>5</v>
      </c>
      <c r="G2588" t="s">
        <v>8220</v>
      </c>
      <c r="H2588" s="6">
        <f t="shared" si="241"/>
        <v>5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t="s">
        <v>8282</v>
      </c>
      <c r="Q2588" s="11" t="s">
        <v>8334</v>
      </c>
      <c r="R2588" t="s">
        <v>8335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3">
        <f t="shared" si="240"/>
        <v>2</v>
      </c>
      <c r="E2589" s="6">
        <v>50000</v>
      </c>
      <c r="F2589" s="8">
        <v>1217</v>
      </c>
      <c r="G2589" t="s">
        <v>8220</v>
      </c>
      <c r="H2589" s="6">
        <f t="shared" si="241"/>
        <v>202.83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t="s">
        <v>8282</v>
      </c>
      <c r="Q2589" s="11" t="s">
        <v>8334</v>
      </c>
      <c r="R2589" t="s">
        <v>8335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>
        <f t="shared" si="245"/>
        <v>2015</v>
      </c>
    </row>
    <row r="2590" spans="1:22" ht="43.2" x14ac:dyDescent="0.3">
      <c r="A2590">
        <v>2588</v>
      </c>
      <c r="B2590" s="3" t="s">
        <v>2588</v>
      </c>
      <c r="C2590" s="3" t="s">
        <v>6698</v>
      </c>
      <c r="D2590" s="3">
        <f t="shared" si="240"/>
        <v>4</v>
      </c>
      <c r="E2590" s="6">
        <v>6000</v>
      </c>
      <c r="F2590" s="8">
        <v>233</v>
      </c>
      <c r="G2590" t="s">
        <v>8220</v>
      </c>
      <c r="H2590" s="6">
        <f t="shared" si="241"/>
        <v>29.13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t="s">
        <v>8282</v>
      </c>
      <c r="Q2590" s="11" t="s">
        <v>8334</v>
      </c>
      <c r="R2590" t="s">
        <v>8335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3">
        <f t="shared" si="240"/>
        <v>0</v>
      </c>
      <c r="E2591" s="6">
        <v>50000</v>
      </c>
      <c r="F2591" s="8">
        <v>5</v>
      </c>
      <c r="G2591" t="s">
        <v>8220</v>
      </c>
      <c r="H2591" s="6">
        <f t="shared" si="241"/>
        <v>5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t="s">
        <v>8282</v>
      </c>
      <c r="Q2591" s="11" t="s">
        <v>8334</v>
      </c>
      <c r="R2591" t="s">
        <v>8335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3">
        <f t="shared" si="240"/>
        <v>0</v>
      </c>
      <c r="E2592" s="6">
        <v>3000</v>
      </c>
      <c r="F2592" s="8">
        <v>0</v>
      </c>
      <c r="G2592" t="s">
        <v>8220</v>
      </c>
      <c r="H2592" s="6">
        <f t="shared" si="241"/>
        <v>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t="s">
        <v>8282</v>
      </c>
      <c r="Q2592" s="11" t="s">
        <v>8334</v>
      </c>
      <c r="R2592" t="s">
        <v>8335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3">
        <f t="shared" si="240"/>
        <v>2</v>
      </c>
      <c r="E2593" s="6">
        <v>1500</v>
      </c>
      <c r="F2593" s="8">
        <v>26</v>
      </c>
      <c r="G2593" t="s">
        <v>8220</v>
      </c>
      <c r="H2593" s="6">
        <f t="shared" si="241"/>
        <v>13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t="s">
        <v>8282</v>
      </c>
      <c r="Q2593" s="11" t="s">
        <v>8334</v>
      </c>
      <c r="R2593" t="s">
        <v>8335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>
        <f t="shared" si="245"/>
        <v>2016</v>
      </c>
    </row>
    <row r="2594" spans="1:22" ht="43.2" x14ac:dyDescent="0.3">
      <c r="A2594">
        <v>2592</v>
      </c>
      <c r="B2594" s="3" t="s">
        <v>2592</v>
      </c>
      <c r="C2594" s="3" t="s">
        <v>6702</v>
      </c>
      <c r="D2594" s="3">
        <f t="shared" si="240"/>
        <v>0</v>
      </c>
      <c r="E2594" s="6">
        <v>30000</v>
      </c>
      <c r="F2594" s="8">
        <v>50</v>
      </c>
      <c r="G2594" t="s">
        <v>8220</v>
      </c>
      <c r="H2594" s="6">
        <f t="shared" si="241"/>
        <v>50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t="s">
        <v>8282</v>
      </c>
      <c r="Q2594" s="11" t="s">
        <v>8334</v>
      </c>
      <c r="R2594" t="s">
        <v>8335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3">
        <f t="shared" si="240"/>
        <v>0</v>
      </c>
      <c r="E2595" s="6">
        <v>10000</v>
      </c>
      <c r="F2595" s="8">
        <v>0</v>
      </c>
      <c r="G2595" t="s">
        <v>8220</v>
      </c>
      <c r="H2595" s="6">
        <f t="shared" si="241"/>
        <v>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t="s">
        <v>8282</v>
      </c>
      <c r="Q2595" s="11" t="s">
        <v>8334</v>
      </c>
      <c r="R2595" t="s">
        <v>8335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3">
        <f t="shared" si="240"/>
        <v>0</v>
      </c>
      <c r="E2596" s="6">
        <v>80000</v>
      </c>
      <c r="F2596" s="8">
        <v>1</v>
      </c>
      <c r="G2596" t="s">
        <v>8220</v>
      </c>
      <c r="H2596" s="6">
        <f t="shared" si="241"/>
        <v>1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t="s">
        <v>8282</v>
      </c>
      <c r="Q2596" s="11" t="s">
        <v>8334</v>
      </c>
      <c r="R2596" t="s">
        <v>8335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3">
        <f t="shared" si="240"/>
        <v>12</v>
      </c>
      <c r="E2597" s="6">
        <v>15000</v>
      </c>
      <c r="F2597" s="8">
        <v>1825</v>
      </c>
      <c r="G2597" t="s">
        <v>8220</v>
      </c>
      <c r="H2597" s="6">
        <f t="shared" si="241"/>
        <v>96.05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t="s">
        <v>8282</v>
      </c>
      <c r="Q2597" s="11" t="s">
        <v>8334</v>
      </c>
      <c r="R2597" t="s">
        <v>8335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3">
        <f t="shared" si="240"/>
        <v>24</v>
      </c>
      <c r="E2598" s="6">
        <v>35000</v>
      </c>
      <c r="F2598" s="8">
        <v>8256</v>
      </c>
      <c r="G2598" t="s">
        <v>8220</v>
      </c>
      <c r="H2598" s="6">
        <f t="shared" si="241"/>
        <v>305.77999999999997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t="s">
        <v>8282</v>
      </c>
      <c r="Q2598" s="11" t="s">
        <v>8334</v>
      </c>
      <c r="R2598" t="s">
        <v>8335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3">
        <f t="shared" si="240"/>
        <v>6</v>
      </c>
      <c r="E2599" s="6">
        <v>1500</v>
      </c>
      <c r="F2599" s="8">
        <v>85</v>
      </c>
      <c r="G2599" t="s">
        <v>8220</v>
      </c>
      <c r="H2599" s="6">
        <f t="shared" si="241"/>
        <v>12.14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t="s">
        <v>8282</v>
      </c>
      <c r="Q2599" s="11" t="s">
        <v>8334</v>
      </c>
      <c r="R2599" t="s">
        <v>8335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>
        <f t="shared" si="245"/>
        <v>2016</v>
      </c>
    </row>
    <row r="2600" spans="1:22" ht="28.8" x14ac:dyDescent="0.3">
      <c r="A2600">
        <v>2598</v>
      </c>
      <c r="B2600" s="3" t="s">
        <v>2598</v>
      </c>
      <c r="C2600" s="3" t="s">
        <v>6708</v>
      </c>
      <c r="D2600" s="3">
        <f t="shared" si="240"/>
        <v>39</v>
      </c>
      <c r="E2600" s="6">
        <v>3000</v>
      </c>
      <c r="F2600" s="8">
        <v>1170</v>
      </c>
      <c r="G2600" t="s">
        <v>8220</v>
      </c>
      <c r="H2600" s="6">
        <f t="shared" si="241"/>
        <v>83.57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t="s">
        <v>8282</v>
      </c>
      <c r="Q2600" s="11" t="s">
        <v>8334</v>
      </c>
      <c r="R2600" t="s">
        <v>8335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3">
        <f t="shared" si="240"/>
        <v>1</v>
      </c>
      <c r="E2601" s="6">
        <v>9041</v>
      </c>
      <c r="F2601" s="8">
        <v>90</v>
      </c>
      <c r="G2601" t="s">
        <v>8220</v>
      </c>
      <c r="H2601" s="6">
        <f t="shared" si="241"/>
        <v>18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t="s">
        <v>8282</v>
      </c>
      <c r="Q2601" s="11" t="s">
        <v>8334</v>
      </c>
      <c r="R2601" t="s">
        <v>8335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>
        <f t="shared" si="245"/>
        <v>2014</v>
      </c>
    </row>
    <row r="2602" spans="1:22" ht="28.8" x14ac:dyDescent="0.3">
      <c r="A2602">
        <v>2600</v>
      </c>
      <c r="B2602" s="3" t="s">
        <v>2600</v>
      </c>
      <c r="C2602" s="3" t="s">
        <v>6710</v>
      </c>
      <c r="D2602" s="3">
        <f t="shared" si="240"/>
        <v>7</v>
      </c>
      <c r="E2602" s="6">
        <v>50000</v>
      </c>
      <c r="F2602" s="8">
        <v>3466</v>
      </c>
      <c r="G2602" t="s">
        <v>8220</v>
      </c>
      <c r="H2602" s="6">
        <f t="shared" si="241"/>
        <v>115.53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t="s">
        <v>8282</v>
      </c>
      <c r="Q2602" s="11" t="s">
        <v>8334</v>
      </c>
      <c r="R2602" t="s">
        <v>8335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>
        <f t="shared" si="245"/>
        <v>2016</v>
      </c>
    </row>
    <row r="2603" spans="1:22" ht="43.2" x14ac:dyDescent="0.3">
      <c r="A2603">
        <v>2601</v>
      </c>
      <c r="B2603" s="3" t="s">
        <v>2601</v>
      </c>
      <c r="C2603" s="3" t="s">
        <v>6711</v>
      </c>
      <c r="D2603" s="3">
        <f t="shared" si="240"/>
        <v>661</v>
      </c>
      <c r="E2603" s="6">
        <v>500</v>
      </c>
      <c r="F2603" s="8">
        <v>3307</v>
      </c>
      <c r="G2603" t="s">
        <v>8218</v>
      </c>
      <c r="H2603" s="6">
        <f t="shared" si="241"/>
        <v>21.9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t="s">
        <v>8299</v>
      </c>
      <c r="Q2603" s="11" t="s">
        <v>8317</v>
      </c>
      <c r="R2603" t="s">
        <v>8353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3">
        <f t="shared" si="240"/>
        <v>326</v>
      </c>
      <c r="E2604" s="6">
        <v>12000</v>
      </c>
      <c r="F2604" s="8">
        <v>39131</v>
      </c>
      <c r="G2604" t="s">
        <v>8218</v>
      </c>
      <c r="H2604" s="6">
        <f t="shared" si="241"/>
        <v>80.02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t="s">
        <v>8299</v>
      </c>
      <c r="Q2604" s="11" t="s">
        <v>8317</v>
      </c>
      <c r="R2604" t="s">
        <v>8353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3">
        <f t="shared" si="240"/>
        <v>101</v>
      </c>
      <c r="E2605" s="6">
        <v>1750</v>
      </c>
      <c r="F2605" s="8">
        <v>1776</v>
      </c>
      <c r="G2605" t="s">
        <v>8218</v>
      </c>
      <c r="H2605" s="6">
        <f t="shared" si="241"/>
        <v>35.520000000000003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t="s">
        <v>8299</v>
      </c>
      <c r="Q2605" s="11" t="s">
        <v>8317</v>
      </c>
      <c r="R2605" t="s">
        <v>8353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3">
        <f t="shared" si="240"/>
        <v>104</v>
      </c>
      <c r="E2606" s="6">
        <v>20000</v>
      </c>
      <c r="F2606" s="8">
        <v>20843.599999999999</v>
      </c>
      <c r="G2606" t="s">
        <v>8218</v>
      </c>
      <c r="H2606" s="6">
        <f t="shared" si="241"/>
        <v>64.930000000000007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t="s">
        <v>8299</v>
      </c>
      <c r="Q2606" s="11" t="s">
        <v>8317</v>
      </c>
      <c r="R2606" t="s">
        <v>8353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3">
        <f t="shared" si="240"/>
        <v>107</v>
      </c>
      <c r="E2607" s="6">
        <v>100000</v>
      </c>
      <c r="F2607" s="8">
        <v>107421.57</v>
      </c>
      <c r="G2607" t="s">
        <v>8218</v>
      </c>
      <c r="H2607" s="6">
        <f t="shared" si="241"/>
        <v>60.97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t="s">
        <v>8299</v>
      </c>
      <c r="Q2607" s="11" t="s">
        <v>8317</v>
      </c>
      <c r="R2607" t="s">
        <v>8353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3">
        <f t="shared" si="240"/>
        <v>110</v>
      </c>
      <c r="E2608" s="6">
        <v>11000</v>
      </c>
      <c r="F2608" s="8">
        <v>12106</v>
      </c>
      <c r="G2608" t="s">
        <v>8218</v>
      </c>
      <c r="H2608" s="6">
        <f t="shared" si="241"/>
        <v>31.44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t="s">
        <v>8299</v>
      </c>
      <c r="Q2608" s="11" t="s">
        <v>8317</v>
      </c>
      <c r="R2608" t="s">
        <v>8353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3">
        <f t="shared" si="240"/>
        <v>408</v>
      </c>
      <c r="E2609" s="6">
        <v>8000</v>
      </c>
      <c r="F2609" s="8">
        <v>32616</v>
      </c>
      <c r="G2609" t="s">
        <v>8218</v>
      </c>
      <c r="H2609" s="6">
        <f t="shared" si="241"/>
        <v>81.95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t="s">
        <v>8299</v>
      </c>
      <c r="Q2609" s="11" t="s">
        <v>8317</v>
      </c>
      <c r="R2609" t="s">
        <v>8353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3">
        <f t="shared" si="240"/>
        <v>224</v>
      </c>
      <c r="E2610" s="6">
        <v>8000</v>
      </c>
      <c r="F2610" s="8">
        <v>17914</v>
      </c>
      <c r="G2610" t="s">
        <v>8218</v>
      </c>
      <c r="H2610" s="6">
        <f t="shared" si="241"/>
        <v>58.93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t="s">
        <v>8299</v>
      </c>
      <c r="Q2610" s="11" t="s">
        <v>8317</v>
      </c>
      <c r="R2610" t="s">
        <v>8353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>
        <f t="shared" si="245"/>
        <v>2017</v>
      </c>
    </row>
    <row r="2611" spans="1:22" ht="43.2" x14ac:dyDescent="0.3">
      <c r="A2611">
        <v>2609</v>
      </c>
      <c r="B2611" s="3" t="s">
        <v>2609</v>
      </c>
      <c r="C2611" s="3" t="s">
        <v>6719</v>
      </c>
      <c r="D2611" s="3">
        <f t="shared" si="240"/>
        <v>304</v>
      </c>
      <c r="E2611" s="6">
        <v>35000</v>
      </c>
      <c r="F2611" s="8">
        <v>106330.39</v>
      </c>
      <c r="G2611" t="s">
        <v>8218</v>
      </c>
      <c r="H2611" s="6">
        <f t="shared" si="241"/>
        <v>157.29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t="s">
        <v>8299</v>
      </c>
      <c r="Q2611" s="11" t="s">
        <v>8317</v>
      </c>
      <c r="R2611" t="s">
        <v>8353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>
        <f t="shared" si="245"/>
        <v>2012</v>
      </c>
    </row>
    <row r="2612" spans="1:22" ht="28.8" x14ac:dyDescent="0.3">
      <c r="A2612">
        <v>2610</v>
      </c>
      <c r="B2612" s="3" t="s">
        <v>2610</v>
      </c>
      <c r="C2612" s="3" t="s">
        <v>6720</v>
      </c>
      <c r="D2612" s="3">
        <f t="shared" si="240"/>
        <v>141</v>
      </c>
      <c r="E2612" s="6">
        <v>22765</v>
      </c>
      <c r="F2612" s="8">
        <v>32172.66</v>
      </c>
      <c r="G2612" t="s">
        <v>8218</v>
      </c>
      <c r="H2612" s="6">
        <f t="shared" si="241"/>
        <v>55.76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t="s">
        <v>8299</v>
      </c>
      <c r="Q2612" s="11" t="s">
        <v>8317</v>
      </c>
      <c r="R2612" t="s">
        <v>8353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>
        <f t="shared" si="245"/>
        <v>2016</v>
      </c>
    </row>
    <row r="2613" spans="1:22" ht="43.2" x14ac:dyDescent="0.3">
      <c r="A2613">
        <v>2611</v>
      </c>
      <c r="B2613" s="3" t="s">
        <v>2611</v>
      </c>
      <c r="C2613" s="3" t="s">
        <v>6721</v>
      </c>
      <c r="D2613" s="3">
        <f t="shared" si="240"/>
        <v>2791</v>
      </c>
      <c r="E2613" s="6">
        <v>11000</v>
      </c>
      <c r="F2613" s="8">
        <v>306970</v>
      </c>
      <c r="G2613" t="s">
        <v>8218</v>
      </c>
      <c r="H2613" s="6">
        <f t="shared" si="241"/>
        <v>83.8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t="s">
        <v>8299</v>
      </c>
      <c r="Q2613" s="11" t="s">
        <v>8317</v>
      </c>
      <c r="R2613" t="s">
        <v>8353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>
        <f t="shared" si="245"/>
        <v>2017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3">
        <f t="shared" si="240"/>
        <v>172</v>
      </c>
      <c r="E2614" s="6">
        <v>10000</v>
      </c>
      <c r="F2614" s="8">
        <v>17176.13</v>
      </c>
      <c r="G2614" t="s">
        <v>8218</v>
      </c>
      <c r="H2614" s="6">
        <f t="shared" si="241"/>
        <v>58.42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t="s">
        <v>8299</v>
      </c>
      <c r="Q2614" s="11" t="s">
        <v>8317</v>
      </c>
      <c r="R2614" t="s">
        <v>8353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>
        <f t="shared" si="245"/>
        <v>2015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3">
        <f t="shared" si="240"/>
        <v>101</v>
      </c>
      <c r="E2615" s="6">
        <v>7500</v>
      </c>
      <c r="F2615" s="8">
        <v>7576</v>
      </c>
      <c r="G2615" t="s">
        <v>8218</v>
      </c>
      <c r="H2615" s="6">
        <f t="shared" si="241"/>
        <v>270.57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t="s">
        <v>8299</v>
      </c>
      <c r="Q2615" s="11" t="s">
        <v>8317</v>
      </c>
      <c r="R2615" t="s">
        <v>8353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3">
        <f t="shared" si="240"/>
        <v>102</v>
      </c>
      <c r="E2616" s="6">
        <v>10500</v>
      </c>
      <c r="F2616" s="8">
        <v>10710</v>
      </c>
      <c r="G2616" t="s">
        <v>8218</v>
      </c>
      <c r="H2616" s="6">
        <f t="shared" si="241"/>
        <v>107.1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t="s">
        <v>8299</v>
      </c>
      <c r="Q2616" s="11" t="s">
        <v>8317</v>
      </c>
      <c r="R2616" t="s">
        <v>8353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3">
        <f t="shared" si="240"/>
        <v>170</v>
      </c>
      <c r="E2617" s="6">
        <v>2001</v>
      </c>
      <c r="F2617" s="8">
        <v>3397</v>
      </c>
      <c r="G2617" t="s">
        <v>8218</v>
      </c>
      <c r="H2617" s="6">
        <f t="shared" si="241"/>
        <v>47.18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t="s">
        <v>8299</v>
      </c>
      <c r="Q2617" s="11" t="s">
        <v>8317</v>
      </c>
      <c r="R2617" t="s">
        <v>8353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3">
        <f t="shared" si="240"/>
        <v>115</v>
      </c>
      <c r="E2618" s="6">
        <v>25000</v>
      </c>
      <c r="F2618" s="8">
        <v>28633.5</v>
      </c>
      <c r="G2618" t="s">
        <v>8218</v>
      </c>
      <c r="H2618" s="6">
        <f t="shared" si="241"/>
        <v>120.31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t="s">
        <v>8299</v>
      </c>
      <c r="Q2618" s="11" t="s">
        <v>8317</v>
      </c>
      <c r="R2618" t="s">
        <v>8353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3">
        <f t="shared" si="240"/>
        <v>878</v>
      </c>
      <c r="E2619" s="6">
        <v>500</v>
      </c>
      <c r="F2619" s="8">
        <v>4388</v>
      </c>
      <c r="G2619" t="s">
        <v>8218</v>
      </c>
      <c r="H2619" s="6">
        <f t="shared" si="241"/>
        <v>27.6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t="s">
        <v>8299</v>
      </c>
      <c r="Q2619" s="11" t="s">
        <v>8317</v>
      </c>
      <c r="R2619" t="s">
        <v>8353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3">
        <f t="shared" si="240"/>
        <v>105</v>
      </c>
      <c r="E2620" s="6">
        <v>15000</v>
      </c>
      <c r="F2620" s="8">
        <v>15808</v>
      </c>
      <c r="G2620" t="s">
        <v>8218</v>
      </c>
      <c r="H2620" s="6">
        <f t="shared" si="241"/>
        <v>205.3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t="s">
        <v>8299</v>
      </c>
      <c r="Q2620" s="11" t="s">
        <v>8317</v>
      </c>
      <c r="R2620" t="s">
        <v>8353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3">
        <f t="shared" si="240"/>
        <v>188</v>
      </c>
      <c r="E2621" s="6">
        <v>1000</v>
      </c>
      <c r="F2621" s="8">
        <v>1884</v>
      </c>
      <c r="G2621" t="s">
        <v>8218</v>
      </c>
      <c r="H2621" s="6">
        <f t="shared" si="241"/>
        <v>35.549999999999997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t="s">
        <v>8299</v>
      </c>
      <c r="Q2621" s="11" t="s">
        <v>8317</v>
      </c>
      <c r="R2621" t="s">
        <v>8353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3">
        <f t="shared" si="240"/>
        <v>144</v>
      </c>
      <c r="E2622" s="6">
        <v>65000</v>
      </c>
      <c r="F2622" s="8">
        <v>93374</v>
      </c>
      <c r="G2622" t="s">
        <v>8218</v>
      </c>
      <c r="H2622" s="6">
        <f t="shared" si="241"/>
        <v>74.64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t="s">
        <v>8299</v>
      </c>
      <c r="Q2622" s="11" t="s">
        <v>8317</v>
      </c>
      <c r="R2622" t="s">
        <v>8353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3">
        <f t="shared" si="240"/>
        <v>146</v>
      </c>
      <c r="E2623" s="6">
        <v>15000</v>
      </c>
      <c r="F2623" s="8">
        <v>21882</v>
      </c>
      <c r="G2623" t="s">
        <v>8218</v>
      </c>
      <c r="H2623" s="6">
        <f t="shared" si="241"/>
        <v>47.06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t="s">
        <v>8299</v>
      </c>
      <c r="Q2623" s="11" t="s">
        <v>8317</v>
      </c>
      <c r="R2623" t="s">
        <v>8353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3">
        <f t="shared" si="240"/>
        <v>131</v>
      </c>
      <c r="E2624" s="6">
        <v>1500</v>
      </c>
      <c r="F2624" s="8">
        <v>1967.76</v>
      </c>
      <c r="G2624" t="s">
        <v>8218</v>
      </c>
      <c r="H2624" s="6">
        <f t="shared" si="241"/>
        <v>26.59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t="s">
        <v>8299</v>
      </c>
      <c r="Q2624" s="11" t="s">
        <v>8317</v>
      </c>
      <c r="R2624" t="s">
        <v>8353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3">
        <f t="shared" si="240"/>
        <v>114</v>
      </c>
      <c r="E2625" s="6">
        <v>2000</v>
      </c>
      <c r="F2625" s="8">
        <v>2280</v>
      </c>
      <c r="G2625" t="s">
        <v>8218</v>
      </c>
      <c r="H2625" s="6">
        <f t="shared" si="241"/>
        <v>36.770000000000003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t="s">
        <v>8299</v>
      </c>
      <c r="Q2625" s="11" t="s">
        <v>8317</v>
      </c>
      <c r="R2625" t="s">
        <v>8353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3">
        <f t="shared" ref="D2626:D2689" si="246">ROUND((F2626/E2626)*100,0)</f>
        <v>1379</v>
      </c>
      <c r="E2626" s="6">
        <v>8000</v>
      </c>
      <c r="F2626" s="8">
        <v>110353.65</v>
      </c>
      <c r="G2626" t="s">
        <v>8218</v>
      </c>
      <c r="H2626" s="6">
        <f t="shared" si="241"/>
        <v>31.82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t="s">
        <v>8299</v>
      </c>
      <c r="Q2626" s="11" t="s">
        <v>8317</v>
      </c>
      <c r="R2626" t="s">
        <v>8353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>
        <f t="shared" si="245"/>
        <v>2012</v>
      </c>
    </row>
    <row r="2627" spans="1:22" ht="43.2" x14ac:dyDescent="0.3">
      <c r="A2627">
        <v>2625</v>
      </c>
      <c r="B2627" s="3" t="s">
        <v>2625</v>
      </c>
      <c r="C2627" s="3" t="s">
        <v>6735</v>
      </c>
      <c r="D2627" s="3">
        <f t="shared" si="246"/>
        <v>956</v>
      </c>
      <c r="E2627" s="6">
        <v>150</v>
      </c>
      <c r="F2627" s="8">
        <v>1434</v>
      </c>
      <c r="G2627" t="s">
        <v>8218</v>
      </c>
      <c r="H2627" s="6">
        <f t="shared" ref="H2627:H2690" si="247">IFERROR(ROUND(F2627/N2627,2),0)</f>
        <v>27.58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t="s">
        <v>8299</v>
      </c>
      <c r="Q2627" s="11" t="s">
        <v>8317</v>
      </c>
      <c r="R2627" t="s">
        <v>8353</v>
      </c>
      <c r="S2627" s="13">
        <f t="shared" ref="S2627:S2690" si="248">(((L2627/60)/60)/24)+DATE(1970,1,1)</f>
        <v>42658.810277777782</v>
      </c>
      <c r="T2627" s="13">
        <f t="shared" ref="T2627:T2690" si="249">(((K2627/60)/60)/24)+DATE(1970,1,1)</f>
        <v>42683.851944444439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28.8" x14ac:dyDescent="0.3">
      <c r="A2628">
        <v>2626</v>
      </c>
      <c r="B2628" s="3" t="s">
        <v>2626</v>
      </c>
      <c r="C2628" s="3" t="s">
        <v>6736</v>
      </c>
      <c r="D2628" s="3">
        <f t="shared" si="246"/>
        <v>112</v>
      </c>
      <c r="E2628" s="6">
        <v>2500</v>
      </c>
      <c r="F2628" s="8">
        <v>2800</v>
      </c>
      <c r="G2628" t="s">
        <v>8218</v>
      </c>
      <c r="H2628" s="6">
        <f t="shared" si="247"/>
        <v>56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t="s">
        <v>8299</v>
      </c>
      <c r="Q2628" s="11" t="s">
        <v>8317</v>
      </c>
      <c r="R2628" t="s">
        <v>8353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3">
        <f t="shared" si="246"/>
        <v>647</v>
      </c>
      <c r="E2629" s="6">
        <v>150</v>
      </c>
      <c r="F2629" s="8">
        <v>970</v>
      </c>
      <c r="G2629" t="s">
        <v>8218</v>
      </c>
      <c r="H2629" s="6">
        <f t="shared" si="247"/>
        <v>21.56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t="s">
        <v>8299</v>
      </c>
      <c r="Q2629" s="11" t="s">
        <v>8317</v>
      </c>
      <c r="R2629" t="s">
        <v>8353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>
        <f t="shared" si="251"/>
        <v>2015</v>
      </c>
    </row>
    <row r="2630" spans="1:22" ht="28.8" x14ac:dyDescent="0.3">
      <c r="A2630">
        <v>2628</v>
      </c>
      <c r="B2630" s="3" t="s">
        <v>2628</v>
      </c>
      <c r="C2630" s="3" t="s">
        <v>6738</v>
      </c>
      <c r="D2630" s="3">
        <f t="shared" si="246"/>
        <v>110</v>
      </c>
      <c r="E2630" s="6">
        <v>839</v>
      </c>
      <c r="F2630" s="8">
        <v>926</v>
      </c>
      <c r="G2630" t="s">
        <v>8218</v>
      </c>
      <c r="H2630" s="6">
        <f t="shared" si="247"/>
        <v>44.1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t="s">
        <v>8299</v>
      </c>
      <c r="Q2630" s="11" t="s">
        <v>8317</v>
      </c>
      <c r="R2630" t="s">
        <v>8353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3">
        <f t="shared" si="246"/>
        <v>128</v>
      </c>
      <c r="E2631" s="6">
        <v>5000</v>
      </c>
      <c r="F2631" s="8">
        <v>6387</v>
      </c>
      <c r="G2631" t="s">
        <v>8218</v>
      </c>
      <c r="H2631" s="6">
        <f t="shared" si="247"/>
        <v>63.87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t="s">
        <v>8299</v>
      </c>
      <c r="Q2631" s="11" t="s">
        <v>8317</v>
      </c>
      <c r="R2631" t="s">
        <v>8353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3">
        <f t="shared" si="246"/>
        <v>158</v>
      </c>
      <c r="E2632" s="6">
        <v>2000</v>
      </c>
      <c r="F2632" s="8">
        <v>3158</v>
      </c>
      <c r="G2632" t="s">
        <v>8218</v>
      </c>
      <c r="H2632" s="6">
        <f t="shared" si="247"/>
        <v>38.99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t="s">
        <v>8299</v>
      </c>
      <c r="Q2632" s="11" t="s">
        <v>8317</v>
      </c>
      <c r="R2632" t="s">
        <v>8353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>
        <f t="shared" si="251"/>
        <v>2016</v>
      </c>
    </row>
    <row r="2633" spans="1:22" ht="28.8" x14ac:dyDescent="0.3">
      <c r="A2633">
        <v>2631</v>
      </c>
      <c r="B2633" s="3" t="s">
        <v>2631</v>
      </c>
      <c r="C2633" s="3" t="s">
        <v>6741</v>
      </c>
      <c r="D2633" s="3">
        <f t="shared" si="246"/>
        <v>115</v>
      </c>
      <c r="E2633" s="6">
        <v>20000</v>
      </c>
      <c r="F2633" s="8">
        <v>22933.05</v>
      </c>
      <c r="G2633" t="s">
        <v>8218</v>
      </c>
      <c r="H2633" s="6">
        <f t="shared" si="247"/>
        <v>80.19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t="s">
        <v>8299</v>
      </c>
      <c r="Q2633" s="11" t="s">
        <v>8317</v>
      </c>
      <c r="R2633" t="s">
        <v>8353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>
        <f t="shared" si="251"/>
        <v>2015</v>
      </c>
    </row>
    <row r="2634" spans="1:22" ht="28.8" x14ac:dyDescent="0.3">
      <c r="A2634">
        <v>2632</v>
      </c>
      <c r="B2634" s="3" t="s">
        <v>2632</v>
      </c>
      <c r="C2634" s="3" t="s">
        <v>6742</v>
      </c>
      <c r="D2634" s="3">
        <f t="shared" si="246"/>
        <v>137</v>
      </c>
      <c r="E2634" s="6">
        <v>1070</v>
      </c>
      <c r="F2634" s="8">
        <v>1466</v>
      </c>
      <c r="G2634" t="s">
        <v>8218</v>
      </c>
      <c r="H2634" s="6">
        <f t="shared" si="247"/>
        <v>34.9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t="s">
        <v>8299</v>
      </c>
      <c r="Q2634" s="11" t="s">
        <v>8317</v>
      </c>
      <c r="R2634" t="s">
        <v>8353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3">
        <f t="shared" si="246"/>
        <v>355</v>
      </c>
      <c r="E2635" s="6">
        <v>5000</v>
      </c>
      <c r="F2635" s="8">
        <v>17731</v>
      </c>
      <c r="G2635" t="s">
        <v>8218</v>
      </c>
      <c r="H2635" s="6">
        <f t="shared" si="247"/>
        <v>89.1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t="s">
        <v>8299</v>
      </c>
      <c r="Q2635" s="11" t="s">
        <v>8317</v>
      </c>
      <c r="R2635" t="s">
        <v>8353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3">
        <f t="shared" si="246"/>
        <v>106</v>
      </c>
      <c r="E2636" s="6">
        <v>930</v>
      </c>
      <c r="F2636" s="8">
        <v>986</v>
      </c>
      <c r="G2636" t="s">
        <v>8218</v>
      </c>
      <c r="H2636" s="6">
        <f t="shared" si="247"/>
        <v>39.44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t="s">
        <v>8299</v>
      </c>
      <c r="Q2636" s="11" t="s">
        <v>8317</v>
      </c>
      <c r="R2636" t="s">
        <v>8353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3">
        <f t="shared" si="246"/>
        <v>100</v>
      </c>
      <c r="E2637" s="6">
        <v>11500</v>
      </c>
      <c r="F2637" s="8">
        <v>11500</v>
      </c>
      <c r="G2637" t="s">
        <v>8218</v>
      </c>
      <c r="H2637" s="6">
        <f t="shared" si="247"/>
        <v>136.9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t="s">
        <v>8299</v>
      </c>
      <c r="Q2637" s="11" t="s">
        <v>8317</v>
      </c>
      <c r="R2637" t="s">
        <v>8353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>
        <f t="shared" si="251"/>
        <v>2015</v>
      </c>
    </row>
    <row r="2638" spans="1:22" ht="43.2" x14ac:dyDescent="0.3">
      <c r="A2638">
        <v>2636</v>
      </c>
      <c r="B2638" s="3" t="s">
        <v>2636</v>
      </c>
      <c r="C2638" s="3" t="s">
        <v>6746</v>
      </c>
      <c r="D2638" s="3">
        <f t="shared" si="246"/>
        <v>187</v>
      </c>
      <c r="E2638" s="6">
        <v>1000</v>
      </c>
      <c r="F2638" s="8">
        <v>1873</v>
      </c>
      <c r="G2638" t="s">
        <v>8218</v>
      </c>
      <c r="H2638" s="6">
        <f t="shared" si="247"/>
        <v>37.46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t="s">
        <v>8299</v>
      </c>
      <c r="Q2638" s="11" t="s">
        <v>8317</v>
      </c>
      <c r="R2638" t="s">
        <v>8353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3">
        <f t="shared" si="246"/>
        <v>166</v>
      </c>
      <c r="E2639" s="6">
        <v>500</v>
      </c>
      <c r="F2639" s="8">
        <v>831</v>
      </c>
      <c r="G2639" t="s">
        <v>8218</v>
      </c>
      <c r="H2639" s="6">
        <f t="shared" si="247"/>
        <v>31.96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t="s">
        <v>8299</v>
      </c>
      <c r="Q2639" s="11" t="s">
        <v>8317</v>
      </c>
      <c r="R2639" t="s">
        <v>8353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3">
        <f t="shared" si="246"/>
        <v>102</v>
      </c>
      <c r="E2640" s="6">
        <v>347</v>
      </c>
      <c r="F2640" s="8">
        <v>353</v>
      </c>
      <c r="G2640" t="s">
        <v>8218</v>
      </c>
      <c r="H2640" s="6">
        <f t="shared" si="247"/>
        <v>25.21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t="s">
        <v>8299</v>
      </c>
      <c r="Q2640" s="11" t="s">
        <v>8317</v>
      </c>
      <c r="R2640" t="s">
        <v>8353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>
        <f t="shared" si="251"/>
        <v>2015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3">
        <f t="shared" si="246"/>
        <v>164</v>
      </c>
      <c r="E2641" s="6">
        <v>300</v>
      </c>
      <c r="F2641" s="8">
        <v>492</v>
      </c>
      <c r="G2641" t="s">
        <v>8218</v>
      </c>
      <c r="H2641" s="6">
        <f t="shared" si="247"/>
        <v>10.039999999999999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t="s">
        <v>8299</v>
      </c>
      <c r="Q2641" s="11" t="s">
        <v>8317</v>
      </c>
      <c r="R2641" t="s">
        <v>8353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3">
        <f t="shared" si="246"/>
        <v>106</v>
      </c>
      <c r="E2642" s="6">
        <v>3000</v>
      </c>
      <c r="F2642" s="8">
        <v>3170</v>
      </c>
      <c r="G2642" t="s">
        <v>8218</v>
      </c>
      <c r="H2642" s="6">
        <f t="shared" si="247"/>
        <v>45.94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t="s">
        <v>8299</v>
      </c>
      <c r="Q2642" s="11" t="s">
        <v>8317</v>
      </c>
      <c r="R2642" t="s">
        <v>8353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3">
        <f t="shared" si="246"/>
        <v>1</v>
      </c>
      <c r="E2643" s="6">
        <v>1500</v>
      </c>
      <c r="F2643" s="8">
        <v>15</v>
      </c>
      <c r="G2643" t="s">
        <v>8220</v>
      </c>
      <c r="H2643" s="6">
        <f t="shared" si="247"/>
        <v>15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t="s">
        <v>8299</v>
      </c>
      <c r="Q2643" s="11" t="s">
        <v>8317</v>
      </c>
      <c r="R2643" t="s">
        <v>8353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3">
        <f t="shared" si="246"/>
        <v>0</v>
      </c>
      <c r="E2644" s="6">
        <v>500000</v>
      </c>
      <c r="F2644" s="8">
        <v>0</v>
      </c>
      <c r="G2644" t="s">
        <v>8220</v>
      </c>
      <c r="H2644" s="6">
        <f t="shared" si="247"/>
        <v>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t="s">
        <v>8299</v>
      </c>
      <c r="Q2644" s="11" t="s">
        <v>8317</v>
      </c>
      <c r="R2644" t="s">
        <v>8353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3">
        <f t="shared" si="246"/>
        <v>34</v>
      </c>
      <c r="E2645" s="6">
        <v>1000000</v>
      </c>
      <c r="F2645" s="8">
        <v>335597.31</v>
      </c>
      <c r="G2645" t="s">
        <v>8219</v>
      </c>
      <c r="H2645" s="6">
        <f t="shared" si="247"/>
        <v>223.58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t="s">
        <v>8299</v>
      </c>
      <c r="Q2645" s="11" t="s">
        <v>8317</v>
      </c>
      <c r="R2645" t="s">
        <v>8353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3">
        <f t="shared" si="246"/>
        <v>2</v>
      </c>
      <c r="E2646" s="6">
        <v>100000</v>
      </c>
      <c r="F2646" s="8">
        <v>2053</v>
      </c>
      <c r="G2646" t="s">
        <v>8219</v>
      </c>
      <c r="H2646" s="6">
        <f t="shared" si="247"/>
        <v>39.479999999999997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t="s">
        <v>8299</v>
      </c>
      <c r="Q2646" s="11" t="s">
        <v>8317</v>
      </c>
      <c r="R2646" t="s">
        <v>8353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3">
        <f t="shared" si="246"/>
        <v>11</v>
      </c>
      <c r="E2647" s="6">
        <v>20000</v>
      </c>
      <c r="F2647" s="8">
        <v>2100</v>
      </c>
      <c r="G2647" t="s">
        <v>8219</v>
      </c>
      <c r="H2647" s="6">
        <f t="shared" si="247"/>
        <v>91.3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t="s">
        <v>8299</v>
      </c>
      <c r="Q2647" s="11" t="s">
        <v>8317</v>
      </c>
      <c r="R2647" t="s">
        <v>8353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3">
        <f t="shared" si="246"/>
        <v>8</v>
      </c>
      <c r="E2648" s="6">
        <v>500000</v>
      </c>
      <c r="F2648" s="8">
        <v>42086.42</v>
      </c>
      <c r="G2648" t="s">
        <v>8219</v>
      </c>
      <c r="H2648" s="6">
        <f t="shared" si="247"/>
        <v>78.67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t="s">
        <v>8299</v>
      </c>
      <c r="Q2648" s="11" t="s">
        <v>8317</v>
      </c>
      <c r="R2648" t="s">
        <v>8353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3">
        <f t="shared" si="246"/>
        <v>1</v>
      </c>
      <c r="E2649" s="6">
        <v>2500</v>
      </c>
      <c r="F2649" s="8">
        <v>36</v>
      </c>
      <c r="G2649" t="s">
        <v>8219</v>
      </c>
      <c r="H2649" s="6">
        <f t="shared" si="247"/>
        <v>12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t="s">
        <v>8299</v>
      </c>
      <c r="Q2649" s="11" t="s">
        <v>8317</v>
      </c>
      <c r="R2649" t="s">
        <v>8353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>
        <f t="shared" si="251"/>
        <v>2015</v>
      </c>
    </row>
    <row r="2650" spans="1:22" ht="43.2" x14ac:dyDescent="0.3">
      <c r="A2650">
        <v>2648</v>
      </c>
      <c r="B2650" s="3" t="s">
        <v>2648</v>
      </c>
      <c r="C2650" s="3" t="s">
        <v>6758</v>
      </c>
      <c r="D2650" s="3">
        <f t="shared" si="246"/>
        <v>1</v>
      </c>
      <c r="E2650" s="6">
        <v>12000</v>
      </c>
      <c r="F2650" s="8">
        <v>106</v>
      </c>
      <c r="G2650" t="s">
        <v>8219</v>
      </c>
      <c r="H2650" s="6">
        <f t="shared" si="247"/>
        <v>17.670000000000002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t="s">
        <v>8299</v>
      </c>
      <c r="Q2650" s="11" t="s">
        <v>8317</v>
      </c>
      <c r="R2650" t="s">
        <v>8353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3">
        <f t="shared" si="246"/>
        <v>0</v>
      </c>
      <c r="E2651" s="6">
        <v>125000</v>
      </c>
      <c r="F2651" s="8">
        <v>124</v>
      </c>
      <c r="G2651" t="s">
        <v>8219</v>
      </c>
      <c r="H2651" s="6">
        <f t="shared" si="247"/>
        <v>41.33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t="s">
        <v>8299</v>
      </c>
      <c r="Q2651" s="11" t="s">
        <v>8317</v>
      </c>
      <c r="R2651" t="s">
        <v>8353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>
        <f t="shared" si="251"/>
        <v>2016</v>
      </c>
    </row>
    <row r="2652" spans="1:22" ht="43.2" x14ac:dyDescent="0.3">
      <c r="A2652">
        <v>2650</v>
      </c>
      <c r="B2652" s="3" t="s">
        <v>2650</v>
      </c>
      <c r="C2652" s="3" t="s">
        <v>6760</v>
      </c>
      <c r="D2652" s="3">
        <f t="shared" si="246"/>
        <v>1</v>
      </c>
      <c r="E2652" s="6">
        <v>60000</v>
      </c>
      <c r="F2652" s="8">
        <v>358</v>
      </c>
      <c r="G2652" t="s">
        <v>8219</v>
      </c>
      <c r="H2652" s="6">
        <f t="shared" si="247"/>
        <v>71.599999999999994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t="s">
        <v>8299</v>
      </c>
      <c r="Q2652" s="11" t="s">
        <v>8317</v>
      </c>
      <c r="R2652" t="s">
        <v>8353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3">
        <f t="shared" si="246"/>
        <v>2</v>
      </c>
      <c r="E2653" s="6">
        <v>280000</v>
      </c>
      <c r="F2653" s="8">
        <v>5233</v>
      </c>
      <c r="G2653" t="s">
        <v>8219</v>
      </c>
      <c r="H2653" s="6">
        <f t="shared" si="247"/>
        <v>307.82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t="s">
        <v>8299</v>
      </c>
      <c r="Q2653" s="11" t="s">
        <v>8317</v>
      </c>
      <c r="R2653" t="s">
        <v>8353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3">
        <f t="shared" si="246"/>
        <v>1</v>
      </c>
      <c r="E2654" s="6">
        <v>100000</v>
      </c>
      <c r="F2654" s="8">
        <v>885</v>
      </c>
      <c r="G2654" t="s">
        <v>8219</v>
      </c>
      <c r="H2654" s="6">
        <f t="shared" si="247"/>
        <v>80.45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t="s">
        <v>8299</v>
      </c>
      <c r="Q2654" s="11" t="s">
        <v>8317</v>
      </c>
      <c r="R2654" t="s">
        <v>8353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3">
        <f t="shared" si="246"/>
        <v>12</v>
      </c>
      <c r="E2655" s="6">
        <v>51000</v>
      </c>
      <c r="F2655" s="8">
        <v>5876</v>
      </c>
      <c r="G2655" t="s">
        <v>8219</v>
      </c>
      <c r="H2655" s="6">
        <f t="shared" si="247"/>
        <v>83.94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t="s">
        <v>8299</v>
      </c>
      <c r="Q2655" s="11" t="s">
        <v>8317</v>
      </c>
      <c r="R2655" t="s">
        <v>8353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3">
        <f t="shared" si="246"/>
        <v>0</v>
      </c>
      <c r="E2656" s="6">
        <v>100000</v>
      </c>
      <c r="F2656" s="8">
        <v>51</v>
      </c>
      <c r="G2656" t="s">
        <v>8219</v>
      </c>
      <c r="H2656" s="6">
        <f t="shared" si="247"/>
        <v>8.5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t="s">
        <v>8299</v>
      </c>
      <c r="Q2656" s="11" t="s">
        <v>8317</v>
      </c>
      <c r="R2656" t="s">
        <v>8353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3">
        <f t="shared" si="246"/>
        <v>21</v>
      </c>
      <c r="E2657" s="6">
        <v>15000</v>
      </c>
      <c r="F2657" s="8">
        <v>3155</v>
      </c>
      <c r="G2657" t="s">
        <v>8219</v>
      </c>
      <c r="H2657" s="6">
        <f t="shared" si="247"/>
        <v>73.37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t="s">
        <v>8299</v>
      </c>
      <c r="Q2657" s="11" t="s">
        <v>8317</v>
      </c>
      <c r="R2657" t="s">
        <v>8353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3">
        <f t="shared" si="246"/>
        <v>11</v>
      </c>
      <c r="E2658" s="6">
        <v>150000</v>
      </c>
      <c r="F2658" s="8">
        <v>17155</v>
      </c>
      <c r="G2658" t="s">
        <v>8219</v>
      </c>
      <c r="H2658" s="6">
        <f t="shared" si="247"/>
        <v>112.86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t="s">
        <v>8299</v>
      </c>
      <c r="Q2658" s="11" t="s">
        <v>8317</v>
      </c>
      <c r="R2658" t="s">
        <v>8353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3">
        <f t="shared" si="246"/>
        <v>19</v>
      </c>
      <c r="E2659" s="6">
        <v>30000</v>
      </c>
      <c r="F2659" s="8">
        <v>5621.38</v>
      </c>
      <c r="G2659" t="s">
        <v>8219</v>
      </c>
      <c r="H2659" s="6">
        <f t="shared" si="247"/>
        <v>95.28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t="s">
        <v>8299</v>
      </c>
      <c r="Q2659" s="11" t="s">
        <v>8317</v>
      </c>
      <c r="R2659" t="s">
        <v>8353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3">
        <f t="shared" si="246"/>
        <v>0</v>
      </c>
      <c r="E2660" s="6">
        <v>98000</v>
      </c>
      <c r="F2660" s="8">
        <v>91</v>
      </c>
      <c r="G2660" t="s">
        <v>8219</v>
      </c>
      <c r="H2660" s="6">
        <f t="shared" si="247"/>
        <v>22.75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t="s">
        <v>8299</v>
      </c>
      <c r="Q2660" s="11" t="s">
        <v>8317</v>
      </c>
      <c r="R2660" t="s">
        <v>8353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3">
        <f t="shared" si="246"/>
        <v>3</v>
      </c>
      <c r="E2661" s="6">
        <v>49000</v>
      </c>
      <c r="F2661" s="8">
        <v>1333</v>
      </c>
      <c r="G2661" t="s">
        <v>8219</v>
      </c>
      <c r="H2661" s="6">
        <f t="shared" si="247"/>
        <v>133.30000000000001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t="s">
        <v>8299</v>
      </c>
      <c r="Q2661" s="11" t="s">
        <v>8317</v>
      </c>
      <c r="R2661" t="s">
        <v>8353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>
        <f t="shared" si="251"/>
        <v>2015</v>
      </c>
    </row>
    <row r="2662" spans="1:22" ht="43.2" x14ac:dyDescent="0.3">
      <c r="A2662">
        <v>2660</v>
      </c>
      <c r="B2662" s="3" t="s">
        <v>2660</v>
      </c>
      <c r="C2662" s="3" t="s">
        <v>6770</v>
      </c>
      <c r="D2662" s="3">
        <f t="shared" si="246"/>
        <v>0</v>
      </c>
      <c r="E2662" s="6">
        <v>20000</v>
      </c>
      <c r="F2662" s="8">
        <v>19</v>
      </c>
      <c r="G2662" t="s">
        <v>8219</v>
      </c>
      <c r="H2662" s="6">
        <f t="shared" si="247"/>
        <v>3.8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t="s">
        <v>8299</v>
      </c>
      <c r="Q2662" s="11" t="s">
        <v>8317</v>
      </c>
      <c r="R2662" t="s">
        <v>8353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3">
        <f t="shared" si="246"/>
        <v>103</v>
      </c>
      <c r="E2663" s="6">
        <v>5000</v>
      </c>
      <c r="F2663" s="8">
        <v>5145</v>
      </c>
      <c r="G2663" t="s">
        <v>8218</v>
      </c>
      <c r="H2663" s="6">
        <f t="shared" si="247"/>
        <v>85.75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t="s">
        <v>8300</v>
      </c>
      <c r="Q2663" s="11" t="s">
        <v>8317</v>
      </c>
      <c r="R2663" t="s">
        <v>8354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3">
        <f t="shared" si="246"/>
        <v>107</v>
      </c>
      <c r="E2664" s="6">
        <v>20000</v>
      </c>
      <c r="F2664" s="8">
        <v>21360</v>
      </c>
      <c r="G2664" t="s">
        <v>8218</v>
      </c>
      <c r="H2664" s="6">
        <f t="shared" si="247"/>
        <v>267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t="s">
        <v>8300</v>
      </c>
      <c r="Q2664" s="11" t="s">
        <v>8317</v>
      </c>
      <c r="R2664" t="s">
        <v>8354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3">
        <f t="shared" si="246"/>
        <v>105</v>
      </c>
      <c r="E2665" s="6">
        <v>20000</v>
      </c>
      <c r="F2665" s="8">
        <v>20919.25</v>
      </c>
      <c r="G2665" t="s">
        <v>8218</v>
      </c>
      <c r="H2665" s="6">
        <f t="shared" si="247"/>
        <v>373.56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t="s">
        <v>8300</v>
      </c>
      <c r="Q2665" s="11" t="s">
        <v>8317</v>
      </c>
      <c r="R2665" t="s">
        <v>8354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3">
        <f t="shared" si="246"/>
        <v>103</v>
      </c>
      <c r="E2666" s="6">
        <v>17500</v>
      </c>
      <c r="F2666" s="8">
        <v>18100</v>
      </c>
      <c r="G2666" t="s">
        <v>8218</v>
      </c>
      <c r="H2666" s="6">
        <f t="shared" si="247"/>
        <v>174.04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t="s">
        <v>8300</v>
      </c>
      <c r="Q2666" s="11" t="s">
        <v>8317</v>
      </c>
      <c r="R2666" t="s">
        <v>8354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3">
        <f t="shared" si="246"/>
        <v>123</v>
      </c>
      <c r="E2667" s="6">
        <v>3500</v>
      </c>
      <c r="F2667" s="8">
        <v>4310</v>
      </c>
      <c r="G2667" t="s">
        <v>8218</v>
      </c>
      <c r="H2667" s="6">
        <f t="shared" si="247"/>
        <v>93.7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t="s">
        <v>8300</v>
      </c>
      <c r="Q2667" s="11" t="s">
        <v>8317</v>
      </c>
      <c r="R2667" t="s">
        <v>8354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3">
        <f t="shared" si="246"/>
        <v>159</v>
      </c>
      <c r="E2668" s="6">
        <v>10000</v>
      </c>
      <c r="F2668" s="8">
        <v>15929.51</v>
      </c>
      <c r="G2668" t="s">
        <v>8218</v>
      </c>
      <c r="H2668" s="6">
        <f t="shared" si="247"/>
        <v>77.33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t="s">
        <v>8300</v>
      </c>
      <c r="Q2668" s="11" t="s">
        <v>8317</v>
      </c>
      <c r="R2668" t="s">
        <v>8354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>
        <f t="shared" si="251"/>
        <v>2015</v>
      </c>
    </row>
    <row r="2669" spans="1:22" ht="43.2" x14ac:dyDescent="0.3">
      <c r="A2669">
        <v>2667</v>
      </c>
      <c r="B2669" s="3" t="s">
        <v>2667</v>
      </c>
      <c r="C2669" s="3" t="s">
        <v>6777</v>
      </c>
      <c r="D2669" s="3">
        <f t="shared" si="246"/>
        <v>111</v>
      </c>
      <c r="E2669" s="6">
        <v>1500</v>
      </c>
      <c r="F2669" s="8">
        <v>1660</v>
      </c>
      <c r="G2669" t="s">
        <v>8218</v>
      </c>
      <c r="H2669" s="6">
        <f t="shared" si="247"/>
        <v>92.22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t="s">
        <v>8300</v>
      </c>
      <c r="Q2669" s="11" t="s">
        <v>8317</v>
      </c>
      <c r="R2669" t="s">
        <v>8354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3">
        <f t="shared" si="246"/>
        <v>171</v>
      </c>
      <c r="E2670" s="6">
        <v>1000</v>
      </c>
      <c r="F2670" s="8">
        <v>1707</v>
      </c>
      <c r="G2670" t="s">
        <v>8218</v>
      </c>
      <c r="H2670" s="6">
        <f t="shared" si="247"/>
        <v>60.96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t="s">
        <v>8300</v>
      </c>
      <c r="Q2670" s="11" t="s">
        <v>8317</v>
      </c>
      <c r="R2670" t="s">
        <v>8354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3">
        <f t="shared" si="246"/>
        <v>125</v>
      </c>
      <c r="E2671" s="6">
        <v>800</v>
      </c>
      <c r="F2671" s="8">
        <v>1001</v>
      </c>
      <c r="G2671" t="s">
        <v>8218</v>
      </c>
      <c r="H2671" s="6">
        <f t="shared" si="247"/>
        <v>91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t="s">
        <v>8300</v>
      </c>
      <c r="Q2671" s="11" t="s">
        <v>8317</v>
      </c>
      <c r="R2671" t="s">
        <v>8354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2015</v>
      </c>
      <c r="V2671">
        <f t="shared" si="251"/>
        <v>2016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3">
        <f t="shared" si="246"/>
        <v>6</v>
      </c>
      <c r="E2672" s="6">
        <v>38888</v>
      </c>
      <c r="F2672" s="8">
        <v>2495</v>
      </c>
      <c r="G2672" t="s">
        <v>8220</v>
      </c>
      <c r="H2672" s="6">
        <f t="shared" si="247"/>
        <v>41.58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t="s">
        <v>8300</v>
      </c>
      <c r="Q2672" s="11" t="s">
        <v>8317</v>
      </c>
      <c r="R2672" t="s">
        <v>8354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3">
        <f t="shared" si="246"/>
        <v>11</v>
      </c>
      <c r="E2673" s="6">
        <v>25000</v>
      </c>
      <c r="F2673" s="8">
        <v>2836</v>
      </c>
      <c r="G2673" t="s">
        <v>8220</v>
      </c>
      <c r="H2673" s="6">
        <f t="shared" si="247"/>
        <v>33.76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t="s">
        <v>8300</v>
      </c>
      <c r="Q2673" s="11" t="s">
        <v>8317</v>
      </c>
      <c r="R2673" t="s">
        <v>8354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3">
        <f t="shared" si="246"/>
        <v>33</v>
      </c>
      <c r="E2674" s="6">
        <v>10000</v>
      </c>
      <c r="F2674" s="8">
        <v>3319</v>
      </c>
      <c r="G2674" t="s">
        <v>8220</v>
      </c>
      <c r="H2674" s="6">
        <f t="shared" si="247"/>
        <v>70.62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t="s">
        <v>8300</v>
      </c>
      <c r="Q2674" s="11" t="s">
        <v>8317</v>
      </c>
      <c r="R2674" t="s">
        <v>8354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3">
        <f t="shared" si="246"/>
        <v>28</v>
      </c>
      <c r="E2675" s="6">
        <v>40000</v>
      </c>
      <c r="F2675" s="8">
        <v>11032</v>
      </c>
      <c r="G2675" t="s">
        <v>8220</v>
      </c>
      <c r="H2675" s="6">
        <f t="shared" si="247"/>
        <v>167.15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t="s">
        <v>8300</v>
      </c>
      <c r="Q2675" s="11" t="s">
        <v>8317</v>
      </c>
      <c r="R2675" t="s">
        <v>8354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>
        <f t="shared" si="251"/>
        <v>2014</v>
      </c>
    </row>
    <row r="2676" spans="1:22" ht="43.2" x14ac:dyDescent="0.3">
      <c r="A2676">
        <v>2674</v>
      </c>
      <c r="B2676" s="3" t="s">
        <v>2674</v>
      </c>
      <c r="C2676" s="3" t="s">
        <v>6784</v>
      </c>
      <c r="D2676" s="3">
        <f t="shared" si="246"/>
        <v>63</v>
      </c>
      <c r="E2676" s="6">
        <v>35000</v>
      </c>
      <c r="F2676" s="8">
        <v>21994</v>
      </c>
      <c r="G2676" t="s">
        <v>8220</v>
      </c>
      <c r="H2676" s="6">
        <f t="shared" si="247"/>
        <v>128.62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t="s">
        <v>8300</v>
      </c>
      <c r="Q2676" s="11" t="s">
        <v>8317</v>
      </c>
      <c r="R2676" t="s">
        <v>8354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>
        <f t="shared" si="251"/>
        <v>2016</v>
      </c>
    </row>
    <row r="2677" spans="1:22" ht="43.2" x14ac:dyDescent="0.3">
      <c r="A2677">
        <v>2675</v>
      </c>
      <c r="B2677" s="3" t="s">
        <v>2675</v>
      </c>
      <c r="C2677" s="3" t="s">
        <v>6785</v>
      </c>
      <c r="D2677" s="3">
        <f t="shared" si="246"/>
        <v>8</v>
      </c>
      <c r="E2677" s="6">
        <v>25000</v>
      </c>
      <c r="F2677" s="8">
        <v>1897</v>
      </c>
      <c r="G2677" t="s">
        <v>8220</v>
      </c>
      <c r="H2677" s="6">
        <f t="shared" si="247"/>
        <v>65.41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t="s">
        <v>8300</v>
      </c>
      <c r="Q2677" s="11" t="s">
        <v>8317</v>
      </c>
      <c r="R2677" t="s">
        <v>8354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3">
        <f t="shared" si="246"/>
        <v>50</v>
      </c>
      <c r="E2678" s="6">
        <v>2100</v>
      </c>
      <c r="F2678" s="8">
        <v>1058</v>
      </c>
      <c r="G2678" t="s">
        <v>8220</v>
      </c>
      <c r="H2678" s="6">
        <f t="shared" si="247"/>
        <v>117.56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t="s">
        <v>8300</v>
      </c>
      <c r="Q2678" s="11" t="s">
        <v>8317</v>
      </c>
      <c r="R2678" t="s">
        <v>8354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3">
        <f t="shared" si="246"/>
        <v>18</v>
      </c>
      <c r="E2679" s="6">
        <v>19500</v>
      </c>
      <c r="F2679" s="8">
        <v>3415</v>
      </c>
      <c r="G2679" t="s">
        <v>8220</v>
      </c>
      <c r="H2679" s="6">
        <f t="shared" si="247"/>
        <v>126.48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t="s">
        <v>8300</v>
      </c>
      <c r="Q2679" s="11" t="s">
        <v>8317</v>
      </c>
      <c r="R2679" t="s">
        <v>8354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3">
        <f t="shared" si="246"/>
        <v>0</v>
      </c>
      <c r="E2680" s="6">
        <v>8000000</v>
      </c>
      <c r="F2680" s="8">
        <v>1100</v>
      </c>
      <c r="G2680" t="s">
        <v>8220</v>
      </c>
      <c r="H2680" s="6">
        <f t="shared" si="247"/>
        <v>550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t="s">
        <v>8300</v>
      </c>
      <c r="Q2680" s="11" t="s">
        <v>8317</v>
      </c>
      <c r="R2680" t="s">
        <v>8354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>
        <f t="shared" si="251"/>
        <v>2015</v>
      </c>
    </row>
    <row r="2681" spans="1:22" ht="43.2" x14ac:dyDescent="0.3">
      <c r="A2681">
        <v>2679</v>
      </c>
      <c r="B2681" s="3" t="s">
        <v>2679</v>
      </c>
      <c r="C2681" s="3" t="s">
        <v>6789</v>
      </c>
      <c r="D2681" s="3">
        <f t="shared" si="246"/>
        <v>0</v>
      </c>
      <c r="E2681" s="6">
        <v>40000</v>
      </c>
      <c r="F2681" s="8">
        <v>132</v>
      </c>
      <c r="G2681" t="s">
        <v>8220</v>
      </c>
      <c r="H2681" s="6">
        <f t="shared" si="247"/>
        <v>44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t="s">
        <v>8300</v>
      </c>
      <c r="Q2681" s="11" t="s">
        <v>8317</v>
      </c>
      <c r="R2681" t="s">
        <v>8354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3">
        <f t="shared" si="246"/>
        <v>1</v>
      </c>
      <c r="E2682" s="6">
        <v>32000</v>
      </c>
      <c r="F2682" s="8">
        <v>276</v>
      </c>
      <c r="G2682" t="s">
        <v>8220</v>
      </c>
      <c r="H2682" s="6">
        <f t="shared" si="247"/>
        <v>69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t="s">
        <v>8300</v>
      </c>
      <c r="Q2682" s="11" t="s">
        <v>8317</v>
      </c>
      <c r="R2682" t="s">
        <v>8354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>
        <f t="shared" si="251"/>
        <v>2016</v>
      </c>
    </row>
    <row r="2683" spans="1:22" ht="28.8" x14ac:dyDescent="0.3">
      <c r="A2683">
        <v>2681</v>
      </c>
      <c r="B2683" s="3" t="s">
        <v>2681</v>
      </c>
      <c r="C2683" s="3" t="s">
        <v>6791</v>
      </c>
      <c r="D2683" s="3">
        <f t="shared" si="246"/>
        <v>1</v>
      </c>
      <c r="E2683" s="6">
        <v>8000</v>
      </c>
      <c r="F2683" s="8">
        <v>55</v>
      </c>
      <c r="G2683" t="s">
        <v>8220</v>
      </c>
      <c r="H2683" s="6">
        <f t="shared" si="247"/>
        <v>27.5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t="s">
        <v>8282</v>
      </c>
      <c r="Q2683" s="11" t="s">
        <v>8334</v>
      </c>
      <c r="R2683" t="s">
        <v>8335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3">
        <f t="shared" si="246"/>
        <v>28</v>
      </c>
      <c r="E2684" s="6">
        <v>6000</v>
      </c>
      <c r="F2684" s="8">
        <v>1698</v>
      </c>
      <c r="G2684" t="s">
        <v>8220</v>
      </c>
      <c r="H2684" s="6">
        <f t="shared" si="247"/>
        <v>84.9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t="s">
        <v>8282</v>
      </c>
      <c r="Q2684" s="11" t="s">
        <v>8334</v>
      </c>
      <c r="R2684" t="s">
        <v>8335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3">
        <f t="shared" si="246"/>
        <v>0</v>
      </c>
      <c r="E2685" s="6">
        <v>15000</v>
      </c>
      <c r="F2685" s="8">
        <v>36</v>
      </c>
      <c r="G2685" t="s">
        <v>8220</v>
      </c>
      <c r="H2685" s="6">
        <f t="shared" si="247"/>
        <v>12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t="s">
        <v>8282</v>
      </c>
      <c r="Q2685" s="11" t="s">
        <v>8334</v>
      </c>
      <c r="R2685" t="s">
        <v>8335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3">
        <f t="shared" si="246"/>
        <v>1</v>
      </c>
      <c r="E2686" s="6">
        <v>70000</v>
      </c>
      <c r="F2686" s="8">
        <v>800</v>
      </c>
      <c r="G2686" t="s">
        <v>8220</v>
      </c>
      <c r="H2686" s="6">
        <f t="shared" si="247"/>
        <v>200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t="s">
        <v>8282</v>
      </c>
      <c r="Q2686" s="11" t="s">
        <v>8334</v>
      </c>
      <c r="R2686" t="s">
        <v>8335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3">
        <f t="shared" si="246"/>
        <v>0</v>
      </c>
      <c r="E2687" s="6">
        <v>50000</v>
      </c>
      <c r="F2687" s="8">
        <v>10</v>
      </c>
      <c r="G2687" t="s">
        <v>8220</v>
      </c>
      <c r="H2687" s="6">
        <f t="shared" si="247"/>
        <v>10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t="s">
        <v>8282</v>
      </c>
      <c r="Q2687" s="11" t="s">
        <v>8334</v>
      </c>
      <c r="R2687" t="s">
        <v>8335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3">
        <f t="shared" si="246"/>
        <v>0</v>
      </c>
      <c r="E2688" s="6">
        <v>30000</v>
      </c>
      <c r="F2688" s="8">
        <v>0</v>
      </c>
      <c r="G2688" t="s">
        <v>8220</v>
      </c>
      <c r="H2688" s="6">
        <f t="shared" si="247"/>
        <v>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t="s">
        <v>8282</v>
      </c>
      <c r="Q2688" s="11" t="s">
        <v>8334</v>
      </c>
      <c r="R2688" t="s">
        <v>8335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>
        <f t="shared" si="251"/>
        <v>2014</v>
      </c>
    </row>
    <row r="2689" spans="1:22" ht="28.8" x14ac:dyDescent="0.3">
      <c r="A2689">
        <v>2687</v>
      </c>
      <c r="B2689" s="3" t="s">
        <v>2687</v>
      </c>
      <c r="C2689" s="3" t="s">
        <v>6797</v>
      </c>
      <c r="D2689" s="3">
        <f t="shared" si="246"/>
        <v>0</v>
      </c>
      <c r="E2689" s="6">
        <v>15000</v>
      </c>
      <c r="F2689" s="8">
        <v>0</v>
      </c>
      <c r="G2689" t="s">
        <v>8220</v>
      </c>
      <c r="H2689" s="6">
        <f t="shared" si="247"/>
        <v>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t="s">
        <v>8282</v>
      </c>
      <c r="Q2689" s="11" t="s">
        <v>8334</v>
      </c>
      <c r="R2689" t="s">
        <v>8335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3">
        <f t="shared" ref="D2690:D2753" si="252">ROUND((F2690/E2690)*100,0)</f>
        <v>0</v>
      </c>
      <c r="E2690" s="6">
        <v>50000</v>
      </c>
      <c r="F2690" s="8">
        <v>74</v>
      </c>
      <c r="G2690" t="s">
        <v>8220</v>
      </c>
      <c r="H2690" s="6">
        <f t="shared" si="247"/>
        <v>5.29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t="s">
        <v>8282</v>
      </c>
      <c r="Q2690" s="11" t="s">
        <v>8334</v>
      </c>
      <c r="R2690" t="s">
        <v>8335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2015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3">
        <f t="shared" si="252"/>
        <v>0</v>
      </c>
      <c r="E2691" s="6">
        <v>35000</v>
      </c>
      <c r="F2691" s="8">
        <v>1</v>
      </c>
      <c r="G2691" t="s">
        <v>8220</v>
      </c>
      <c r="H2691" s="6">
        <f t="shared" ref="H2691:H2754" si="253">IFERROR(ROUND(F2691/N2691,2),0)</f>
        <v>1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t="s">
        <v>8282</v>
      </c>
      <c r="Q2691" s="11" t="s">
        <v>8334</v>
      </c>
      <c r="R2691" t="s">
        <v>8335</v>
      </c>
      <c r="S2691" s="13">
        <f t="shared" ref="S2691:S2754" si="254">(((L2691/60)/60)/24)+DATE(1970,1,1)</f>
        <v>42551.961689814809</v>
      </c>
      <c r="T2691" s="13">
        <f t="shared" ref="T2691:T2754" si="255">(((K2691/60)/60)/24)+DATE(1970,1,1)</f>
        <v>42581.961689814809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3.2" x14ac:dyDescent="0.3">
      <c r="A2692">
        <v>2690</v>
      </c>
      <c r="B2692" s="3" t="s">
        <v>2690</v>
      </c>
      <c r="C2692" s="3" t="s">
        <v>6800</v>
      </c>
      <c r="D2692" s="3">
        <f t="shared" si="252"/>
        <v>11</v>
      </c>
      <c r="E2692" s="6">
        <v>80000</v>
      </c>
      <c r="F2692" s="8">
        <v>8586</v>
      </c>
      <c r="G2692" t="s">
        <v>8220</v>
      </c>
      <c r="H2692" s="6">
        <f t="shared" si="253"/>
        <v>72.760000000000005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t="s">
        <v>8282</v>
      </c>
      <c r="Q2692" s="11" t="s">
        <v>8334</v>
      </c>
      <c r="R2692" t="s">
        <v>8335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3">
        <f t="shared" si="252"/>
        <v>0</v>
      </c>
      <c r="E2693" s="6">
        <v>65000</v>
      </c>
      <c r="F2693" s="8">
        <v>35</v>
      </c>
      <c r="G2693" t="s">
        <v>8220</v>
      </c>
      <c r="H2693" s="6">
        <f t="shared" si="253"/>
        <v>17.5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t="s">
        <v>8282</v>
      </c>
      <c r="Q2693" s="11" t="s">
        <v>8334</v>
      </c>
      <c r="R2693" t="s">
        <v>8335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3">
        <f t="shared" si="252"/>
        <v>1</v>
      </c>
      <c r="E2694" s="6">
        <v>3500</v>
      </c>
      <c r="F2694" s="8">
        <v>25</v>
      </c>
      <c r="G2694" t="s">
        <v>8220</v>
      </c>
      <c r="H2694" s="6">
        <f t="shared" si="253"/>
        <v>25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t="s">
        <v>8282</v>
      </c>
      <c r="Q2694" s="11" t="s">
        <v>8334</v>
      </c>
      <c r="R2694" t="s">
        <v>8335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3">
        <f t="shared" si="252"/>
        <v>1</v>
      </c>
      <c r="E2695" s="6">
        <v>5000</v>
      </c>
      <c r="F2695" s="8">
        <v>40</v>
      </c>
      <c r="G2695" t="s">
        <v>8220</v>
      </c>
      <c r="H2695" s="6">
        <f t="shared" si="253"/>
        <v>13.33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t="s">
        <v>8282</v>
      </c>
      <c r="Q2695" s="11" t="s">
        <v>8334</v>
      </c>
      <c r="R2695" t="s">
        <v>8335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>
        <f t="shared" si="257"/>
        <v>2014</v>
      </c>
    </row>
    <row r="2696" spans="1:22" ht="43.2" x14ac:dyDescent="0.3">
      <c r="A2696">
        <v>2694</v>
      </c>
      <c r="B2696" s="3" t="s">
        <v>2694</v>
      </c>
      <c r="C2696" s="3" t="s">
        <v>6804</v>
      </c>
      <c r="D2696" s="3">
        <f t="shared" si="252"/>
        <v>0</v>
      </c>
      <c r="E2696" s="6">
        <v>30000</v>
      </c>
      <c r="F2696" s="8">
        <v>1</v>
      </c>
      <c r="G2696" t="s">
        <v>8220</v>
      </c>
      <c r="H2696" s="6">
        <f t="shared" si="253"/>
        <v>1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t="s">
        <v>8282</v>
      </c>
      <c r="Q2696" s="11" t="s">
        <v>8334</v>
      </c>
      <c r="R2696" t="s">
        <v>8335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>
        <f t="shared" si="257"/>
        <v>2014</v>
      </c>
    </row>
    <row r="2697" spans="1:22" ht="28.8" x14ac:dyDescent="0.3">
      <c r="A2697">
        <v>2695</v>
      </c>
      <c r="B2697" s="3" t="s">
        <v>2695</v>
      </c>
      <c r="C2697" s="3" t="s">
        <v>6805</v>
      </c>
      <c r="D2697" s="3">
        <f t="shared" si="252"/>
        <v>0</v>
      </c>
      <c r="E2697" s="6">
        <v>15000</v>
      </c>
      <c r="F2697" s="8">
        <v>71</v>
      </c>
      <c r="G2697" t="s">
        <v>8220</v>
      </c>
      <c r="H2697" s="6">
        <f t="shared" si="253"/>
        <v>23.67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t="s">
        <v>8282</v>
      </c>
      <c r="Q2697" s="11" t="s">
        <v>8334</v>
      </c>
      <c r="R2697" t="s">
        <v>8335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>
        <f t="shared" si="257"/>
        <v>2015</v>
      </c>
    </row>
    <row r="2698" spans="1:22" ht="43.2" x14ac:dyDescent="0.3">
      <c r="A2698">
        <v>2696</v>
      </c>
      <c r="B2698" s="3" t="s">
        <v>2696</v>
      </c>
      <c r="C2698" s="3" t="s">
        <v>6806</v>
      </c>
      <c r="D2698" s="3">
        <f t="shared" si="252"/>
        <v>6</v>
      </c>
      <c r="E2698" s="6">
        <v>60000</v>
      </c>
      <c r="F2698" s="8">
        <v>3390</v>
      </c>
      <c r="G2698" t="s">
        <v>8220</v>
      </c>
      <c r="H2698" s="6">
        <f t="shared" si="253"/>
        <v>89.21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t="s">
        <v>8282</v>
      </c>
      <c r="Q2698" s="11" t="s">
        <v>8334</v>
      </c>
      <c r="R2698" t="s">
        <v>8335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>
        <f t="shared" si="257"/>
        <v>2014</v>
      </c>
    </row>
    <row r="2699" spans="1:22" ht="28.8" x14ac:dyDescent="0.3">
      <c r="A2699">
        <v>2697</v>
      </c>
      <c r="B2699" s="3" t="s">
        <v>2697</v>
      </c>
      <c r="C2699" s="3" t="s">
        <v>6807</v>
      </c>
      <c r="D2699" s="3">
        <f t="shared" si="252"/>
        <v>26</v>
      </c>
      <c r="E2699" s="6">
        <v>23000</v>
      </c>
      <c r="F2699" s="8">
        <v>6061</v>
      </c>
      <c r="G2699" t="s">
        <v>8220</v>
      </c>
      <c r="H2699" s="6">
        <f t="shared" si="253"/>
        <v>116.56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t="s">
        <v>8282</v>
      </c>
      <c r="Q2699" s="11" t="s">
        <v>8334</v>
      </c>
      <c r="R2699" t="s">
        <v>8335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3">
        <f t="shared" si="252"/>
        <v>0</v>
      </c>
      <c r="E2700" s="6">
        <v>8000</v>
      </c>
      <c r="F2700" s="8">
        <v>26.01</v>
      </c>
      <c r="G2700" t="s">
        <v>8220</v>
      </c>
      <c r="H2700" s="6">
        <f t="shared" si="253"/>
        <v>13.01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t="s">
        <v>8282</v>
      </c>
      <c r="Q2700" s="11" t="s">
        <v>8334</v>
      </c>
      <c r="R2700" t="s">
        <v>8335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>
        <f t="shared" si="257"/>
        <v>2014</v>
      </c>
    </row>
    <row r="2701" spans="1:22" ht="28.8" x14ac:dyDescent="0.3">
      <c r="A2701">
        <v>2699</v>
      </c>
      <c r="B2701" s="3" t="s">
        <v>2699</v>
      </c>
      <c r="C2701" s="3" t="s">
        <v>6809</v>
      </c>
      <c r="D2701" s="3">
        <f t="shared" si="252"/>
        <v>0</v>
      </c>
      <c r="E2701" s="6">
        <v>2</v>
      </c>
      <c r="F2701" s="8">
        <v>0</v>
      </c>
      <c r="G2701" t="s">
        <v>8220</v>
      </c>
      <c r="H2701" s="6">
        <f t="shared" si="253"/>
        <v>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t="s">
        <v>8282</v>
      </c>
      <c r="Q2701" s="11" t="s">
        <v>8334</v>
      </c>
      <c r="R2701" t="s">
        <v>8335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3">
        <f t="shared" si="252"/>
        <v>1</v>
      </c>
      <c r="E2702" s="6">
        <v>9999</v>
      </c>
      <c r="F2702" s="8">
        <v>70</v>
      </c>
      <c r="G2702" t="s">
        <v>8220</v>
      </c>
      <c r="H2702" s="6">
        <f t="shared" si="253"/>
        <v>17.5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t="s">
        <v>8282</v>
      </c>
      <c r="Q2702" s="11" t="s">
        <v>8334</v>
      </c>
      <c r="R2702" t="s">
        <v>8335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3">
        <f t="shared" si="252"/>
        <v>46</v>
      </c>
      <c r="E2703" s="6">
        <v>3400</v>
      </c>
      <c r="F2703" s="8">
        <v>1570</v>
      </c>
      <c r="G2703" t="s">
        <v>8221</v>
      </c>
      <c r="H2703" s="6">
        <f t="shared" si="253"/>
        <v>34.130000000000003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t="s">
        <v>8301</v>
      </c>
      <c r="Q2703" s="11" t="s">
        <v>8315</v>
      </c>
      <c r="R2703" t="s">
        <v>8355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3">
        <f t="shared" si="252"/>
        <v>34</v>
      </c>
      <c r="E2704" s="6">
        <v>10000</v>
      </c>
      <c r="F2704" s="8">
        <v>3441</v>
      </c>
      <c r="G2704" t="s">
        <v>8221</v>
      </c>
      <c r="H2704" s="6">
        <f t="shared" si="253"/>
        <v>132.35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t="s">
        <v>8301</v>
      </c>
      <c r="Q2704" s="11" t="s">
        <v>8315</v>
      </c>
      <c r="R2704" t="s">
        <v>8355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3">
        <f t="shared" si="252"/>
        <v>104</v>
      </c>
      <c r="E2705" s="6">
        <v>40000</v>
      </c>
      <c r="F2705" s="8">
        <v>41500</v>
      </c>
      <c r="G2705" t="s">
        <v>8221</v>
      </c>
      <c r="H2705" s="6">
        <f t="shared" si="253"/>
        <v>922.22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t="s">
        <v>8301</v>
      </c>
      <c r="Q2705" s="11" t="s">
        <v>8315</v>
      </c>
      <c r="R2705" t="s">
        <v>8355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3">
        <f t="shared" si="252"/>
        <v>6</v>
      </c>
      <c r="E2706" s="6">
        <v>19000</v>
      </c>
      <c r="F2706" s="8">
        <v>1145</v>
      </c>
      <c r="G2706" t="s">
        <v>8221</v>
      </c>
      <c r="H2706" s="6">
        <f t="shared" si="253"/>
        <v>163.57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t="s">
        <v>8301</v>
      </c>
      <c r="Q2706" s="11" t="s">
        <v>8315</v>
      </c>
      <c r="R2706" t="s">
        <v>8355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3">
        <f t="shared" si="252"/>
        <v>11</v>
      </c>
      <c r="E2707" s="6">
        <v>16500</v>
      </c>
      <c r="F2707" s="8">
        <v>1739</v>
      </c>
      <c r="G2707" t="s">
        <v>8221</v>
      </c>
      <c r="H2707" s="6">
        <f t="shared" si="253"/>
        <v>217.38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t="s">
        <v>8301</v>
      </c>
      <c r="Q2707" s="11" t="s">
        <v>8315</v>
      </c>
      <c r="R2707" t="s">
        <v>8355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3">
        <f t="shared" si="252"/>
        <v>112</v>
      </c>
      <c r="E2708" s="6">
        <v>35000</v>
      </c>
      <c r="F2708" s="8">
        <v>39304</v>
      </c>
      <c r="G2708" t="s">
        <v>8218</v>
      </c>
      <c r="H2708" s="6">
        <f t="shared" si="253"/>
        <v>149.44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t="s">
        <v>8301</v>
      </c>
      <c r="Q2708" s="11" t="s">
        <v>8315</v>
      </c>
      <c r="R2708" t="s">
        <v>8355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>
        <f t="shared" si="257"/>
        <v>2014</v>
      </c>
    </row>
    <row r="2709" spans="1:22" ht="28.8" x14ac:dyDescent="0.3">
      <c r="A2709">
        <v>2707</v>
      </c>
      <c r="B2709" s="3" t="s">
        <v>2707</v>
      </c>
      <c r="C2709" s="3" t="s">
        <v>6817</v>
      </c>
      <c r="D2709" s="3">
        <f t="shared" si="252"/>
        <v>351</v>
      </c>
      <c r="E2709" s="6">
        <v>8000</v>
      </c>
      <c r="F2709" s="8">
        <v>28067.57</v>
      </c>
      <c r="G2709" t="s">
        <v>8218</v>
      </c>
      <c r="H2709" s="6">
        <f t="shared" si="253"/>
        <v>71.239999999999995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t="s">
        <v>8301</v>
      </c>
      <c r="Q2709" s="11" t="s">
        <v>8315</v>
      </c>
      <c r="R2709" t="s">
        <v>8355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>
        <f t="shared" si="257"/>
        <v>2013</v>
      </c>
    </row>
    <row r="2710" spans="1:22" ht="28.8" x14ac:dyDescent="0.3">
      <c r="A2710">
        <v>2708</v>
      </c>
      <c r="B2710" s="3" t="s">
        <v>2708</v>
      </c>
      <c r="C2710" s="3" t="s">
        <v>6818</v>
      </c>
      <c r="D2710" s="3">
        <f t="shared" si="252"/>
        <v>233</v>
      </c>
      <c r="E2710" s="6">
        <v>20000</v>
      </c>
      <c r="F2710" s="8">
        <v>46643.07</v>
      </c>
      <c r="G2710" t="s">
        <v>8218</v>
      </c>
      <c r="H2710" s="6">
        <f t="shared" si="253"/>
        <v>44.46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t="s">
        <v>8301</v>
      </c>
      <c r="Q2710" s="11" t="s">
        <v>8315</v>
      </c>
      <c r="R2710" t="s">
        <v>8355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3">
        <f t="shared" si="252"/>
        <v>102</v>
      </c>
      <c r="E2711" s="6">
        <v>50000</v>
      </c>
      <c r="F2711" s="8">
        <v>50803</v>
      </c>
      <c r="G2711" t="s">
        <v>8218</v>
      </c>
      <c r="H2711" s="6">
        <f t="shared" si="253"/>
        <v>164.94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t="s">
        <v>8301</v>
      </c>
      <c r="Q2711" s="11" t="s">
        <v>8315</v>
      </c>
      <c r="R2711" t="s">
        <v>8355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3">
        <f t="shared" si="252"/>
        <v>154</v>
      </c>
      <c r="E2712" s="6">
        <v>60000</v>
      </c>
      <c r="F2712" s="8">
        <v>92340.21</v>
      </c>
      <c r="G2712" t="s">
        <v>8218</v>
      </c>
      <c r="H2712" s="6">
        <f t="shared" si="253"/>
        <v>84.87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t="s">
        <v>8301</v>
      </c>
      <c r="Q2712" s="11" t="s">
        <v>8315</v>
      </c>
      <c r="R2712" t="s">
        <v>8355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3">
        <f t="shared" si="252"/>
        <v>101</v>
      </c>
      <c r="E2713" s="6">
        <v>3910</v>
      </c>
      <c r="F2713" s="8">
        <v>3938</v>
      </c>
      <c r="G2713" t="s">
        <v>8218</v>
      </c>
      <c r="H2713" s="6">
        <f t="shared" si="253"/>
        <v>53.95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t="s">
        <v>8301</v>
      </c>
      <c r="Q2713" s="11" t="s">
        <v>8315</v>
      </c>
      <c r="R2713" t="s">
        <v>8355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3">
        <f t="shared" si="252"/>
        <v>131</v>
      </c>
      <c r="E2714" s="6">
        <v>5500</v>
      </c>
      <c r="F2714" s="8">
        <v>7226</v>
      </c>
      <c r="G2714" t="s">
        <v>8218</v>
      </c>
      <c r="H2714" s="6">
        <f t="shared" si="253"/>
        <v>50.53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t="s">
        <v>8301</v>
      </c>
      <c r="Q2714" s="11" t="s">
        <v>8315</v>
      </c>
      <c r="R2714" t="s">
        <v>8355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3">
        <f t="shared" si="252"/>
        <v>102</v>
      </c>
      <c r="E2715" s="6">
        <v>150000</v>
      </c>
      <c r="F2715" s="8">
        <v>153362</v>
      </c>
      <c r="G2715" t="s">
        <v>8218</v>
      </c>
      <c r="H2715" s="6">
        <f t="shared" si="253"/>
        <v>108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t="s">
        <v>8301</v>
      </c>
      <c r="Q2715" s="11" t="s">
        <v>8315</v>
      </c>
      <c r="R2715" t="s">
        <v>8355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3">
        <f t="shared" si="252"/>
        <v>116</v>
      </c>
      <c r="E2716" s="6">
        <v>25000</v>
      </c>
      <c r="F2716" s="8">
        <v>29089</v>
      </c>
      <c r="G2716" t="s">
        <v>8218</v>
      </c>
      <c r="H2716" s="6">
        <f t="shared" si="253"/>
        <v>95.37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t="s">
        <v>8301</v>
      </c>
      <c r="Q2716" s="11" t="s">
        <v>8315</v>
      </c>
      <c r="R2716" t="s">
        <v>8355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3">
        <f t="shared" si="252"/>
        <v>265</v>
      </c>
      <c r="E2717" s="6">
        <v>12000</v>
      </c>
      <c r="F2717" s="8">
        <v>31754.69</v>
      </c>
      <c r="G2717" t="s">
        <v>8218</v>
      </c>
      <c r="H2717" s="6">
        <f t="shared" si="253"/>
        <v>57.63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t="s">
        <v>8301</v>
      </c>
      <c r="Q2717" s="11" t="s">
        <v>8315</v>
      </c>
      <c r="R2717" t="s">
        <v>8355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>
        <f t="shared" si="257"/>
        <v>2016</v>
      </c>
    </row>
    <row r="2718" spans="1:22" ht="57.6" x14ac:dyDescent="0.3">
      <c r="A2718">
        <v>2716</v>
      </c>
      <c r="B2718" s="3" t="s">
        <v>2716</v>
      </c>
      <c r="C2718" s="3" t="s">
        <v>6826</v>
      </c>
      <c r="D2718" s="3">
        <f t="shared" si="252"/>
        <v>120</v>
      </c>
      <c r="E2718" s="6">
        <v>10000</v>
      </c>
      <c r="F2718" s="8">
        <v>11998.01</v>
      </c>
      <c r="G2718" t="s">
        <v>8218</v>
      </c>
      <c r="H2718" s="6">
        <f t="shared" si="253"/>
        <v>64.16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t="s">
        <v>8301</v>
      </c>
      <c r="Q2718" s="11" t="s">
        <v>8315</v>
      </c>
      <c r="R2718" t="s">
        <v>8355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3">
        <f t="shared" si="252"/>
        <v>120</v>
      </c>
      <c r="E2719" s="6">
        <v>25000</v>
      </c>
      <c r="F2719" s="8">
        <v>30026</v>
      </c>
      <c r="G2719" t="s">
        <v>8218</v>
      </c>
      <c r="H2719" s="6">
        <f t="shared" si="253"/>
        <v>92.39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t="s">
        <v>8301</v>
      </c>
      <c r="Q2719" s="11" t="s">
        <v>8315</v>
      </c>
      <c r="R2719" t="s">
        <v>8355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3">
        <f t="shared" si="252"/>
        <v>104</v>
      </c>
      <c r="E2720" s="6">
        <v>18000</v>
      </c>
      <c r="F2720" s="8">
        <v>18645</v>
      </c>
      <c r="G2720" t="s">
        <v>8218</v>
      </c>
      <c r="H2720" s="6">
        <f t="shared" si="253"/>
        <v>125.98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t="s">
        <v>8301</v>
      </c>
      <c r="Q2720" s="11" t="s">
        <v>8315</v>
      </c>
      <c r="R2720" t="s">
        <v>8355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3">
        <f t="shared" si="252"/>
        <v>109</v>
      </c>
      <c r="E2721" s="6">
        <v>6000</v>
      </c>
      <c r="F2721" s="8">
        <v>6530</v>
      </c>
      <c r="G2721" t="s">
        <v>8218</v>
      </c>
      <c r="H2721" s="6">
        <f t="shared" si="253"/>
        <v>94.64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t="s">
        <v>8301</v>
      </c>
      <c r="Q2721" s="11" t="s">
        <v>8315</v>
      </c>
      <c r="R2721" t="s">
        <v>8355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>
        <f t="shared" si="257"/>
        <v>2016</v>
      </c>
    </row>
    <row r="2722" spans="1:22" ht="28.8" x14ac:dyDescent="0.3">
      <c r="A2722">
        <v>2720</v>
      </c>
      <c r="B2722" s="3" t="s">
        <v>2720</v>
      </c>
      <c r="C2722" s="3" t="s">
        <v>6830</v>
      </c>
      <c r="D2722" s="3">
        <f t="shared" si="252"/>
        <v>118</v>
      </c>
      <c r="E2722" s="6">
        <v>25000</v>
      </c>
      <c r="F2722" s="8">
        <v>29531</v>
      </c>
      <c r="G2722" t="s">
        <v>8218</v>
      </c>
      <c r="H2722" s="6">
        <f t="shared" si="253"/>
        <v>170.7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t="s">
        <v>8301</v>
      </c>
      <c r="Q2722" s="11" t="s">
        <v>8315</v>
      </c>
      <c r="R2722" t="s">
        <v>8355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3">
        <f t="shared" si="252"/>
        <v>1462</v>
      </c>
      <c r="E2723" s="6">
        <v>750</v>
      </c>
      <c r="F2723" s="8">
        <v>10965</v>
      </c>
      <c r="G2723" t="s">
        <v>8218</v>
      </c>
      <c r="H2723" s="6">
        <f t="shared" si="253"/>
        <v>40.76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t="s">
        <v>8293</v>
      </c>
      <c r="Q2723" s="11" t="s">
        <v>8317</v>
      </c>
      <c r="R2723" t="s">
        <v>8347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3">
        <f t="shared" si="252"/>
        <v>253</v>
      </c>
      <c r="E2724" s="6">
        <v>5000</v>
      </c>
      <c r="F2724" s="8">
        <v>12627</v>
      </c>
      <c r="G2724" t="s">
        <v>8218</v>
      </c>
      <c r="H2724" s="6">
        <f t="shared" si="253"/>
        <v>68.25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t="s">
        <v>8293</v>
      </c>
      <c r="Q2724" s="11" t="s">
        <v>8317</v>
      </c>
      <c r="R2724" t="s">
        <v>8347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>
        <f t="shared" si="257"/>
        <v>2017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3">
        <f t="shared" si="252"/>
        <v>140</v>
      </c>
      <c r="E2725" s="6">
        <v>12000</v>
      </c>
      <c r="F2725" s="8">
        <v>16806</v>
      </c>
      <c r="G2725" t="s">
        <v>8218</v>
      </c>
      <c r="H2725" s="6">
        <f t="shared" si="253"/>
        <v>95.49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t="s">
        <v>8293</v>
      </c>
      <c r="Q2725" s="11" t="s">
        <v>8317</v>
      </c>
      <c r="R2725" t="s">
        <v>8347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3">
        <f t="shared" si="252"/>
        <v>297</v>
      </c>
      <c r="E2726" s="6">
        <v>2468</v>
      </c>
      <c r="F2726" s="8">
        <v>7326.88</v>
      </c>
      <c r="G2726" t="s">
        <v>8218</v>
      </c>
      <c r="H2726" s="6">
        <f t="shared" si="253"/>
        <v>7.19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t="s">
        <v>8293</v>
      </c>
      <c r="Q2726" s="11" t="s">
        <v>8317</v>
      </c>
      <c r="R2726" t="s">
        <v>8347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>
        <f t="shared" si="257"/>
        <v>2015</v>
      </c>
    </row>
    <row r="2727" spans="1:22" ht="28.8" x14ac:dyDescent="0.3">
      <c r="A2727">
        <v>2725</v>
      </c>
      <c r="B2727" s="3" t="s">
        <v>2725</v>
      </c>
      <c r="C2727" s="3" t="s">
        <v>6835</v>
      </c>
      <c r="D2727" s="3">
        <f t="shared" si="252"/>
        <v>145</v>
      </c>
      <c r="E2727" s="6">
        <v>40000</v>
      </c>
      <c r="F2727" s="8">
        <v>57817</v>
      </c>
      <c r="G2727" t="s">
        <v>8218</v>
      </c>
      <c r="H2727" s="6">
        <f t="shared" si="253"/>
        <v>511.65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t="s">
        <v>8293</v>
      </c>
      <c r="Q2727" s="11" t="s">
        <v>8317</v>
      </c>
      <c r="R2727" t="s">
        <v>8347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3">
        <f t="shared" si="252"/>
        <v>106</v>
      </c>
      <c r="E2728" s="6">
        <v>100000</v>
      </c>
      <c r="F2728" s="8">
        <v>105745</v>
      </c>
      <c r="G2728" t="s">
        <v>8218</v>
      </c>
      <c r="H2728" s="6">
        <f t="shared" si="253"/>
        <v>261.75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t="s">
        <v>8293</v>
      </c>
      <c r="Q2728" s="11" t="s">
        <v>8317</v>
      </c>
      <c r="R2728" t="s">
        <v>8347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3">
        <f t="shared" si="252"/>
        <v>493</v>
      </c>
      <c r="E2729" s="6">
        <v>10000</v>
      </c>
      <c r="F2729" s="8">
        <v>49321</v>
      </c>
      <c r="G2729" t="s">
        <v>8218</v>
      </c>
      <c r="H2729" s="6">
        <f t="shared" si="253"/>
        <v>69.760000000000005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t="s">
        <v>8293</v>
      </c>
      <c r="Q2729" s="11" t="s">
        <v>8317</v>
      </c>
      <c r="R2729" t="s">
        <v>8347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3">
        <f t="shared" si="252"/>
        <v>202</v>
      </c>
      <c r="E2730" s="6">
        <v>15000</v>
      </c>
      <c r="F2730" s="8">
        <v>30274</v>
      </c>
      <c r="G2730" t="s">
        <v>8218</v>
      </c>
      <c r="H2730" s="6">
        <f t="shared" si="253"/>
        <v>77.23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t="s">
        <v>8293</v>
      </c>
      <c r="Q2730" s="11" t="s">
        <v>8317</v>
      </c>
      <c r="R2730" t="s">
        <v>8347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3">
        <f t="shared" si="252"/>
        <v>104</v>
      </c>
      <c r="E2731" s="6">
        <v>7500</v>
      </c>
      <c r="F2731" s="8">
        <v>7833</v>
      </c>
      <c r="G2731" t="s">
        <v>8218</v>
      </c>
      <c r="H2731" s="6">
        <f t="shared" si="253"/>
        <v>340.57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t="s">
        <v>8293</v>
      </c>
      <c r="Q2731" s="11" t="s">
        <v>8317</v>
      </c>
      <c r="R2731" t="s">
        <v>8347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>
        <f t="shared" si="257"/>
        <v>2015</v>
      </c>
    </row>
    <row r="2732" spans="1:22" ht="28.8" x14ac:dyDescent="0.3">
      <c r="A2732">
        <v>2730</v>
      </c>
      <c r="B2732" s="3" t="s">
        <v>2730</v>
      </c>
      <c r="C2732" s="3" t="s">
        <v>6840</v>
      </c>
      <c r="D2732" s="3">
        <f t="shared" si="252"/>
        <v>170</v>
      </c>
      <c r="E2732" s="6">
        <v>27000</v>
      </c>
      <c r="F2732" s="8">
        <v>45979.01</v>
      </c>
      <c r="G2732" t="s">
        <v>8218</v>
      </c>
      <c r="H2732" s="6">
        <f t="shared" si="253"/>
        <v>67.42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t="s">
        <v>8293</v>
      </c>
      <c r="Q2732" s="11" t="s">
        <v>8317</v>
      </c>
      <c r="R2732" t="s">
        <v>8347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>
        <f t="shared" si="257"/>
        <v>2013</v>
      </c>
    </row>
    <row r="2733" spans="1:22" ht="43.2" x14ac:dyDescent="0.3">
      <c r="A2733">
        <v>2731</v>
      </c>
      <c r="B2733" s="3" t="s">
        <v>2731</v>
      </c>
      <c r="C2733" s="3" t="s">
        <v>6841</v>
      </c>
      <c r="D2733" s="3">
        <f t="shared" si="252"/>
        <v>104</v>
      </c>
      <c r="E2733" s="6">
        <v>30000</v>
      </c>
      <c r="F2733" s="8">
        <v>31291</v>
      </c>
      <c r="G2733" t="s">
        <v>8218</v>
      </c>
      <c r="H2733" s="6">
        <f t="shared" si="253"/>
        <v>845.7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t="s">
        <v>8293</v>
      </c>
      <c r="Q2733" s="11" t="s">
        <v>8317</v>
      </c>
      <c r="R2733" t="s">
        <v>8347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3">
        <f t="shared" si="252"/>
        <v>118</v>
      </c>
      <c r="E2734" s="6">
        <v>12000</v>
      </c>
      <c r="F2734" s="8">
        <v>14190</v>
      </c>
      <c r="G2734" t="s">
        <v>8218</v>
      </c>
      <c r="H2734" s="6">
        <f t="shared" si="253"/>
        <v>97.19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t="s">
        <v>8293</v>
      </c>
      <c r="Q2734" s="11" t="s">
        <v>8317</v>
      </c>
      <c r="R2734" t="s">
        <v>8347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3">
        <f t="shared" si="252"/>
        <v>108</v>
      </c>
      <c r="E2735" s="6">
        <v>50000</v>
      </c>
      <c r="F2735" s="8">
        <v>53769</v>
      </c>
      <c r="G2735" t="s">
        <v>8218</v>
      </c>
      <c r="H2735" s="6">
        <f t="shared" si="253"/>
        <v>451.84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t="s">
        <v>8293</v>
      </c>
      <c r="Q2735" s="11" t="s">
        <v>8317</v>
      </c>
      <c r="R2735" t="s">
        <v>8347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3">
        <f t="shared" si="252"/>
        <v>2260300</v>
      </c>
      <c r="E2736" s="6">
        <v>1</v>
      </c>
      <c r="F2736" s="8">
        <v>22603</v>
      </c>
      <c r="G2736" t="s">
        <v>8218</v>
      </c>
      <c r="H2736" s="6">
        <f t="shared" si="253"/>
        <v>138.66999999999999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t="s">
        <v>8293</v>
      </c>
      <c r="Q2736" s="11" t="s">
        <v>8317</v>
      </c>
      <c r="R2736" t="s">
        <v>8347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3">
        <f t="shared" si="252"/>
        <v>978</v>
      </c>
      <c r="E2737" s="6">
        <v>750</v>
      </c>
      <c r="F2737" s="8">
        <v>7336.01</v>
      </c>
      <c r="G2737" t="s">
        <v>8218</v>
      </c>
      <c r="H2737" s="6">
        <f t="shared" si="253"/>
        <v>21.64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t="s">
        <v>8293</v>
      </c>
      <c r="Q2737" s="11" t="s">
        <v>8317</v>
      </c>
      <c r="R2737" t="s">
        <v>8347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3">
        <f t="shared" si="252"/>
        <v>123</v>
      </c>
      <c r="E2738" s="6">
        <v>8000</v>
      </c>
      <c r="F2738" s="8">
        <v>9832</v>
      </c>
      <c r="G2738" t="s">
        <v>8218</v>
      </c>
      <c r="H2738" s="6">
        <f t="shared" si="253"/>
        <v>169.52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t="s">
        <v>8293</v>
      </c>
      <c r="Q2738" s="11" t="s">
        <v>8317</v>
      </c>
      <c r="R2738" t="s">
        <v>8347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3">
        <f t="shared" si="252"/>
        <v>246</v>
      </c>
      <c r="E2739" s="6">
        <v>30000</v>
      </c>
      <c r="F2739" s="8">
        <v>73818.240000000005</v>
      </c>
      <c r="G2739" t="s">
        <v>8218</v>
      </c>
      <c r="H2739" s="6">
        <f t="shared" si="253"/>
        <v>161.88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t="s">
        <v>8293</v>
      </c>
      <c r="Q2739" s="11" t="s">
        <v>8317</v>
      </c>
      <c r="R2739" t="s">
        <v>8347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>
        <f t="shared" si="257"/>
        <v>2014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3">
        <f t="shared" si="252"/>
        <v>148</v>
      </c>
      <c r="E2740" s="6">
        <v>5000</v>
      </c>
      <c r="F2740" s="8">
        <v>7397</v>
      </c>
      <c r="G2740" t="s">
        <v>8218</v>
      </c>
      <c r="H2740" s="6">
        <f t="shared" si="253"/>
        <v>493.13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t="s">
        <v>8293</v>
      </c>
      <c r="Q2740" s="11" t="s">
        <v>8317</v>
      </c>
      <c r="R2740" t="s">
        <v>8347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3">
        <f t="shared" si="252"/>
        <v>384</v>
      </c>
      <c r="E2741" s="6">
        <v>1100</v>
      </c>
      <c r="F2741" s="8">
        <v>4225</v>
      </c>
      <c r="G2741" t="s">
        <v>8218</v>
      </c>
      <c r="H2741" s="6">
        <f t="shared" si="253"/>
        <v>22.12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t="s">
        <v>8293</v>
      </c>
      <c r="Q2741" s="11" t="s">
        <v>8317</v>
      </c>
      <c r="R2741" t="s">
        <v>8347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>
        <f t="shared" si="257"/>
        <v>2014</v>
      </c>
    </row>
    <row r="2742" spans="1:22" ht="28.8" x14ac:dyDescent="0.3">
      <c r="A2742">
        <v>2740</v>
      </c>
      <c r="B2742" s="3" t="s">
        <v>2740</v>
      </c>
      <c r="C2742" s="3" t="s">
        <v>6850</v>
      </c>
      <c r="D2742" s="3">
        <f t="shared" si="252"/>
        <v>103</v>
      </c>
      <c r="E2742" s="6">
        <v>300</v>
      </c>
      <c r="F2742" s="8">
        <v>310</v>
      </c>
      <c r="G2742" t="s">
        <v>8218</v>
      </c>
      <c r="H2742" s="6">
        <f t="shared" si="253"/>
        <v>18.239999999999998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t="s">
        <v>8293</v>
      </c>
      <c r="Q2742" s="11" t="s">
        <v>8317</v>
      </c>
      <c r="R2742" t="s">
        <v>8347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3">
        <f t="shared" si="252"/>
        <v>0</v>
      </c>
      <c r="E2743" s="6">
        <v>8000</v>
      </c>
      <c r="F2743" s="8">
        <v>35</v>
      </c>
      <c r="G2743" t="s">
        <v>8220</v>
      </c>
      <c r="H2743" s="6">
        <f t="shared" si="253"/>
        <v>8.75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t="s">
        <v>8302</v>
      </c>
      <c r="Q2743" s="11" t="s">
        <v>8320</v>
      </c>
      <c r="R2743" t="s">
        <v>8356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>
        <f t="shared" si="257"/>
        <v>2014</v>
      </c>
    </row>
    <row r="2744" spans="1:22" ht="28.8" x14ac:dyDescent="0.3">
      <c r="A2744">
        <v>2742</v>
      </c>
      <c r="B2744" s="3" t="s">
        <v>2742</v>
      </c>
      <c r="C2744" s="3" t="s">
        <v>6852</v>
      </c>
      <c r="D2744" s="3">
        <f t="shared" si="252"/>
        <v>29</v>
      </c>
      <c r="E2744" s="6">
        <v>2500</v>
      </c>
      <c r="F2744" s="8">
        <v>731</v>
      </c>
      <c r="G2744" t="s">
        <v>8220</v>
      </c>
      <c r="H2744" s="6">
        <f t="shared" si="253"/>
        <v>40.61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t="s">
        <v>8302</v>
      </c>
      <c r="Q2744" s="11" t="s">
        <v>8320</v>
      </c>
      <c r="R2744" t="s">
        <v>8356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>
        <f t="shared" si="257"/>
        <v>2012</v>
      </c>
    </row>
    <row r="2745" spans="1:22" ht="43.2" x14ac:dyDescent="0.3">
      <c r="A2745">
        <v>2743</v>
      </c>
      <c r="B2745" s="3" t="s">
        <v>2743</v>
      </c>
      <c r="C2745" s="3" t="s">
        <v>6853</v>
      </c>
      <c r="D2745" s="3">
        <f t="shared" si="252"/>
        <v>0</v>
      </c>
      <c r="E2745" s="6">
        <v>5999</v>
      </c>
      <c r="F2745" s="8">
        <v>0</v>
      </c>
      <c r="G2745" t="s">
        <v>8220</v>
      </c>
      <c r="H2745" s="6">
        <f t="shared" si="253"/>
        <v>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t="s">
        <v>8302</v>
      </c>
      <c r="Q2745" s="11" t="s">
        <v>8320</v>
      </c>
      <c r="R2745" t="s">
        <v>8356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3">
        <f t="shared" si="252"/>
        <v>5</v>
      </c>
      <c r="E2746" s="6">
        <v>16000</v>
      </c>
      <c r="F2746" s="8">
        <v>835</v>
      </c>
      <c r="G2746" t="s">
        <v>8220</v>
      </c>
      <c r="H2746" s="6">
        <f t="shared" si="253"/>
        <v>37.950000000000003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t="s">
        <v>8302</v>
      </c>
      <c r="Q2746" s="11" t="s">
        <v>8320</v>
      </c>
      <c r="R2746" t="s">
        <v>8356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3">
        <f t="shared" si="252"/>
        <v>22</v>
      </c>
      <c r="E2747" s="6">
        <v>8000</v>
      </c>
      <c r="F2747" s="8">
        <v>1751</v>
      </c>
      <c r="G2747" t="s">
        <v>8220</v>
      </c>
      <c r="H2747" s="6">
        <f t="shared" si="253"/>
        <v>35.729999999999997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t="s">
        <v>8302</v>
      </c>
      <c r="Q2747" s="11" t="s">
        <v>8320</v>
      </c>
      <c r="R2747" t="s">
        <v>8356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3">
        <f t="shared" si="252"/>
        <v>27</v>
      </c>
      <c r="E2748" s="6">
        <v>3000</v>
      </c>
      <c r="F2748" s="8">
        <v>801</v>
      </c>
      <c r="G2748" t="s">
        <v>8220</v>
      </c>
      <c r="H2748" s="6">
        <f t="shared" si="253"/>
        <v>42.16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t="s">
        <v>8302</v>
      </c>
      <c r="Q2748" s="11" t="s">
        <v>8320</v>
      </c>
      <c r="R2748" t="s">
        <v>8356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3">
        <f t="shared" si="252"/>
        <v>28</v>
      </c>
      <c r="E2749" s="6">
        <v>500</v>
      </c>
      <c r="F2749" s="8">
        <v>140</v>
      </c>
      <c r="G2749" t="s">
        <v>8220</v>
      </c>
      <c r="H2749" s="6">
        <f t="shared" si="253"/>
        <v>35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t="s">
        <v>8302</v>
      </c>
      <c r="Q2749" s="11" t="s">
        <v>8320</v>
      </c>
      <c r="R2749" t="s">
        <v>8356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>
        <f t="shared" si="257"/>
        <v>2012</v>
      </c>
    </row>
    <row r="2750" spans="1:22" ht="28.8" x14ac:dyDescent="0.3">
      <c r="A2750">
        <v>2748</v>
      </c>
      <c r="B2750" s="3" t="s">
        <v>2748</v>
      </c>
      <c r="C2750" s="3" t="s">
        <v>6858</v>
      </c>
      <c r="D2750" s="3">
        <f t="shared" si="252"/>
        <v>1</v>
      </c>
      <c r="E2750" s="6">
        <v>5000</v>
      </c>
      <c r="F2750" s="8">
        <v>53</v>
      </c>
      <c r="G2750" t="s">
        <v>8220</v>
      </c>
      <c r="H2750" s="6">
        <f t="shared" si="253"/>
        <v>13.25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t="s">
        <v>8302</v>
      </c>
      <c r="Q2750" s="11" t="s">
        <v>8320</v>
      </c>
      <c r="R2750" t="s">
        <v>8356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3">
        <f t="shared" si="252"/>
        <v>1</v>
      </c>
      <c r="E2751" s="6">
        <v>10000</v>
      </c>
      <c r="F2751" s="8">
        <v>110</v>
      </c>
      <c r="G2751" t="s">
        <v>8220</v>
      </c>
      <c r="H2751" s="6">
        <f t="shared" si="253"/>
        <v>55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t="s">
        <v>8302</v>
      </c>
      <c r="Q2751" s="11" t="s">
        <v>8320</v>
      </c>
      <c r="R2751" t="s">
        <v>8356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>
        <f t="shared" si="257"/>
        <v>2015</v>
      </c>
    </row>
    <row r="2752" spans="1:22" ht="28.8" x14ac:dyDescent="0.3">
      <c r="A2752">
        <v>2750</v>
      </c>
      <c r="B2752" s="3" t="s">
        <v>2750</v>
      </c>
      <c r="C2752" s="3" t="s">
        <v>6860</v>
      </c>
      <c r="D2752" s="3">
        <f t="shared" si="252"/>
        <v>0</v>
      </c>
      <c r="E2752" s="6">
        <v>1999</v>
      </c>
      <c r="F2752" s="8">
        <v>0</v>
      </c>
      <c r="G2752" t="s">
        <v>8220</v>
      </c>
      <c r="H2752" s="6">
        <f t="shared" si="253"/>
        <v>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t="s">
        <v>8302</v>
      </c>
      <c r="Q2752" s="11" t="s">
        <v>8320</v>
      </c>
      <c r="R2752" t="s">
        <v>8356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3">
        <f t="shared" si="252"/>
        <v>0</v>
      </c>
      <c r="E2753" s="6">
        <v>3274</v>
      </c>
      <c r="F2753" s="8">
        <v>0</v>
      </c>
      <c r="G2753" t="s">
        <v>8220</v>
      </c>
      <c r="H2753" s="6">
        <f t="shared" si="253"/>
        <v>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t="s">
        <v>8302</v>
      </c>
      <c r="Q2753" s="11" t="s">
        <v>8320</v>
      </c>
      <c r="R2753" t="s">
        <v>8356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3">
        <f t="shared" ref="D2754:D2817" si="258">ROUND((F2754/E2754)*100,0)</f>
        <v>11</v>
      </c>
      <c r="E2754" s="6">
        <v>4800</v>
      </c>
      <c r="F2754" s="8">
        <v>550</v>
      </c>
      <c r="G2754" t="s">
        <v>8220</v>
      </c>
      <c r="H2754" s="6">
        <f t="shared" si="253"/>
        <v>39.29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t="s">
        <v>8302</v>
      </c>
      <c r="Q2754" s="11" t="s">
        <v>8320</v>
      </c>
      <c r="R2754" t="s">
        <v>8356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>
        <f t="shared" si="257"/>
        <v>2011</v>
      </c>
    </row>
    <row r="2755" spans="1:22" ht="28.8" x14ac:dyDescent="0.3">
      <c r="A2755">
        <v>2753</v>
      </c>
      <c r="B2755" s="3" t="s">
        <v>2753</v>
      </c>
      <c r="C2755" s="3" t="s">
        <v>6863</v>
      </c>
      <c r="D2755" s="3">
        <f t="shared" si="258"/>
        <v>19</v>
      </c>
      <c r="E2755" s="6">
        <v>2000</v>
      </c>
      <c r="F2755" s="8">
        <v>380</v>
      </c>
      <c r="G2755" t="s">
        <v>8220</v>
      </c>
      <c r="H2755" s="6">
        <f t="shared" ref="H2755:H2818" si="259">IFERROR(ROUND(F2755/N2755,2),0)</f>
        <v>47.5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t="s">
        <v>8302</v>
      </c>
      <c r="Q2755" s="11" t="s">
        <v>8320</v>
      </c>
      <c r="R2755" t="s">
        <v>8356</v>
      </c>
      <c r="S2755" s="13">
        <f t="shared" ref="S2755:S2818" si="260">(((L2755/60)/60)/24)+DATE(1970,1,1)</f>
        <v>41117.900729166664</v>
      </c>
      <c r="T2755" s="13">
        <f t="shared" ref="T2755:T2818" si="261">(((K2755/60)/60)/24)+DATE(1970,1,1)</f>
        <v>41147.900729166664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3">
        <f t="shared" si="258"/>
        <v>0</v>
      </c>
      <c r="E2756" s="6">
        <v>10000</v>
      </c>
      <c r="F2756" s="8">
        <v>0</v>
      </c>
      <c r="G2756" t="s">
        <v>8220</v>
      </c>
      <c r="H2756" s="6">
        <f t="shared" si="259"/>
        <v>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t="s">
        <v>8302</v>
      </c>
      <c r="Q2756" s="11" t="s">
        <v>8320</v>
      </c>
      <c r="R2756" t="s">
        <v>8356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>
        <f t="shared" si="263"/>
        <v>2014</v>
      </c>
    </row>
    <row r="2757" spans="1:22" ht="28.8" x14ac:dyDescent="0.3">
      <c r="A2757">
        <v>2755</v>
      </c>
      <c r="B2757" s="3" t="s">
        <v>2755</v>
      </c>
      <c r="C2757" s="3" t="s">
        <v>6865</v>
      </c>
      <c r="D2757" s="3">
        <f t="shared" si="258"/>
        <v>52</v>
      </c>
      <c r="E2757" s="6">
        <v>500</v>
      </c>
      <c r="F2757" s="8">
        <v>260</v>
      </c>
      <c r="G2757" t="s">
        <v>8220</v>
      </c>
      <c r="H2757" s="6">
        <f t="shared" si="259"/>
        <v>17.329999999999998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t="s">
        <v>8302</v>
      </c>
      <c r="Q2757" s="11" t="s">
        <v>8320</v>
      </c>
      <c r="R2757" t="s">
        <v>8356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3">
        <f t="shared" si="258"/>
        <v>10</v>
      </c>
      <c r="E2758" s="6">
        <v>10000</v>
      </c>
      <c r="F2758" s="8">
        <v>1048</v>
      </c>
      <c r="G2758" t="s">
        <v>8220</v>
      </c>
      <c r="H2758" s="6">
        <f t="shared" si="259"/>
        <v>31.76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t="s">
        <v>8302</v>
      </c>
      <c r="Q2758" s="11" t="s">
        <v>8320</v>
      </c>
      <c r="R2758" t="s">
        <v>8356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2013</v>
      </c>
      <c r="V2758">
        <f t="shared" si="263"/>
        <v>2014</v>
      </c>
    </row>
    <row r="2759" spans="1:22" x14ac:dyDescent="0.3">
      <c r="A2759">
        <v>2757</v>
      </c>
      <c r="B2759" s="3" t="s">
        <v>2757</v>
      </c>
      <c r="C2759" s="3" t="s">
        <v>6867</v>
      </c>
      <c r="D2759" s="3">
        <f t="shared" si="258"/>
        <v>1</v>
      </c>
      <c r="E2759" s="6">
        <v>1500</v>
      </c>
      <c r="F2759" s="8">
        <v>10</v>
      </c>
      <c r="G2759" t="s">
        <v>8220</v>
      </c>
      <c r="H2759" s="6">
        <f t="shared" si="259"/>
        <v>5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t="s">
        <v>8302</v>
      </c>
      <c r="Q2759" s="11" t="s">
        <v>8320</v>
      </c>
      <c r="R2759" t="s">
        <v>8356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>
        <f t="shared" si="263"/>
        <v>2016</v>
      </c>
    </row>
    <row r="2760" spans="1:22" ht="43.2" x14ac:dyDescent="0.3">
      <c r="A2760">
        <v>2758</v>
      </c>
      <c r="B2760" s="3" t="s">
        <v>2758</v>
      </c>
      <c r="C2760" s="3" t="s">
        <v>6868</v>
      </c>
      <c r="D2760" s="3">
        <f t="shared" si="258"/>
        <v>12</v>
      </c>
      <c r="E2760" s="6">
        <v>2000</v>
      </c>
      <c r="F2760" s="8">
        <v>234</v>
      </c>
      <c r="G2760" t="s">
        <v>8220</v>
      </c>
      <c r="H2760" s="6">
        <f t="shared" si="259"/>
        <v>39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t="s">
        <v>8302</v>
      </c>
      <c r="Q2760" s="11" t="s">
        <v>8320</v>
      </c>
      <c r="R2760" t="s">
        <v>8356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3">
        <f t="shared" si="258"/>
        <v>11</v>
      </c>
      <c r="E2761" s="6">
        <v>1000</v>
      </c>
      <c r="F2761" s="8">
        <v>105</v>
      </c>
      <c r="G2761" t="s">
        <v>8220</v>
      </c>
      <c r="H2761" s="6">
        <f t="shared" si="259"/>
        <v>52.5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t="s">
        <v>8302</v>
      </c>
      <c r="Q2761" s="11" t="s">
        <v>8320</v>
      </c>
      <c r="R2761" t="s">
        <v>8356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3">
        <f t="shared" si="258"/>
        <v>0</v>
      </c>
      <c r="E2762" s="6">
        <v>5000</v>
      </c>
      <c r="F2762" s="8">
        <v>0</v>
      </c>
      <c r="G2762" t="s">
        <v>8220</v>
      </c>
      <c r="H2762" s="6">
        <f t="shared" si="259"/>
        <v>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t="s">
        <v>8302</v>
      </c>
      <c r="Q2762" s="11" t="s">
        <v>8320</v>
      </c>
      <c r="R2762" t="s">
        <v>8356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3">
        <f t="shared" si="258"/>
        <v>1</v>
      </c>
      <c r="E2763" s="6">
        <v>5000</v>
      </c>
      <c r="F2763" s="8">
        <v>36</v>
      </c>
      <c r="G2763" t="s">
        <v>8220</v>
      </c>
      <c r="H2763" s="6">
        <f t="shared" si="259"/>
        <v>9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t="s">
        <v>8302</v>
      </c>
      <c r="Q2763" s="11" t="s">
        <v>8320</v>
      </c>
      <c r="R2763" t="s">
        <v>8356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>
        <f t="shared" si="263"/>
        <v>2013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3">
        <f t="shared" si="258"/>
        <v>1</v>
      </c>
      <c r="E2764" s="6">
        <v>3250</v>
      </c>
      <c r="F2764" s="8">
        <v>25</v>
      </c>
      <c r="G2764" t="s">
        <v>8220</v>
      </c>
      <c r="H2764" s="6">
        <f t="shared" si="259"/>
        <v>25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t="s">
        <v>8302</v>
      </c>
      <c r="Q2764" s="11" t="s">
        <v>8320</v>
      </c>
      <c r="R2764" t="s">
        <v>8356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3">
        <f t="shared" si="258"/>
        <v>0</v>
      </c>
      <c r="E2765" s="6">
        <v>39400</v>
      </c>
      <c r="F2765" s="8">
        <v>90</v>
      </c>
      <c r="G2765" t="s">
        <v>8220</v>
      </c>
      <c r="H2765" s="6">
        <f t="shared" si="259"/>
        <v>30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t="s">
        <v>8302</v>
      </c>
      <c r="Q2765" s="11" t="s">
        <v>8320</v>
      </c>
      <c r="R2765" t="s">
        <v>8356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3">
        <f t="shared" si="258"/>
        <v>1</v>
      </c>
      <c r="E2766" s="6">
        <v>4000</v>
      </c>
      <c r="F2766" s="8">
        <v>45</v>
      </c>
      <c r="G2766" t="s">
        <v>8220</v>
      </c>
      <c r="H2766" s="6">
        <f t="shared" si="259"/>
        <v>11.25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t="s">
        <v>8302</v>
      </c>
      <c r="Q2766" s="11" t="s">
        <v>8320</v>
      </c>
      <c r="R2766" t="s">
        <v>8356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>
        <f t="shared" si="263"/>
        <v>2012</v>
      </c>
    </row>
    <row r="2767" spans="1:22" ht="28.8" x14ac:dyDescent="0.3">
      <c r="A2767">
        <v>2765</v>
      </c>
      <c r="B2767" s="3" t="s">
        <v>2765</v>
      </c>
      <c r="C2767" s="3" t="s">
        <v>6875</v>
      </c>
      <c r="D2767" s="3">
        <f t="shared" si="258"/>
        <v>0</v>
      </c>
      <c r="E2767" s="6">
        <v>4000</v>
      </c>
      <c r="F2767" s="8">
        <v>0</v>
      </c>
      <c r="G2767" t="s">
        <v>8220</v>
      </c>
      <c r="H2767" s="6">
        <f t="shared" si="259"/>
        <v>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t="s">
        <v>8302</v>
      </c>
      <c r="Q2767" s="11" t="s">
        <v>8320</v>
      </c>
      <c r="R2767" t="s">
        <v>8356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3">
        <f t="shared" si="258"/>
        <v>2</v>
      </c>
      <c r="E2768" s="6">
        <v>5000</v>
      </c>
      <c r="F2768" s="8">
        <v>100</v>
      </c>
      <c r="G2768" t="s">
        <v>8220</v>
      </c>
      <c r="H2768" s="6">
        <f t="shared" si="259"/>
        <v>25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t="s">
        <v>8302</v>
      </c>
      <c r="Q2768" s="11" t="s">
        <v>8320</v>
      </c>
      <c r="R2768" t="s">
        <v>8356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>
        <f t="shared" si="263"/>
        <v>2011</v>
      </c>
    </row>
    <row r="2769" spans="1:22" ht="28.8" x14ac:dyDescent="0.3">
      <c r="A2769">
        <v>2767</v>
      </c>
      <c r="B2769" s="3" t="s">
        <v>2767</v>
      </c>
      <c r="C2769" s="3" t="s">
        <v>6877</v>
      </c>
      <c r="D2769" s="3">
        <f t="shared" si="258"/>
        <v>1</v>
      </c>
      <c r="E2769" s="6">
        <v>4000</v>
      </c>
      <c r="F2769" s="8">
        <v>34</v>
      </c>
      <c r="G2769" t="s">
        <v>8220</v>
      </c>
      <c r="H2769" s="6">
        <f t="shared" si="259"/>
        <v>11.33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t="s">
        <v>8302</v>
      </c>
      <c r="Q2769" s="11" t="s">
        <v>8320</v>
      </c>
      <c r="R2769" t="s">
        <v>8356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3">
        <f t="shared" si="258"/>
        <v>14</v>
      </c>
      <c r="E2770" s="6">
        <v>7000</v>
      </c>
      <c r="F2770" s="8">
        <v>1002</v>
      </c>
      <c r="G2770" t="s">
        <v>8220</v>
      </c>
      <c r="H2770" s="6">
        <f t="shared" si="259"/>
        <v>29.47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t="s">
        <v>8302</v>
      </c>
      <c r="Q2770" s="11" t="s">
        <v>8320</v>
      </c>
      <c r="R2770" t="s">
        <v>8356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3">
        <f t="shared" si="258"/>
        <v>0</v>
      </c>
      <c r="E2771" s="6">
        <v>800</v>
      </c>
      <c r="F2771" s="8">
        <v>2</v>
      </c>
      <c r="G2771" t="s">
        <v>8220</v>
      </c>
      <c r="H2771" s="6">
        <f t="shared" si="259"/>
        <v>1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t="s">
        <v>8302</v>
      </c>
      <c r="Q2771" s="11" t="s">
        <v>8320</v>
      </c>
      <c r="R2771" t="s">
        <v>8356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3">
        <f t="shared" si="258"/>
        <v>10</v>
      </c>
      <c r="E2772" s="6">
        <v>20000</v>
      </c>
      <c r="F2772" s="8">
        <v>2082.25</v>
      </c>
      <c r="G2772" t="s">
        <v>8220</v>
      </c>
      <c r="H2772" s="6">
        <f t="shared" si="259"/>
        <v>63.1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t="s">
        <v>8302</v>
      </c>
      <c r="Q2772" s="11" t="s">
        <v>8320</v>
      </c>
      <c r="R2772" t="s">
        <v>8356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3">
        <f t="shared" si="258"/>
        <v>0</v>
      </c>
      <c r="E2773" s="6">
        <v>19980</v>
      </c>
      <c r="F2773" s="8">
        <v>0</v>
      </c>
      <c r="G2773" t="s">
        <v>8220</v>
      </c>
      <c r="H2773" s="6">
        <f t="shared" si="259"/>
        <v>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t="s">
        <v>8302</v>
      </c>
      <c r="Q2773" s="11" t="s">
        <v>8320</v>
      </c>
      <c r="R2773" t="s">
        <v>8356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>
        <f t="shared" si="263"/>
        <v>2013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3">
        <f t="shared" si="258"/>
        <v>0</v>
      </c>
      <c r="E2774" s="6">
        <v>8000</v>
      </c>
      <c r="F2774" s="8">
        <v>0</v>
      </c>
      <c r="G2774" t="s">
        <v>8220</v>
      </c>
      <c r="H2774" s="6">
        <f t="shared" si="259"/>
        <v>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t="s">
        <v>8302</v>
      </c>
      <c r="Q2774" s="11" t="s">
        <v>8320</v>
      </c>
      <c r="R2774" t="s">
        <v>8356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>
        <f t="shared" si="263"/>
        <v>2013</v>
      </c>
    </row>
    <row r="2775" spans="1:22" ht="28.8" x14ac:dyDescent="0.3">
      <c r="A2775">
        <v>2773</v>
      </c>
      <c r="B2775" s="3" t="s">
        <v>2773</v>
      </c>
      <c r="C2775" s="3" t="s">
        <v>6883</v>
      </c>
      <c r="D2775" s="3">
        <f t="shared" si="258"/>
        <v>0</v>
      </c>
      <c r="E2775" s="6">
        <v>530</v>
      </c>
      <c r="F2775" s="8">
        <v>1</v>
      </c>
      <c r="G2775" t="s">
        <v>8220</v>
      </c>
      <c r="H2775" s="6">
        <f t="shared" si="259"/>
        <v>1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t="s">
        <v>8302</v>
      </c>
      <c r="Q2775" s="11" t="s">
        <v>8320</v>
      </c>
      <c r="R2775" t="s">
        <v>8356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3">
        <f t="shared" si="258"/>
        <v>14</v>
      </c>
      <c r="E2776" s="6">
        <v>4000</v>
      </c>
      <c r="F2776" s="8">
        <v>570</v>
      </c>
      <c r="G2776" t="s">
        <v>8220</v>
      </c>
      <c r="H2776" s="6">
        <f t="shared" si="259"/>
        <v>43.85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t="s">
        <v>8302</v>
      </c>
      <c r="Q2776" s="11" t="s">
        <v>8320</v>
      </c>
      <c r="R2776" t="s">
        <v>8356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3">
        <f t="shared" si="258"/>
        <v>3</v>
      </c>
      <c r="E2777" s="6">
        <v>5000</v>
      </c>
      <c r="F2777" s="8">
        <v>150</v>
      </c>
      <c r="G2777" t="s">
        <v>8220</v>
      </c>
      <c r="H2777" s="6">
        <f t="shared" si="259"/>
        <v>75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t="s">
        <v>8302</v>
      </c>
      <c r="Q2777" s="11" t="s">
        <v>8320</v>
      </c>
      <c r="R2777" t="s">
        <v>8356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>
        <f t="shared" si="263"/>
        <v>2011</v>
      </c>
    </row>
    <row r="2778" spans="1:22" ht="43.2" x14ac:dyDescent="0.3">
      <c r="A2778">
        <v>2776</v>
      </c>
      <c r="B2778" s="3" t="s">
        <v>2776</v>
      </c>
      <c r="C2778" s="3" t="s">
        <v>6886</v>
      </c>
      <c r="D2778" s="3">
        <f t="shared" si="258"/>
        <v>8</v>
      </c>
      <c r="E2778" s="6">
        <v>21000</v>
      </c>
      <c r="F2778" s="8">
        <v>1655</v>
      </c>
      <c r="G2778" t="s">
        <v>8220</v>
      </c>
      <c r="H2778" s="6">
        <f t="shared" si="259"/>
        <v>45.97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t="s">
        <v>8302</v>
      </c>
      <c r="Q2778" s="11" t="s">
        <v>8320</v>
      </c>
      <c r="R2778" t="s">
        <v>8356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3">
        <f t="shared" si="258"/>
        <v>0</v>
      </c>
      <c r="E2779" s="6">
        <v>3000</v>
      </c>
      <c r="F2779" s="8">
        <v>10</v>
      </c>
      <c r="G2779" t="s">
        <v>8220</v>
      </c>
      <c r="H2779" s="6">
        <f t="shared" si="259"/>
        <v>10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t="s">
        <v>8302</v>
      </c>
      <c r="Q2779" s="11" t="s">
        <v>8320</v>
      </c>
      <c r="R2779" t="s">
        <v>8356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3">
        <f t="shared" si="258"/>
        <v>26</v>
      </c>
      <c r="E2780" s="6">
        <v>5500</v>
      </c>
      <c r="F2780" s="8">
        <v>1405</v>
      </c>
      <c r="G2780" t="s">
        <v>8220</v>
      </c>
      <c r="H2780" s="6">
        <f t="shared" si="259"/>
        <v>93.67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t="s">
        <v>8302</v>
      </c>
      <c r="Q2780" s="11" t="s">
        <v>8320</v>
      </c>
      <c r="R2780" t="s">
        <v>8356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3">
        <f t="shared" si="258"/>
        <v>2</v>
      </c>
      <c r="E2781" s="6">
        <v>2500</v>
      </c>
      <c r="F2781" s="8">
        <v>53</v>
      </c>
      <c r="G2781" t="s">
        <v>8220</v>
      </c>
      <c r="H2781" s="6">
        <f t="shared" si="259"/>
        <v>53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t="s">
        <v>8302</v>
      </c>
      <c r="Q2781" s="11" t="s">
        <v>8320</v>
      </c>
      <c r="R2781" t="s">
        <v>8356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3">
        <f t="shared" si="258"/>
        <v>0</v>
      </c>
      <c r="E2782" s="6">
        <v>100000</v>
      </c>
      <c r="F2782" s="8">
        <v>0</v>
      </c>
      <c r="G2782" t="s">
        <v>8220</v>
      </c>
      <c r="H2782" s="6">
        <f t="shared" si="259"/>
        <v>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t="s">
        <v>8302</v>
      </c>
      <c r="Q2782" s="11" t="s">
        <v>8320</v>
      </c>
      <c r="R2782" t="s">
        <v>8356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>
        <f t="shared" si="263"/>
        <v>2017</v>
      </c>
    </row>
    <row r="2783" spans="1:22" ht="28.8" x14ac:dyDescent="0.3">
      <c r="A2783">
        <v>2781</v>
      </c>
      <c r="B2783" s="3" t="s">
        <v>2781</v>
      </c>
      <c r="C2783" s="3" t="s">
        <v>6891</v>
      </c>
      <c r="D2783" s="3">
        <f t="shared" si="258"/>
        <v>105</v>
      </c>
      <c r="E2783" s="6">
        <v>1250</v>
      </c>
      <c r="F2783" s="8">
        <v>1316</v>
      </c>
      <c r="G2783" t="s">
        <v>8218</v>
      </c>
      <c r="H2783" s="6">
        <f t="shared" si="259"/>
        <v>47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t="s">
        <v>8269</v>
      </c>
      <c r="Q2783" s="11" t="s">
        <v>8315</v>
      </c>
      <c r="R2783" t="s">
        <v>8316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3">
        <f t="shared" si="258"/>
        <v>120</v>
      </c>
      <c r="E2784" s="6">
        <v>1000</v>
      </c>
      <c r="F2784" s="8">
        <v>1200</v>
      </c>
      <c r="G2784" t="s">
        <v>8218</v>
      </c>
      <c r="H2784" s="6">
        <f t="shared" si="259"/>
        <v>66.67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t="s">
        <v>8269</v>
      </c>
      <c r="Q2784" s="11" t="s">
        <v>8315</v>
      </c>
      <c r="R2784" t="s">
        <v>8316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3">
        <f t="shared" si="258"/>
        <v>115</v>
      </c>
      <c r="E2785" s="6">
        <v>1000</v>
      </c>
      <c r="F2785" s="8">
        <v>1145</v>
      </c>
      <c r="G2785" t="s">
        <v>8218</v>
      </c>
      <c r="H2785" s="6">
        <f t="shared" si="259"/>
        <v>18.77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t="s">
        <v>8269</v>
      </c>
      <c r="Q2785" s="11" t="s">
        <v>8315</v>
      </c>
      <c r="R2785" t="s">
        <v>8316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>
        <f t="shared" si="263"/>
        <v>2015</v>
      </c>
    </row>
    <row r="2786" spans="1:22" ht="28.8" x14ac:dyDescent="0.3">
      <c r="A2786">
        <v>2784</v>
      </c>
      <c r="B2786" s="3" t="s">
        <v>2784</v>
      </c>
      <c r="C2786" s="3" t="s">
        <v>6894</v>
      </c>
      <c r="D2786" s="3">
        <f t="shared" si="258"/>
        <v>119</v>
      </c>
      <c r="E2786" s="6">
        <v>6000</v>
      </c>
      <c r="F2786" s="8">
        <v>7140</v>
      </c>
      <c r="G2786" t="s">
        <v>8218</v>
      </c>
      <c r="H2786" s="6">
        <f t="shared" si="259"/>
        <v>66.11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t="s">
        <v>8269</v>
      </c>
      <c r="Q2786" s="11" t="s">
        <v>8315</v>
      </c>
      <c r="R2786" t="s">
        <v>8316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>
        <f t="shared" si="263"/>
        <v>2014</v>
      </c>
    </row>
    <row r="2787" spans="1:22" ht="28.8" x14ac:dyDescent="0.3">
      <c r="A2787">
        <v>2785</v>
      </c>
      <c r="B2787" s="3" t="s">
        <v>2785</v>
      </c>
      <c r="C2787" s="3" t="s">
        <v>6895</v>
      </c>
      <c r="D2787" s="3">
        <f t="shared" si="258"/>
        <v>105</v>
      </c>
      <c r="E2787" s="6">
        <v>5000</v>
      </c>
      <c r="F2787" s="8">
        <v>5234</v>
      </c>
      <c r="G2787" t="s">
        <v>8218</v>
      </c>
      <c r="H2787" s="6">
        <f t="shared" si="259"/>
        <v>36.86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t="s">
        <v>8269</v>
      </c>
      <c r="Q2787" s="11" t="s">
        <v>8315</v>
      </c>
      <c r="R2787" t="s">
        <v>8316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3">
        <f t="shared" si="258"/>
        <v>118</v>
      </c>
      <c r="E2788" s="6">
        <v>2500</v>
      </c>
      <c r="F2788" s="8">
        <v>2946</v>
      </c>
      <c r="G2788" t="s">
        <v>8218</v>
      </c>
      <c r="H2788" s="6">
        <f t="shared" si="259"/>
        <v>39.81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t="s">
        <v>8269</v>
      </c>
      <c r="Q2788" s="11" t="s">
        <v>8315</v>
      </c>
      <c r="R2788" t="s">
        <v>8316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3">
        <f t="shared" si="258"/>
        <v>120</v>
      </c>
      <c r="E2789" s="6">
        <v>1000</v>
      </c>
      <c r="F2789" s="8">
        <v>1197</v>
      </c>
      <c r="G2789" t="s">
        <v>8218</v>
      </c>
      <c r="H2789" s="6">
        <f t="shared" si="259"/>
        <v>31.5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t="s">
        <v>8269</v>
      </c>
      <c r="Q2789" s="11" t="s">
        <v>8315</v>
      </c>
      <c r="R2789" t="s">
        <v>8316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>
        <f t="shared" si="263"/>
        <v>2014</v>
      </c>
    </row>
    <row r="2790" spans="1:22" ht="28.8" x14ac:dyDescent="0.3">
      <c r="A2790">
        <v>2788</v>
      </c>
      <c r="B2790" s="3" t="s">
        <v>2788</v>
      </c>
      <c r="C2790" s="3" t="s">
        <v>6898</v>
      </c>
      <c r="D2790" s="3">
        <f t="shared" si="258"/>
        <v>103</v>
      </c>
      <c r="E2790" s="6">
        <v>2000</v>
      </c>
      <c r="F2790" s="8">
        <v>2050</v>
      </c>
      <c r="G2790" t="s">
        <v>8218</v>
      </c>
      <c r="H2790" s="6">
        <f t="shared" si="259"/>
        <v>102.5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t="s">
        <v>8269</v>
      </c>
      <c r="Q2790" s="11" t="s">
        <v>8315</v>
      </c>
      <c r="R2790" t="s">
        <v>8316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3">
        <f t="shared" si="258"/>
        <v>101</v>
      </c>
      <c r="E2791" s="6">
        <v>3000</v>
      </c>
      <c r="F2791" s="8">
        <v>3035</v>
      </c>
      <c r="G2791" t="s">
        <v>8218</v>
      </c>
      <c r="H2791" s="6">
        <f t="shared" si="259"/>
        <v>126.46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t="s">
        <v>8269</v>
      </c>
      <c r="Q2791" s="11" t="s">
        <v>8315</v>
      </c>
      <c r="R2791" t="s">
        <v>8316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3">
        <f t="shared" si="258"/>
        <v>105</v>
      </c>
      <c r="E2792" s="6">
        <v>3000</v>
      </c>
      <c r="F2792" s="8">
        <v>3160</v>
      </c>
      <c r="G2792" t="s">
        <v>8218</v>
      </c>
      <c r="H2792" s="6">
        <f t="shared" si="259"/>
        <v>47.88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t="s">
        <v>8269</v>
      </c>
      <c r="Q2792" s="11" t="s">
        <v>8315</v>
      </c>
      <c r="R2792" t="s">
        <v>8316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3">
        <f t="shared" si="258"/>
        <v>103</v>
      </c>
      <c r="E2793" s="6">
        <v>2000</v>
      </c>
      <c r="F2793" s="8">
        <v>2050</v>
      </c>
      <c r="G2793" t="s">
        <v>8218</v>
      </c>
      <c r="H2793" s="6">
        <f t="shared" si="259"/>
        <v>73.209999999999994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t="s">
        <v>8269</v>
      </c>
      <c r="Q2793" s="11" t="s">
        <v>8315</v>
      </c>
      <c r="R2793" t="s">
        <v>8316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3">
        <f t="shared" si="258"/>
        <v>108</v>
      </c>
      <c r="E2794" s="6">
        <v>2000</v>
      </c>
      <c r="F2794" s="8">
        <v>2152</v>
      </c>
      <c r="G2794" t="s">
        <v>8218</v>
      </c>
      <c r="H2794" s="6">
        <f t="shared" si="259"/>
        <v>89.67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t="s">
        <v>8269</v>
      </c>
      <c r="Q2794" s="11" t="s">
        <v>8315</v>
      </c>
      <c r="R2794" t="s">
        <v>8316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3">
        <f t="shared" si="258"/>
        <v>111</v>
      </c>
      <c r="E2795" s="6">
        <v>10000</v>
      </c>
      <c r="F2795" s="8">
        <v>11056.75</v>
      </c>
      <c r="G2795" t="s">
        <v>8218</v>
      </c>
      <c r="H2795" s="6">
        <f t="shared" si="259"/>
        <v>151.46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t="s">
        <v>8269</v>
      </c>
      <c r="Q2795" s="11" t="s">
        <v>8315</v>
      </c>
      <c r="R2795" t="s">
        <v>8316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>
        <f t="shared" si="263"/>
        <v>2015</v>
      </c>
    </row>
    <row r="2796" spans="1:22" ht="43.2" x14ac:dyDescent="0.3">
      <c r="A2796">
        <v>2794</v>
      </c>
      <c r="B2796" s="3" t="s">
        <v>2794</v>
      </c>
      <c r="C2796" s="3" t="s">
        <v>6904</v>
      </c>
      <c r="D2796" s="3">
        <f t="shared" si="258"/>
        <v>150</v>
      </c>
      <c r="E2796" s="6">
        <v>50</v>
      </c>
      <c r="F2796" s="8">
        <v>75</v>
      </c>
      <c r="G2796" t="s">
        <v>8218</v>
      </c>
      <c r="H2796" s="6">
        <f t="shared" si="259"/>
        <v>25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t="s">
        <v>8269</v>
      </c>
      <c r="Q2796" s="11" t="s">
        <v>8315</v>
      </c>
      <c r="R2796" t="s">
        <v>8316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3">
        <f t="shared" si="258"/>
        <v>104</v>
      </c>
      <c r="E2797" s="6">
        <v>700</v>
      </c>
      <c r="F2797" s="8">
        <v>730</v>
      </c>
      <c r="G2797" t="s">
        <v>8218</v>
      </c>
      <c r="H2797" s="6">
        <f t="shared" si="259"/>
        <v>36.5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t="s">
        <v>8269</v>
      </c>
      <c r="Q2797" s="11" t="s">
        <v>8315</v>
      </c>
      <c r="R2797" t="s">
        <v>8316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3">
        <f t="shared" si="258"/>
        <v>116</v>
      </c>
      <c r="E2798" s="6">
        <v>800</v>
      </c>
      <c r="F2798" s="8">
        <v>924</v>
      </c>
      <c r="G2798" t="s">
        <v>8218</v>
      </c>
      <c r="H2798" s="6">
        <f t="shared" si="259"/>
        <v>44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t="s">
        <v>8269</v>
      </c>
      <c r="Q2798" s="11" t="s">
        <v>8315</v>
      </c>
      <c r="R2798" t="s">
        <v>8316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3">
        <f t="shared" si="258"/>
        <v>103</v>
      </c>
      <c r="E2799" s="6">
        <v>8000</v>
      </c>
      <c r="F2799" s="8">
        <v>8211.61</v>
      </c>
      <c r="G2799" t="s">
        <v>8218</v>
      </c>
      <c r="H2799" s="6">
        <f t="shared" si="259"/>
        <v>87.36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t="s">
        <v>8269</v>
      </c>
      <c r="Q2799" s="11" t="s">
        <v>8315</v>
      </c>
      <c r="R2799" t="s">
        <v>8316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3">
        <f t="shared" si="258"/>
        <v>101</v>
      </c>
      <c r="E2800" s="6">
        <v>5000</v>
      </c>
      <c r="F2800" s="8">
        <v>5070</v>
      </c>
      <c r="G2800" t="s">
        <v>8218</v>
      </c>
      <c r="H2800" s="6">
        <f t="shared" si="259"/>
        <v>36.47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t="s">
        <v>8269</v>
      </c>
      <c r="Q2800" s="11" t="s">
        <v>8315</v>
      </c>
      <c r="R2800" t="s">
        <v>8316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3">
        <f t="shared" si="258"/>
        <v>117</v>
      </c>
      <c r="E2801" s="6">
        <v>5000</v>
      </c>
      <c r="F2801" s="8">
        <v>5831.74</v>
      </c>
      <c r="G2801" t="s">
        <v>8218</v>
      </c>
      <c r="H2801" s="6">
        <f t="shared" si="259"/>
        <v>44.86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t="s">
        <v>8269</v>
      </c>
      <c r="Q2801" s="11" t="s">
        <v>8315</v>
      </c>
      <c r="R2801" t="s">
        <v>8316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3">
        <f t="shared" si="258"/>
        <v>133</v>
      </c>
      <c r="E2802" s="6">
        <v>1000</v>
      </c>
      <c r="F2802" s="8">
        <v>1330</v>
      </c>
      <c r="G2802" t="s">
        <v>8218</v>
      </c>
      <c r="H2802" s="6">
        <f t="shared" si="259"/>
        <v>42.9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t="s">
        <v>8269</v>
      </c>
      <c r="Q2802" s="11" t="s">
        <v>8315</v>
      </c>
      <c r="R2802" t="s">
        <v>8316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>
        <f t="shared" si="263"/>
        <v>2015</v>
      </c>
    </row>
    <row r="2803" spans="1:22" ht="28.8" x14ac:dyDescent="0.3">
      <c r="A2803">
        <v>2801</v>
      </c>
      <c r="B2803" s="3" t="s">
        <v>2801</v>
      </c>
      <c r="C2803" s="3" t="s">
        <v>6911</v>
      </c>
      <c r="D2803" s="3">
        <f t="shared" si="258"/>
        <v>133</v>
      </c>
      <c r="E2803" s="6">
        <v>500</v>
      </c>
      <c r="F2803" s="8">
        <v>666</v>
      </c>
      <c r="G2803" t="s">
        <v>8218</v>
      </c>
      <c r="H2803" s="6">
        <f t="shared" si="259"/>
        <v>51.23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t="s">
        <v>8269</v>
      </c>
      <c r="Q2803" s="11" t="s">
        <v>8315</v>
      </c>
      <c r="R2803" t="s">
        <v>8316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3">
        <f t="shared" si="258"/>
        <v>102</v>
      </c>
      <c r="E2804" s="6">
        <v>3000</v>
      </c>
      <c r="F2804" s="8">
        <v>3055</v>
      </c>
      <c r="G2804" t="s">
        <v>8218</v>
      </c>
      <c r="H2804" s="6">
        <f t="shared" si="259"/>
        <v>33.94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t="s">
        <v>8269</v>
      </c>
      <c r="Q2804" s="11" t="s">
        <v>8315</v>
      </c>
      <c r="R2804" t="s">
        <v>8316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3">
        <f t="shared" si="258"/>
        <v>128</v>
      </c>
      <c r="E2805" s="6">
        <v>10000</v>
      </c>
      <c r="F2805" s="8">
        <v>12795</v>
      </c>
      <c r="G2805" t="s">
        <v>8218</v>
      </c>
      <c r="H2805" s="6">
        <f t="shared" si="259"/>
        <v>90.74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t="s">
        <v>8269</v>
      </c>
      <c r="Q2805" s="11" t="s">
        <v>8315</v>
      </c>
      <c r="R2805" t="s">
        <v>8316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3">
        <f t="shared" si="258"/>
        <v>115</v>
      </c>
      <c r="E2806" s="6">
        <v>1000</v>
      </c>
      <c r="F2806" s="8">
        <v>1150</v>
      </c>
      <c r="G2806" t="s">
        <v>8218</v>
      </c>
      <c r="H2806" s="6">
        <f t="shared" si="259"/>
        <v>50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t="s">
        <v>8269</v>
      </c>
      <c r="Q2806" s="11" t="s">
        <v>8315</v>
      </c>
      <c r="R2806" t="s">
        <v>8316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3">
        <f t="shared" si="258"/>
        <v>110</v>
      </c>
      <c r="E2807" s="6">
        <v>400</v>
      </c>
      <c r="F2807" s="8">
        <v>440</v>
      </c>
      <c r="G2807" t="s">
        <v>8218</v>
      </c>
      <c r="H2807" s="6">
        <f t="shared" si="259"/>
        <v>24.44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t="s">
        <v>8269</v>
      </c>
      <c r="Q2807" s="11" t="s">
        <v>8315</v>
      </c>
      <c r="R2807" t="s">
        <v>8316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3">
        <f t="shared" si="258"/>
        <v>112</v>
      </c>
      <c r="E2808" s="6">
        <v>3000</v>
      </c>
      <c r="F2808" s="8">
        <v>3363</v>
      </c>
      <c r="G2808" t="s">
        <v>8218</v>
      </c>
      <c r="H2808" s="6">
        <f t="shared" si="259"/>
        <v>44.25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t="s">
        <v>8269</v>
      </c>
      <c r="Q2808" s="11" t="s">
        <v>8315</v>
      </c>
      <c r="R2808" t="s">
        <v>8316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3">
        <f t="shared" si="258"/>
        <v>126</v>
      </c>
      <c r="E2809" s="6">
        <v>5000</v>
      </c>
      <c r="F2809" s="8">
        <v>6300</v>
      </c>
      <c r="G2809" t="s">
        <v>8218</v>
      </c>
      <c r="H2809" s="6">
        <f t="shared" si="259"/>
        <v>67.739999999999995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t="s">
        <v>8269</v>
      </c>
      <c r="Q2809" s="11" t="s">
        <v>8315</v>
      </c>
      <c r="R2809" t="s">
        <v>8316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3">
        <f t="shared" si="258"/>
        <v>100</v>
      </c>
      <c r="E2810" s="6">
        <v>4500</v>
      </c>
      <c r="F2810" s="8">
        <v>4511</v>
      </c>
      <c r="G2810" t="s">
        <v>8218</v>
      </c>
      <c r="H2810" s="6">
        <f t="shared" si="259"/>
        <v>65.38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t="s">
        <v>8269</v>
      </c>
      <c r="Q2810" s="11" t="s">
        <v>8315</v>
      </c>
      <c r="R2810" t="s">
        <v>8316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3">
        <f t="shared" si="258"/>
        <v>102</v>
      </c>
      <c r="E2811" s="6">
        <v>2500</v>
      </c>
      <c r="F2811" s="8">
        <v>2560</v>
      </c>
      <c r="G2811" t="s">
        <v>8218</v>
      </c>
      <c r="H2811" s="6">
        <f t="shared" si="259"/>
        <v>121.9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t="s">
        <v>8269</v>
      </c>
      <c r="Q2811" s="11" t="s">
        <v>8315</v>
      </c>
      <c r="R2811" t="s">
        <v>8316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3">
        <f t="shared" si="258"/>
        <v>108</v>
      </c>
      <c r="E2812" s="6">
        <v>2500</v>
      </c>
      <c r="F2812" s="8">
        <v>2705</v>
      </c>
      <c r="G2812" t="s">
        <v>8218</v>
      </c>
      <c r="H2812" s="6">
        <f t="shared" si="259"/>
        <v>47.46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t="s">
        <v>8269</v>
      </c>
      <c r="Q2812" s="11" t="s">
        <v>8315</v>
      </c>
      <c r="R2812" t="s">
        <v>8316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>
        <f t="shared" si="263"/>
        <v>2014</v>
      </c>
    </row>
    <row r="2813" spans="1:22" ht="28.8" x14ac:dyDescent="0.3">
      <c r="A2813">
        <v>2811</v>
      </c>
      <c r="B2813" s="3" t="s">
        <v>2811</v>
      </c>
      <c r="C2813" s="3" t="s">
        <v>6921</v>
      </c>
      <c r="D2813" s="3">
        <f t="shared" si="258"/>
        <v>100</v>
      </c>
      <c r="E2813" s="6">
        <v>10000</v>
      </c>
      <c r="F2813" s="8">
        <v>10027</v>
      </c>
      <c r="G2813" t="s">
        <v>8218</v>
      </c>
      <c r="H2813" s="6">
        <f t="shared" si="259"/>
        <v>92.84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t="s">
        <v>8269</v>
      </c>
      <c r="Q2813" s="11" t="s">
        <v>8315</v>
      </c>
      <c r="R2813" t="s">
        <v>8316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>
        <f t="shared" si="263"/>
        <v>2015</v>
      </c>
    </row>
    <row r="2814" spans="1:22" ht="28.8" x14ac:dyDescent="0.3">
      <c r="A2814">
        <v>2812</v>
      </c>
      <c r="B2814" s="3" t="s">
        <v>2812</v>
      </c>
      <c r="C2814" s="3" t="s">
        <v>6922</v>
      </c>
      <c r="D2814" s="3">
        <f t="shared" si="258"/>
        <v>113</v>
      </c>
      <c r="E2814" s="6">
        <v>5000</v>
      </c>
      <c r="F2814" s="8">
        <v>5665</v>
      </c>
      <c r="G2814" t="s">
        <v>8218</v>
      </c>
      <c r="H2814" s="6">
        <f t="shared" si="259"/>
        <v>68.25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t="s">
        <v>8269</v>
      </c>
      <c r="Q2814" s="11" t="s">
        <v>8315</v>
      </c>
      <c r="R2814" t="s">
        <v>8316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3">
        <f t="shared" si="258"/>
        <v>128</v>
      </c>
      <c r="E2815" s="6">
        <v>2800</v>
      </c>
      <c r="F2815" s="8">
        <v>3572.12</v>
      </c>
      <c r="G2815" t="s">
        <v>8218</v>
      </c>
      <c r="H2815" s="6">
        <f t="shared" si="259"/>
        <v>37.21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t="s">
        <v>8269</v>
      </c>
      <c r="Q2815" s="11" t="s">
        <v>8315</v>
      </c>
      <c r="R2815" t="s">
        <v>8316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3">
        <f t="shared" si="258"/>
        <v>108</v>
      </c>
      <c r="E2816" s="6">
        <v>1500</v>
      </c>
      <c r="F2816" s="8">
        <v>1616</v>
      </c>
      <c r="G2816" t="s">
        <v>8218</v>
      </c>
      <c r="H2816" s="6">
        <f t="shared" si="259"/>
        <v>25.25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t="s">
        <v>8269</v>
      </c>
      <c r="Q2816" s="11" t="s">
        <v>8315</v>
      </c>
      <c r="R2816" t="s">
        <v>8316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>
        <f t="shared" si="263"/>
        <v>2015</v>
      </c>
    </row>
    <row r="2817" spans="1:22" ht="28.8" x14ac:dyDescent="0.3">
      <c r="A2817">
        <v>2815</v>
      </c>
      <c r="B2817" s="3" t="s">
        <v>2815</v>
      </c>
      <c r="C2817" s="3" t="s">
        <v>6925</v>
      </c>
      <c r="D2817" s="3">
        <f t="shared" si="258"/>
        <v>242</v>
      </c>
      <c r="E2817" s="6">
        <v>250</v>
      </c>
      <c r="F2817" s="8">
        <v>605</v>
      </c>
      <c r="G2817" t="s">
        <v>8218</v>
      </c>
      <c r="H2817" s="6">
        <f t="shared" si="259"/>
        <v>43.21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t="s">
        <v>8269</v>
      </c>
      <c r="Q2817" s="11" t="s">
        <v>8315</v>
      </c>
      <c r="R2817" t="s">
        <v>8316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3">
        <f t="shared" ref="D2818:D2881" si="264">ROUND((F2818/E2818)*100,0)</f>
        <v>142</v>
      </c>
      <c r="E2818" s="6">
        <v>3000</v>
      </c>
      <c r="F2818" s="8">
        <v>4247</v>
      </c>
      <c r="G2818" t="s">
        <v>8218</v>
      </c>
      <c r="H2818" s="6">
        <f t="shared" si="259"/>
        <v>25.13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t="s">
        <v>8269</v>
      </c>
      <c r="Q2818" s="11" t="s">
        <v>8315</v>
      </c>
      <c r="R2818" t="s">
        <v>8316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3">
        <f t="shared" si="264"/>
        <v>130</v>
      </c>
      <c r="E2819" s="6">
        <v>600</v>
      </c>
      <c r="F2819" s="8">
        <v>780</v>
      </c>
      <c r="G2819" t="s">
        <v>8218</v>
      </c>
      <c r="H2819" s="6">
        <f t="shared" ref="H2819:H2882" si="265">IFERROR(ROUND(F2819/N2819,2),0)</f>
        <v>23.64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t="s">
        <v>8269</v>
      </c>
      <c r="Q2819" s="11" t="s">
        <v>8315</v>
      </c>
      <c r="R2819" t="s">
        <v>8316</v>
      </c>
      <c r="S2819" s="13">
        <f t="shared" ref="S2819:S2882" si="266">(((L2819/60)/60)/24)+DATE(1970,1,1)</f>
        <v>42023.634976851856</v>
      </c>
      <c r="T2819" s="13">
        <f t="shared" ref="T2819:T2882" si="267">(((K2819/60)/60)/24)+DATE(1970,1,1)</f>
        <v>42063.634976851856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3">
        <f t="shared" si="264"/>
        <v>106</v>
      </c>
      <c r="E2820" s="6">
        <v>10000</v>
      </c>
      <c r="F2820" s="8">
        <v>10603</v>
      </c>
      <c r="G2820" t="s">
        <v>8218</v>
      </c>
      <c r="H2820" s="6">
        <f t="shared" si="265"/>
        <v>103.95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t="s">
        <v>8269</v>
      </c>
      <c r="Q2820" s="11" t="s">
        <v>8315</v>
      </c>
      <c r="R2820" t="s">
        <v>8316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3">
        <f t="shared" si="264"/>
        <v>105</v>
      </c>
      <c r="E2821" s="6">
        <v>5000</v>
      </c>
      <c r="F2821" s="8">
        <v>5240</v>
      </c>
      <c r="G2821" t="s">
        <v>8218</v>
      </c>
      <c r="H2821" s="6">
        <f t="shared" si="265"/>
        <v>50.38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t="s">
        <v>8269</v>
      </c>
      <c r="Q2821" s="11" t="s">
        <v>8315</v>
      </c>
      <c r="R2821" t="s">
        <v>8316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3">
        <f t="shared" si="264"/>
        <v>136</v>
      </c>
      <c r="E2822" s="6">
        <v>200</v>
      </c>
      <c r="F2822" s="8">
        <v>272</v>
      </c>
      <c r="G2822" t="s">
        <v>8218</v>
      </c>
      <c r="H2822" s="6">
        <f t="shared" si="265"/>
        <v>13.6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t="s">
        <v>8269</v>
      </c>
      <c r="Q2822" s="11" t="s">
        <v>8315</v>
      </c>
      <c r="R2822" t="s">
        <v>8316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>
        <f t="shared" si="269"/>
        <v>2016</v>
      </c>
    </row>
    <row r="2823" spans="1:22" ht="43.2" x14ac:dyDescent="0.3">
      <c r="A2823">
        <v>2821</v>
      </c>
      <c r="B2823" s="3" t="s">
        <v>2821</v>
      </c>
      <c r="C2823" s="3" t="s">
        <v>6931</v>
      </c>
      <c r="D2823" s="3">
        <f t="shared" si="264"/>
        <v>100</v>
      </c>
      <c r="E2823" s="6">
        <v>1000</v>
      </c>
      <c r="F2823" s="8">
        <v>1000</v>
      </c>
      <c r="G2823" t="s">
        <v>8218</v>
      </c>
      <c r="H2823" s="6">
        <f t="shared" si="265"/>
        <v>28.57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t="s">
        <v>8269</v>
      </c>
      <c r="Q2823" s="11" t="s">
        <v>8315</v>
      </c>
      <c r="R2823" t="s">
        <v>8316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>
        <f t="shared" si="269"/>
        <v>2014</v>
      </c>
    </row>
    <row r="2824" spans="1:22" ht="43.2" x14ac:dyDescent="0.3">
      <c r="A2824">
        <v>2822</v>
      </c>
      <c r="B2824" s="3" t="s">
        <v>2822</v>
      </c>
      <c r="C2824" s="3" t="s">
        <v>6932</v>
      </c>
      <c r="D2824" s="3">
        <f t="shared" si="264"/>
        <v>100</v>
      </c>
      <c r="E2824" s="6">
        <v>6000</v>
      </c>
      <c r="F2824" s="8">
        <v>6000</v>
      </c>
      <c r="G2824" t="s">
        <v>8218</v>
      </c>
      <c r="H2824" s="6">
        <f t="shared" si="265"/>
        <v>63.83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t="s">
        <v>8269</v>
      </c>
      <c r="Q2824" s="11" t="s">
        <v>8315</v>
      </c>
      <c r="R2824" t="s">
        <v>8316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>
        <f t="shared" si="269"/>
        <v>2015</v>
      </c>
    </row>
    <row r="2825" spans="1:22" ht="43.2" x14ac:dyDescent="0.3">
      <c r="A2825">
        <v>2823</v>
      </c>
      <c r="B2825" s="3" t="s">
        <v>2823</v>
      </c>
      <c r="C2825" s="3" t="s">
        <v>6933</v>
      </c>
      <c r="D2825" s="3">
        <f t="shared" si="264"/>
        <v>124</v>
      </c>
      <c r="E2825" s="6">
        <v>100</v>
      </c>
      <c r="F2825" s="8">
        <v>124</v>
      </c>
      <c r="G2825" t="s">
        <v>8218</v>
      </c>
      <c r="H2825" s="6">
        <f t="shared" si="265"/>
        <v>8.86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t="s">
        <v>8269</v>
      </c>
      <c r="Q2825" s="11" t="s">
        <v>8315</v>
      </c>
      <c r="R2825" t="s">
        <v>8316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>
        <f t="shared" si="269"/>
        <v>2015</v>
      </c>
    </row>
    <row r="2826" spans="1:22" ht="28.8" x14ac:dyDescent="0.3">
      <c r="A2826">
        <v>2824</v>
      </c>
      <c r="B2826" s="3" t="s">
        <v>2824</v>
      </c>
      <c r="C2826" s="3" t="s">
        <v>6934</v>
      </c>
      <c r="D2826" s="3">
        <f t="shared" si="264"/>
        <v>117</v>
      </c>
      <c r="E2826" s="6">
        <v>650</v>
      </c>
      <c r="F2826" s="8">
        <v>760</v>
      </c>
      <c r="G2826" t="s">
        <v>8218</v>
      </c>
      <c r="H2826" s="6">
        <f t="shared" si="265"/>
        <v>50.67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t="s">
        <v>8269</v>
      </c>
      <c r="Q2826" s="11" t="s">
        <v>8315</v>
      </c>
      <c r="R2826" t="s">
        <v>8316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>
        <f t="shared" si="269"/>
        <v>2015</v>
      </c>
    </row>
    <row r="2827" spans="1:22" ht="43.2" x14ac:dyDescent="0.3">
      <c r="A2827">
        <v>2825</v>
      </c>
      <c r="B2827" s="3" t="s">
        <v>2825</v>
      </c>
      <c r="C2827" s="3" t="s">
        <v>6935</v>
      </c>
      <c r="D2827" s="3">
        <f t="shared" si="264"/>
        <v>103</v>
      </c>
      <c r="E2827" s="6">
        <v>3000</v>
      </c>
      <c r="F2827" s="8">
        <v>3100</v>
      </c>
      <c r="G2827" t="s">
        <v>8218</v>
      </c>
      <c r="H2827" s="6">
        <f t="shared" si="265"/>
        <v>60.78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t="s">
        <v>8269</v>
      </c>
      <c r="Q2827" s="11" t="s">
        <v>8315</v>
      </c>
      <c r="R2827" t="s">
        <v>8316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>
        <f t="shared" si="269"/>
        <v>2015</v>
      </c>
    </row>
    <row r="2828" spans="1:22" ht="43.2" x14ac:dyDescent="0.3">
      <c r="A2828">
        <v>2826</v>
      </c>
      <c r="B2828" s="3" t="s">
        <v>2826</v>
      </c>
      <c r="C2828" s="3" t="s">
        <v>6936</v>
      </c>
      <c r="D2828" s="3">
        <f t="shared" si="264"/>
        <v>108</v>
      </c>
      <c r="E2828" s="6">
        <v>2000</v>
      </c>
      <c r="F2828" s="8">
        <v>2155</v>
      </c>
      <c r="G2828" t="s">
        <v>8218</v>
      </c>
      <c r="H2828" s="6">
        <f t="shared" si="265"/>
        <v>113.42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t="s">
        <v>8269</v>
      </c>
      <c r="Q2828" s="11" t="s">
        <v>8315</v>
      </c>
      <c r="R2828" t="s">
        <v>8316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>
        <f t="shared" si="269"/>
        <v>2015</v>
      </c>
    </row>
    <row r="2829" spans="1:22" ht="43.2" x14ac:dyDescent="0.3">
      <c r="A2829">
        <v>2827</v>
      </c>
      <c r="B2829" s="3" t="s">
        <v>2827</v>
      </c>
      <c r="C2829" s="3" t="s">
        <v>6937</v>
      </c>
      <c r="D2829" s="3">
        <f t="shared" si="264"/>
        <v>120</v>
      </c>
      <c r="E2829" s="6">
        <v>2000</v>
      </c>
      <c r="F2829" s="8">
        <v>2405</v>
      </c>
      <c r="G2829" t="s">
        <v>8218</v>
      </c>
      <c r="H2829" s="6">
        <f t="shared" si="265"/>
        <v>104.57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t="s">
        <v>8269</v>
      </c>
      <c r="Q2829" s="11" t="s">
        <v>8315</v>
      </c>
      <c r="R2829" t="s">
        <v>8316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3">
        <f t="shared" si="264"/>
        <v>100</v>
      </c>
      <c r="E2830" s="6">
        <v>9500</v>
      </c>
      <c r="F2830" s="8">
        <v>9536</v>
      </c>
      <c r="G2830" t="s">
        <v>8218</v>
      </c>
      <c r="H2830" s="6">
        <f t="shared" si="265"/>
        <v>98.31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t="s">
        <v>8269</v>
      </c>
      <c r="Q2830" s="11" t="s">
        <v>8315</v>
      </c>
      <c r="R2830" t="s">
        <v>8316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3">
        <f t="shared" si="264"/>
        <v>107</v>
      </c>
      <c r="E2831" s="6">
        <v>2500</v>
      </c>
      <c r="F2831" s="8">
        <v>2663</v>
      </c>
      <c r="G2831" t="s">
        <v>8218</v>
      </c>
      <c r="H2831" s="6">
        <f t="shared" si="265"/>
        <v>35.04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t="s">
        <v>8269</v>
      </c>
      <c r="Q2831" s="11" t="s">
        <v>8315</v>
      </c>
      <c r="R2831" t="s">
        <v>8316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3">
        <f t="shared" si="264"/>
        <v>100</v>
      </c>
      <c r="E2832" s="6">
        <v>3000</v>
      </c>
      <c r="F2832" s="8">
        <v>3000</v>
      </c>
      <c r="G2832" t="s">
        <v>8218</v>
      </c>
      <c r="H2832" s="6">
        <f t="shared" si="265"/>
        <v>272.73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t="s">
        <v>8269</v>
      </c>
      <c r="Q2832" s="11" t="s">
        <v>8315</v>
      </c>
      <c r="R2832" t="s">
        <v>8316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>
        <f t="shared" si="269"/>
        <v>2014</v>
      </c>
    </row>
    <row r="2833" spans="1:22" ht="28.8" x14ac:dyDescent="0.3">
      <c r="A2833">
        <v>2831</v>
      </c>
      <c r="B2833" s="3" t="s">
        <v>2831</v>
      </c>
      <c r="C2833" s="3" t="s">
        <v>6941</v>
      </c>
      <c r="D2833" s="3">
        <f t="shared" si="264"/>
        <v>111</v>
      </c>
      <c r="E2833" s="6">
        <v>3000</v>
      </c>
      <c r="F2833" s="8">
        <v>3320</v>
      </c>
      <c r="G2833" t="s">
        <v>8218</v>
      </c>
      <c r="H2833" s="6">
        <f t="shared" si="265"/>
        <v>63.85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t="s">
        <v>8269</v>
      </c>
      <c r="Q2833" s="11" t="s">
        <v>8315</v>
      </c>
      <c r="R2833" t="s">
        <v>8316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3">
        <f t="shared" si="264"/>
        <v>115</v>
      </c>
      <c r="E2834" s="6">
        <v>2500</v>
      </c>
      <c r="F2834" s="8">
        <v>2867.99</v>
      </c>
      <c r="G2834" t="s">
        <v>8218</v>
      </c>
      <c r="H2834" s="6">
        <f t="shared" si="265"/>
        <v>30.19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t="s">
        <v>8269</v>
      </c>
      <c r="Q2834" s="11" t="s">
        <v>8315</v>
      </c>
      <c r="R2834" t="s">
        <v>8316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3">
        <f t="shared" si="264"/>
        <v>108</v>
      </c>
      <c r="E2835" s="6">
        <v>2700</v>
      </c>
      <c r="F2835" s="8">
        <v>2923</v>
      </c>
      <c r="G2835" t="s">
        <v>8218</v>
      </c>
      <c r="H2835" s="6">
        <f t="shared" si="265"/>
        <v>83.51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t="s">
        <v>8269</v>
      </c>
      <c r="Q2835" s="11" t="s">
        <v>8315</v>
      </c>
      <c r="R2835" t="s">
        <v>8316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3">
        <f t="shared" si="264"/>
        <v>170</v>
      </c>
      <c r="E2836" s="6">
        <v>800</v>
      </c>
      <c r="F2836" s="8">
        <v>1360</v>
      </c>
      <c r="G2836" t="s">
        <v>8218</v>
      </c>
      <c r="H2836" s="6">
        <f t="shared" si="265"/>
        <v>64.760000000000005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t="s">
        <v>8269</v>
      </c>
      <c r="Q2836" s="11" t="s">
        <v>8315</v>
      </c>
      <c r="R2836" t="s">
        <v>8316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3">
        <f t="shared" si="264"/>
        <v>187</v>
      </c>
      <c r="E2837" s="6">
        <v>1000</v>
      </c>
      <c r="F2837" s="8">
        <v>1870.99</v>
      </c>
      <c r="G2837" t="s">
        <v>8218</v>
      </c>
      <c r="H2837" s="6">
        <f t="shared" si="265"/>
        <v>20.12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t="s">
        <v>8269</v>
      </c>
      <c r="Q2837" s="11" t="s">
        <v>8315</v>
      </c>
      <c r="R2837" t="s">
        <v>8316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>
        <f t="shared" si="269"/>
        <v>2015</v>
      </c>
    </row>
    <row r="2838" spans="1:22" ht="43.2" x14ac:dyDescent="0.3">
      <c r="A2838">
        <v>2836</v>
      </c>
      <c r="B2838" s="3" t="s">
        <v>2836</v>
      </c>
      <c r="C2838" s="3" t="s">
        <v>6946</v>
      </c>
      <c r="D2838" s="3">
        <f t="shared" si="264"/>
        <v>108</v>
      </c>
      <c r="E2838" s="6">
        <v>450</v>
      </c>
      <c r="F2838" s="8">
        <v>485</v>
      </c>
      <c r="G2838" t="s">
        <v>8218</v>
      </c>
      <c r="H2838" s="6">
        <f t="shared" si="265"/>
        <v>44.09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t="s">
        <v>8269</v>
      </c>
      <c r="Q2838" s="11" t="s">
        <v>8315</v>
      </c>
      <c r="R2838" t="s">
        <v>8316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>
        <f t="shared" si="269"/>
        <v>2017</v>
      </c>
    </row>
    <row r="2839" spans="1:22" ht="43.2" x14ac:dyDescent="0.3">
      <c r="A2839">
        <v>2837</v>
      </c>
      <c r="B2839" s="3" t="s">
        <v>2837</v>
      </c>
      <c r="C2839" s="3" t="s">
        <v>6947</v>
      </c>
      <c r="D2839" s="3">
        <f t="shared" si="264"/>
        <v>100</v>
      </c>
      <c r="E2839" s="6">
        <v>850</v>
      </c>
      <c r="F2839" s="8">
        <v>850</v>
      </c>
      <c r="G2839" t="s">
        <v>8218</v>
      </c>
      <c r="H2839" s="6">
        <f t="shared" si="265"/>
        <v>40.479999999999997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t="s">
        <v>8269</v>
      </c>
      <c r="Q2839" s="11" t="s">
        <v>8315</v>
      </c>
      <c r="R2839" t="s">
        <v>8316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3">
        <f t="shared" si="264"/>
        <v>120</v>
      </c>
      <c r="E2840" s="6">
        <v>2000</v>
      </c>
      <c r="F2840" s="8">
        <v>2405</v>
      </c>
      <c r="G2840" t="s">
        <v>8218</v>
      </c>
      <c r="H2840" s="6">
        <f t="shared" si="265"/>
        <v>44.54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t="s">
        <v>8269</v>
      </c>
      <c r="Q2840" s="11" t="s">
        <v>8315</v>
      </c>
      <c r="R2840" t="s">
        <v>8316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3">
        <f t="shared" si="264"/>
        <v>111</v>
      </c>
      <c r="E2841" s="6">
        <v>3500</v>
      </c>
      <c r="F2841" s="8">
        <v>3900</v>
      </c>
      <c r="G2841" t="s">
        <v>8218</v>
      </c>
      <c r="H2841" s="6">
        <f t="shared" si="265"/>
        <v>125.81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t="s">
        <v>8269</v>
      </c>
      <c r="Q2841" s="11" t="s">
        <v>8315</v>
      </c>
      <c r="R2841" t="s">
        <v>8316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>
        <f t="shared" si="269"/>
        <v>2014</v>
      </c>
    </row>
    <row r="2842" spans="1:22" ht="43.2" x14ac:dyDescent="0.3">
      <c r="A2842">
        <v>2840</v>
      </c>
      <c r="B2842" s="3" t="s">
        <v>2840</v>
      </c>
      <c r="C2842" s="3" t="s">
        <v>6950</v>
      </c>
      <c r="D2842" s="3">
        <f t="shared" si="264"/>
        <v>104</v>
      </c>
      <c r="E2842" s="6">
        <v>2500</v>
      </c>
      <c r="F2842" s="8">
        <v>2600</v>
      </c>
      <c r="G2842" t="s">
        <v>8218</v>
      </c>
      <c r="H2842" s="6">
        <f t="shared" si="265"/>
        <v>19.7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t="s">
        <v>8269</v>
      </c>
      <c r="Q2842" s="11" t="s">
        <v>8315</v>
      </c>
      <c r="R2842" t="s">
        <v>8316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3">
        <f t="shared" si="264"/>
        <v>1</v>
      </c>
      <c r="E2843" s="6">
        <v>1000</v>
      </c>
      <c r="F2843" s="8">
        <v>10</v>
      </c>
      <c r="G2843" t="s">
        <v>8220</v>
      </c>
      <c r="H2843" s="6">
        <f t="shared" si="265"/>
        <v>10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t="s">
        <v>8269</v>
      </c>
      <c r="Q2843" s="11" t="s">
        <v>8315</v>
      </c>
      <c r="R2843" t="s">
        <v>8316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3">
        <f t="shared" si="264"/>
        <v>0</v>
      </c>
      <c r="E2844" s="6">
        <v>1500</v>
      </c>
      <c r="F2844" s="8">
        <v>0</v>
      </c>
      <c r="G2844" t="s">
        <v>8220</v>
      </c>
      <c r="H2844" s="6">
        <f t="shared" si="265"/>
        <v>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t="s">
        <v>8269</v>
      </c>
      <c r="Q2844" s="11" t="s">
        <v>8315</v>
      </c>
      <c r="R2844" t="s">
        <v>8316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3">
        <f t="shared" si="264"/>
        <v>0</v>
      </c>
      <c r="E2845" s="6">
        <v>1200</v>
      </c>
      <c r="F2845" s="8">
        <v>0</v>
      </c>
      <c r="G2845" t="s">
        <v>8220</v>
      </c>
      <c r="H2845" s="6">
        <f t="shared" si="265"/>
        <v>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t="s">
        <v>8269</v>
      </c>
      <c r="Q2845" s="11" t="s">
        <v>8315</v>
      </c>
      <c r="R2845" t="s">
        <v>8316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3">
        <f t="shared" si="264"/>
        <v>5</v>
      </c>
      <c r="E2846" s="6">
        <v>550</v>
      </c>
      <c r="F2846" s="8">
        <v>30</v>
      </c>
      <c r="G2846" t="s">
        <v>8220</v>
      </c>
      <c r="H2846" s="6">
        <f t="shared" si="265"/>
        <v>30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t="s">
        <v>8269</v>
      </c>
      <c r="Q2846" s="11" t="s">
        <v>8315</v>
      </c>
      <c r="R2846" t="s">
        <v>8316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>
        <f t="shared" si="269"/>
        <v>2017</v>
      </c>
    </row>
    <row r="2847" spans="1:22" ht="28.8" x14ac:dyDescent="0.3">
      <c r="A2847">
        <v>2845</v>
      </c>
      <c r="B2847" s="3" t="s">
        <v>2845</v>
      </c>
      <c r="C2847" s="3" t="s">
        <v>6955</v>
      </c>
      <c r="D2847" s="3">
        <f t="shared" si="264"/>
        <v>32</v>
      </c>
      <c r="E2847" s="6">
        <v>7500</v>
      </c>
      <c r="F2847" s="8">
        <v>2366</v>
      </c>
      <c r="G2847" t="s">
        <v>8220</v>
      </c>
      <c r="H2847" s="6">
        <f t="shared" si="265"/>
        <v>60.67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t="s">
        <v>8269</v>
      </c>
      <c r="Q2847" s="11" t="s">
        <v>8315</v>
      </c>
      <c r="R2847" t="s">
        <v>8316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>
        <f t="shared" si="269"/>
        <v>2015</v>
      </c>
    </row>
    <row r="2848" spans="1:22" ht="43.2" x14ac:dyDescent="0.3">
      <c r="A2848">
        <v>2846</v>
      </c>
      <c r="B2848" s="3" t="s">
        <v>2846</v>
      </c>
      <c r="C2848" s="3" t="s">
        <v>6956</v>
      </c>
      <c r="D2848" s="3">
        <f t="shared" si="264"/>
        <v>0</v>
      </c>
      <c r="E2848" s="6">
        <v>8000</v>
      </c>
      <c r="F2848" s="8">
        <v>0</v>
      </c>
      <c r="G2848" t="s">
        <v>8220</v>
      </c>
      <c r="H2848" s="6">
        <f t="shared" si="265"/>
        <v>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t="s">
        <v>8269</v>
      </c>
      <c r="Q2848" s="11" t="s">
        <v>8315</v>
      </c>
      <c r="R2848" t="s">
        <v>8316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3">
        <f t="shared" si="264"/>
        <v>0</v>
      </c>
      <c r="E2849" s="6">
        <v>2000</v>
      </c>
      <c r="F2849" s="8">
        <v>0</v>
      </c>
      <c r="G2849" t="s">
        <v>8220</v>
      </c>
      <c r="H2849" s="6">
        <f t="shared" si="265"/>
        <v>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t="s">
        <v>8269</v>
      </c>
      <c r="Q2849" s="11" t="s">
        <v>8315</v>
      </c>
      <c r="R2849" t="s">
        <v>8316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>
        <f t="shared" si="269"/>
        <v>2016</v>
      </c>
    </row>
    <row r="2850" spans="1:22" ht="43.2" x14ac:dyDescent="0.3">
      <c r="A2850">
        <v>2848</v>
      </c>
      <c r="B2850" s="3" t="s">
        <v>2848</v>
      </c>
      <c r="C2850" s="3" t="s">
        <v>6958</v>
      </c>
      <c r="D2850" s="3">
        <f t="shared" si="264"/>
        <v>0</v>
      </c>
      <c r="E2850" s="6">
        <v>35000</v>
      </c>
      <c r="F2850" s="8">
        <v>70</v>
      </c>
      <c r="G2850" t="s">
        <v>8220</v>
      </c>
      <c r="H2850" s="6">
        <f t="shared" si="265"/>
        <v>23.33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t="s">
        <v>8269</v>
      </c>
      <c r="Q2850" s="11" t="s">
        <v>8315</v>
      </c>
      <c r="R2850" t="s">
        <v>8316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3">
        <f t="shared" si="264"/>
        <v>1</v>
      </c>
      <c r="E2851" s="6">
        <v>500</v>
      </c>
      <c r="F2851" s="8">
        <v>5</v>
      </c>
      <c r="G2851" t="s">
        <v>8220</v>
      </c>
      <c r="H2851" s="6">
        <f t="shared" si="265"/>
        <v>5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t="s">
        <v>8269</v>
      </c>
      <c r="Q2851" s="11" t="s">
        <v>8315</v>
      </c>
      <c r="R2851" t="s">
        <v>8316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3">
        <f t="shared" si="264"/>
        <v>4</v>
      </c>
      <c r="E2852" s="6">
        <v>8000</v>
      </c>
      <c r="F2852" s="8">
        <v>311</v>
      </c>
      <c r="G2852" t="s">
        <v>8220</v>
      </c>
      <c r="H2852" s="6">
        <f t="shared" si="265"/>
        <v>23.92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t="s">
        <v>8269</v>
      </c>
      <c r="Q2852" s="11" t="s">
        <v>8315</v>
      </c>
      <c r="R2852" t="s">
        <v>8316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3">
        <f t="shared" si="264"/>
        <v>0</v>
      </c>
      <c r="E2853" s="6">
        <v>4500</v>
      </c>
      <c r="F2853" s="8">
        <v>0</v>
      </c>
      <c r="G2853" t="s">
        <v>8220</v>
      </c>
      <c r="H2853" s="6">
        <f t="shared" si="265"/>
        <v>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t="s">
        <v>8269</v>
      </c>
      <c r="Q2853" s="11" t="s">
        <v>8315</v>
      </c>
      <c r="R2853" t="s">
        <v>8316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3">
        <f t="shared" si="264"/>
        <v>2</v>
      </c>
      <c r="E2854" s="6">
        <v>5000</v>
      </c>
      <c r="F2854" s="8">
        <v>95</v>
      </c>
      <c r="G2854" t="s">
        <v>8220</v>
      </c>
      <c r="H2854" s="6">
        <f t="shared" si="265"/>
        <v>15.83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t="s">
        <v>8269</v>
      </c>
      <c r="Q2854" s="11" t="s">
        <v>8315</v>
      </c>
      <c r="R2854" t="s">
        <v>8316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3">
        <f t="shared" si="264"/>
        <v>0</v>
      </c>
      <c r="E2855" s="6">
        <v>9500</v>
      </c>
      <c r="F2855" s="8">
        <v>0</v>
      </c>
      <c r="G2855" t="s">
        <v>8220</v>
      </c>
      <c r="H2855" s="6">
        <f t="shared" si="265"/>
        <v>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t="s">
        <v>8269</v>
      </c>
      <c r="Q2855" s="11" t="s">
        <v>8315</v>
      </c>
      <c r="R2855" t="s">
        <v>8316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>
        <f t="shared" si="269"/>
        <v>2014</v>
      </c>
    </row>
    <row r="2856" spans="1:22" ht="28.8" x14ac:dyDescent="0.3">
      <c r="A2856">
        <v>2854</v>
      </c>
      <c r="B2856" s="3" t="s">
        <v>2854</v>
      </c>
      <c r="C2856" s="3" t="s">
        <v>6964</v>
      </c>
      <c r="D2856" s="3">
        <f t="shared" si="264"/>
        <v>42</v>
      </c>
      <c r="E2856" s="6">
        <v>1000</v>
      </c>
      <c r="F2856" s="8">
        <v>417</v>
      </c>
      <c r="G2856" t="s">
        <v>8220</v>
      </c>
      <c r="H2856" s="6">
        <f t="shared" si="265"/>
        <v>29.79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t="s">
        <v>8269</v>
      </c>
      <c r="Q2856" s="11" t="s">
        <v>8315</v>
      </c>
      <c r="R2856" t="s">
        <v>8316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>
        <f t="shared" si="269"/>
        <v>2015</v>
      </c>
    </row>
    <row r="2857" spans="1:22" ht="43.2" x14ac:dyDescent="0.3">
      <c r="A2857">
        <v>2855</v>
      </c>
      <c r="B2857" s="3" t="s">
        <v>2855</v>
      </c>
      <c r="C2857" s="3" t="s">
        <v>6965</v>
      </c>
      <c r="D2857" s="3">
        <f t="shared" si="264"/>
        <v>50</v>
      </c>
      <c r="E2857" s="6">
        <v>600</v>
      </c>
      <c r="F2857" s="8">
        <v>300</v>
      </c>
      <c r="G2857" t="s">
        <v>8220</v>
      </c>
      <c r="H2857" s="6">
        <f t="shared" si="265"/>
        <v>60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t="s">
        <v>8269</v>
      </c>
      <c r="Q2857" s="11" t="s">
        <v>8315</v>
      </c>
      <c r="R2857" t="s">
        <v>8316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3">
        <f t="shared" si="264"/>
        <v>5</v>
      </c>
      <c r="E2858" s="6">
        <v>3000</v>
      </c>
      <c r="F2858" s="8">
        <v>146</v>
      </c>
      <c r="G2858" t="s">
        <v>8220</v>
      </c>
      <c r="H2858" s="6">
        <f t="shared" si="265"/>
        <v>24.33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t="s">
        <v>8269</v>
      </c>
      <c r="Q2858" s="11" t="s">
        <v>8315</v>
      </c>
      <c r="R2858" t="s">
        <v>8316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>
        <f t="shared" si="269"/>
        <v>2015</v>
      </c>
    </row>
    <row r="2859" spans="1:22" ht="43.2" x14ac:dyDescent="0.3">
      <c r="A2859">
        <v>2857</v>
      </c>
      <c r="B2859" s="3" t="s">
        <v>2857</v>
      </c>
      <c r="C2859" s="3" t="s">
        <v>6967</v>
      </c>
      <c r="D2859" s="3">
        <f t="shared" si="264"/>
        <v>20</v>
      </c>
      <c r="E2859" s="6">
        <v>38000</v>
      </c>
      <c r="F2859" s="8">
        <v>7500</v>
      </c>
      <c r="G2859" t="s">
        <v>8220</v>
      </c>
      <c r="H2859" s="6">
        <f t="shared" si="265"/>
        <v>500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t="s">
        <v>8269</v>
      </c>
      <c r="Q2859" s="11" t="s">
        <v>8315</v>
      </c>
      <c r="R2859" t="s">
        <v>8316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>
        <f t="shared" si="269"/>
        <v>2017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3">
        <f t="shared" si="264"/>
        <v>0</v>
      </c>
      <c r="E2860" s="6">
        <v>1000</v>
      </c>
      <c r="F2860" s="8">
        <v>0</v>
      </c>
      <c r="G2860" t="s">
        <v>8220</v>
      </c>
      <c r="H2860" s="6">
        <f t="shared" si="265"/>
        <v>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t="s">
        <v>8269</v>
      </c>
      <c r="Q2860" s="11" t="s">
        <v>8315</v>
      </c>
      <c r="R2860" t="s">
        <v>8316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>
        <f t="shared" si="269"/>
        <v>2014</v>
      </c>
    </row>
    <row r="2861" spans="1:22" ht="28.8" x14ac:dyDescent="0.3">
      <c r="A2861">
        <v>2859</v>
      </c>
      <c r="B2861" s="3" t="s">
        <v>2859</v>
      </c>
      <c r="C2861" s="3" t="s">
        <v>6969</v>
      </c>
      <c r="D2861" s="3">
        <f t="shared" si="264"/>
        <v>2</v>
      </c>
      <c r="E2861" s="6">
        <v>2000</v>
      </c>
      <c r="F2861" s="8">
        <v>35</v>
      </c>
      <c r="G2861" t="s">
        <v>8220</v>
      </c>
      <c r="H2861" s="6">
        <f t="shared" si="265"/>
        <v>35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t="s">
        <v>8269</v>
      </c>
      <c r="Q2861" s="11" t="s">
        <v>8315</v>
      </c>
      <c r="R2861" t="s">
        <v>8316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>
        <f t="shared" si="269"/>
        <v>2015</v>
      </c>
    </row>
    <row r="2862" spans="1:22" ht="43.2" x14ac:dyDescent="0.3">
      <c r="A2862">
        <v>2860</v>
      </c>
      <c r="B2862" s="3" t="s">
        <v>2860</v>
      </c>
      <c r="C2862" s="3" t="s">
        <v>6970</v>
      </c>
      <c r="D2862" s="3">
        <f t="shared" si="264"/>
        <v>7</v>
      </c>
      <c r="E2862" s="6">
        <v>4000</v>
      </c>
      <c r="F2862" s="8">
        <v>266</v>
      </c>
      <c r="G2862" t="s">
        <v>8220</v>
      </c>
      <c r="H2862" s="6">
        <f t="shared" si="265"/>
        <v>29.56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t="s">
        <v>8269</v>
      </c>
      <c r="Q2862" s="11" t="s">
        <v>8315</v>
      </c>
      <c r="R2862" t="s">
        <v>8316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3">
        <f t="shared" si="264"/>
        <v>32</v>
      </c>
      <c r="E2863" s="6">
        <v>250</v>
      </c>
      <c r="F2863" s="8">
        <v>80</v>
      </c>
      <c r="G2863" t="s">
        <v>8220</v>
      </c>
      <c r="H2863" s="6">
        <f t="shared" si="265"/>
        <v>26.67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t="s">
        <v>8269</v>
      </c>
      <c r="Q2863" s="11" t="s">
        <v>8315</v>
      </c>
      <c r="R2863" t="s">
        <v>8316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3">
        <f t="shared" si="264"/>
        <v>0</v>
      </c>
      <c r="E2864" s="6">
        <v>12700</v>
      </c>
      <c r="F2864" s="8">
        <v>55</v>
      </c>
      <c r="G2864" t="s">
        <v>8220</v>
      </c>
      <c r="H2864" s="6">
        <f t="shared" si="265"/>
        <v>18.329999999999998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t="s">
        <v>8269</v>
      </c>
      <c r="Q2864" s="11" t="s">
        <v>8315</v>
      </c>
      <c r="R2864" t="s">
        <v>8316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3">
        <f t="shared" si="264"/>
        <v>0</v>
      </c>
      <c r="E2865" s="6">
        <v>50000</v>
      </c>
      <c r="F2865" s="8">
        <v>20</v>
      </c>
      <c r="G2865" t="s">
        <v>8220</v>
      </c>
      <c r="H2865" s="6">
        <f t="shared" si="265"/>
        <v>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t="s">
        <v>8269</v>
      </c>
      <c r="Q2865" s="11" t="s">
        <v>8315</v>
      </c>
      <c r="R2865" t="s">
        <v>8316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3">
        <f t="shared" si="264"/>
        <v>2</v>
      </c>
      <c r="E2866" s="6">
        <v>2500</v>
      </c>
      <c r="F2866" s="8">
        <v>40</v>
      </c>
      <c r="G2866" t="s">
        <v>8220</v>
      </c>
      <c r="H2866" s="6">
        <f t="shared" si="265"/>
        <v>13.33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t="s">
        <v>8269</v>
      </c>
      <c r="Q2866" s="11" t="s">
        <v>8315</v>
      </c>
      <c r="R2866" t="s">
        <v>8316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3">
        <f t="shared" si="264"/>
        <v>0</v>
      </c>
      <c r="E2867" s="6">
        <v>2888</v>
      </c>
      <c r="F2867" s="8">
        <v>0</v>
      </c>
      <c r="G2867" t="s">
        <v>8220</v>
      </c>
      <c r="H2867" s="6">
        <f t="shared" si="265"/>
        <v>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t="s">
        <v>8269</v>
      </c>
      <c r="Q2867" s="11" t="s">
        <v>8315</v>
      </c>
      <c r="R2867" t="s">
        <v>8316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>
        <f t="shared" si="269"/>
        <v>2015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3">
        <f t="shared" si="264"/>
        <v>1</v>
      </c>
      <c r="E2868" s="6">
        <v>5000</v>
      </c>
      <c r="F2868" s="8">
        <v>45</v>
      </c>
      <c r="G2868" t="s">
        <v>8220</v>
      </c>
      <c r="H2868" s="6">
        <f t="shared" si="265"/>
        <v>22.5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t="s">
        <v>8269</v>
      </c>
      <c r="Q2868" s="11" t="s">
        <v>8315</v>
      </c>
      <c r="R2868" t="s">
        <v>8316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>
        <f t="shared" si="269"/>
        <v>2016</v>
      </c>
    </row>
    <row r="2869" spans="1:22" ht="43.2" x14ac:dyDescent="0.3">
      <c r="A2869">
        <v>2867</v>
      </c>
      <c r="B2869" s="3" t="s">
        <v>2867</v>
      </c>
      <c r="C2869" s="3" t="s">
        <v>6977</v>
      </c>
      <c r="D2869" s="3">
        <f t="shared" si="264"/>
        <v>20</v>
      </c>
      <c r="E2869" s="6">
        <v>2500</v>
      </c>
      <c r="F2869" s="8">
        <v>504</v>
      </c>
      <c r="G2869" t="s">
        <v>8220</v>
      </c>
      <c r="H2869" s="6">
        <f t="shared" si="265"/>
        <v>50.4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t="s">
        <v>8269</v>
      </c>
      <c r="Q2869" s="11" t="s">
        <v>8315</v>
      </c>
      <c r="R2869" t="s">
        <v>8316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>
        <f t="shared" si="269"/>
        <v>2016</v>
      </c>
    </row>
    <row r="2870" spans="1:22" ht="43.2" x14ac:dyDescent="0.3">
      <c r="A2870">
        <v>2868</v>
      </c>
      <c r="B2870" s="3" t="s">
        <v>2868</v>
      </c>
      <c r="C2870" s="3" t="s">
        <v>6978</v>
      </c>
      <c r="D2870" s="3">
        <f t="shared" si="264"/>
        <v>42</v>
      </c>
      <c r="E2870" s="6">
        <v>15000</v>
      </c>
      <c r="F2870" s="8">
        <v>6301.76</v>
      </c>
      <c r="G2870" t="s">
        <v>8220</v>
      </c>
      <c r="H2870" s="6">
        <f t="shared" si="265"/>
        <v>105.03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t="s">
        <v>8269</v>
      </c>
      <c r="Q2870" s="11" t="s">
        <v>8315</v>
      </c>
      <c r="R2870" t="s">
        <v>8316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>
        <f t="shared" si="269"/>
        <v>2016</v>
      </c>
    </row>
    <row r="2871" spans="1:22" ht="43.2" x14ac:dyDescent="0.3">
      <c r="A2871">
        <v>2869</v>
      </c>
      <c r="B2871" s="3" t="s">
        <v>2869</v>
      </c>
      <c r="C2871" s="3" t="s">
        <v>6979</v>
      </c>
      <c r="D2871" s="3">
        <f t="shared" si="264"/>
        <v>1</v>
      </c>
      <c r="E2871" s="6">
        <v>20000</v>
      </c>
      <c r="F2871" s="8">
        <v>177</v>
      </c>
      <c r="G2871" t="s">
        <v>8220</v>
      </c>
      <c r="H2871" s="6">
        <f t="shared" si="265"/>
        <v>35.4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t="s">
        <v>8269</v>
      </c>
      <c r="Q2871" s="11" t="s">
        <v>8315</v>
      </c>
      <c r="R2871" t="s">
        <v>8316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>
        <f t="shared" si="269"/>
        <v>2016</v>
      </c>
    </row>
    <row r="2872" spans="1:22" ht="43.2" x14ac:dyDescent="0.3">
      <c r="A2872">
        <v>2870</v>
      </c>
      <c r="B2872" s="3" t="s">
        <v>2870</v>
      </c>
      <c r="C2872" s="3" t="s">
        <v>6980</v>
      </c>
      <c r="D2872" s="3">
        <f t="shared" si="264"/>
        <v>15</v>
      </c>
      <c r="E2872" s="6">
        <v>5000</v>
      </c>
      <c r="F2872" s="8">
        <v>750</v>
      </c>
      <c r="G2872" t="s">
        <v>8220</v>
      </c>
      <c r="H2872" s="6">
        <f t="shared" si="265"/>
        <v>83.33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t="s">
        <v>8269</v>
      </c>
      <c r="Q2872" s="11" t="s">
        <v>8315</v>
      </c>
      <c r="R2872" t="s">
        <v>8316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3">
        <f t="shared" si="264"/>
        <v>5</v>
      </c>
      <c r="E2873" s="6">
        <v>10000</v>
      </c>
      <c r="F2873" s="8">
        <v>467</v>
      </c>
      <c r="G2873" t="s">
        <v>8220</v>
      </c>
      <c r="H2873" s="6">
        <f t="shared" si="265"/>
        <v>35.92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t="s">
        <v>8269</v>
      </c>
      <c r="Q2873" s="11" t="s">
        <v>8315</v>
      </c>
      <c r="R2873" t="s">
        <v>8316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>
        <f t="shared" si="269"/>
        <v>2014</v>
      </c>
    </row>
    <row r="2874" spans="1:22" ht="28.8" x14ac:dyDescent="0.3">
      <c r="A2874">
        <v>2872</v>
      </c>
      <c r="B2874" s="3" t="s">
        <v>2872</v>
      </c>
      <c r="C2874" s="3" t="s">
        <v>6982</v>
      </c>
      <c r="D2874" s="3">
        <f t="shared" si="264"/>
        <v>0</v>
      </c>
      <c r="E2874" s="6">
        <v>3000</v>
      </c>
      <c r="F2874" s="8">
        <v>0</v>
      </c>
      <c r="G2874" t="s">
        <v>8220</v>
      </c>
      <c r="H2874" s="6">
        <f t="shared" si="265"/>
        <v>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t="s">
        <v>8269</v>
      </c>
      <c r="Q2874" s="11" t="s">
        <v>8315</v>
      </c>
      <c r="R2874" t="s">
        <v>8316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>
        <f t="shared" si="269"/>
        <v>2015</v>
      </c>
    </row>
    <row r="2875" spans="1:22" ht="43.2" x14ac:dyDescent="0.3">
      <c r="A2875">
        <v>2873</v>
      </c>
      <c r="B2875" s="3" t="s">
        <v>2873</v>
      </c>
      <c r="C2875" s="3" t="s">
        <v>6983</v>
      </c>
      <c r="D2875" s="3">
        <f t="shared" si="264"/>
        <v>38</v>
      </c>
      <c r="E2875" s="6">
        <v>2500</v>
      </c>
      <c r="F2875" s="8">
        <v>953</v>
      </c>
      <c r="G2875" t="s">
        <v>8220</v>
      </c>
      <c r="H2875" s="6">
        <f t="shared" si="265"/>
        <v>119.13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t="s">
        <v>8269</v>
      </c>
      <c r="Q2875" s="11" t="s">
        <v>8315</v>
      </c>
      <c r="R2875" t="s">
        <v>8316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>
        <f t="shared" si="269"/>
        <v>2015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3">
        <f t="shared" si="264"/>
        <v>5</v>
      </c>
      <c r="E2876" s="6">
        <v>5000</v>
      </c>
      <c r="F2876" s="8">
        <v>271</v>
      </c>
      <c r="G2876" t="s">
        <v>8220</v>
      </c>
      <c r="H2876" s="6">
        <f t="shared" si="265"/>
        <v>90.33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t="s">
        <v>8269</v>
      </c>
      <c r="Q2876" s="11" t="s">
        <v>8315</v>
      </c>
      <c r="R2876" t="s">
        <v>8316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>
        <f t="shared" si="269"/>
        <v>2017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3">
        <f t="shared" si="264"/>
        <v>0</v>
      </c>
      <c r="E2877" s="6">
        <v>20000</v>
      </c>
      <c r="F2877" s="8">
        <v>7</v>
      </c>
      <c r="G2877" t="s">
        <v>8220</v>
      </c>
      <c r="H2877" s="6">
        <f t="shared" si="265"/>
        <v>2.33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t="s">
        <v>8269</v>
      </c>
      <c r="Q2877" s="11" t="s">
        <v>8315</v>
      </c>
      <c r="R2877" t="s">
        <v>8316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3">
        <f t="shared" si="264"/>
        <v>0</v>
      </c>
      <c r="E2878" s="6">
        <v>150000</v>
      </c>
      <c r="F2878" s="8">
        <v>0</v>
      </c>
      <c r="G2878" t="s">
        <v>8220</v>
      </c>
      <c r="H2878" s="6">
        <f t="shared" si="265"/>
        <v>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t="s">
        <v>8269</v>
      </c>
      <c r="Q2878" s="11" t="s">
        <v>8315</v>
      </c>
      <c r="R2878" t="s">
        <v>8316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3">
        <f t="shared" si="264"/>
        <v>11</v>
      </c>
      <c r="E2879" s="6">
        <v>6000</v>
      </c>
      <c r="F2879" s="8">
        <v>650</v>
      </c>
      <c r="G2879" t="s">
        <v>8220</v>
      </c>
      <c r="H2879" s="6">
        <f t="shared" si="265"/>
        <v>108.33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t="s">
        <v>8269</v>
      </c>
      <c r="Q2879" s="11" t="s">
        <v>8315</v>
      </c>
      <c r="R2879" t="s">
        <v>8316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3">
        <f t="shared" si="264"/>
        <v>2</v>
      </c>
      <c r="E2880" s="6">
        <v>3000</v>
      </c>
      <c r="F2880" s="8">
        <v>63</v>
      </c>
      <c r="G2880" t="s">
        <v>8220</v>
      </c>
      <c r="H2880" s="6">
        <f t="shared" si="265"/>
        <v>15.75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t="s">
        <v>8269</v>
      </c>
      <c r="Q2880" s="11" t="s">
        <v>8315</v>
      </c>
      <c r="R2880" t="s">
        <v>8316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>
        <f t="shared" si="269"/>
        <v>2015</v>
      </c>
    </row>
    <row r="2881" spans="1:22" ht="28.8" x14ac:dyDescent="0.3">
      <c r="A2881">
        <v>2879</v>
      </c>
      <c r="B2881" s="3" t="s">
        <v>2879</v>
      </c>
      <c r="C2881" s="3" t="s">
        <v>6989</v>
      </c>
      <c r="D2881" s="3">
        <f t="shared" si="264"/>
        <v>0</v>
      </c>
      <c r="E2881" s="6">
        <v>11200</v>
      </c>
      <c r="F2881" s="8">
        <v>29</v>
      </c>
      <c r="G2881" t="s">
        <v>8220</v>
      </c>
      <c r="H2881" s="6">
        <f t="shared" si="265"/>
        <v>29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t="s">
        <v>8269</v>
      </c>
      <c r="Q2881" s="11" t="s">
        <v>8315</v>
      </c>
      <c r="R2881" t="s">
        <v>8316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>
        <f t="shared" si="269"/>
        <v>2016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3">
        <f t="shared" ref="D2882:D2945" si="270">ROUND((F2882/E2882)*100,0)</f>
        <v>23</v>
      </c>
      <c r="E2882" s="6">
        <v>12000</v>
      </c>
      <c r="F2882" s="8">
        <v>2800</v>
      </c>
      <c r="G2882" t="s">
        <v>8220</v>
      </c>
      <c r="H2882" s="6">
        <f t="shared" si="265"/>
        <v>96.55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t="s">
        <v>8269</v>
      </c>
      <c r="Q2882" s="11" t="s">
        <v>8315</v>
      </c>
      <c r="R2882" t="s">
        <v>8316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3">
        <f t="shared" si="270"/>
        <v>0</v>
      </c>
      <c r="E2883" s="6">
        <v>5500</v>
      </c>
      <c r="F2883" s="8">
        <v>0</v>
      </c>
      <c r="G2883" t="s">
        <v>8220</v>
      </c>
      <c r="H2883" s="6">
        <f t="shared" ref="H2883:H2946" si="271">IFERROR(ROUND(F2883/N2883,2),0)</f>
        <v>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t="s">
        <v>8269</v>
      </c>
      <c r="Q2883" s="11" t="s">
        <v>8315</v>
      </c>
      <c r="R2883" t="s">
        <v>8316</v>
      </c>
      <c r="S2883" s="13">
        <f t="shared" ref="S2883:S2946" si="272">(((L2883/60)/60)/24)+DATE(1970,1,1)</f>
        <v>41916.597638888888</v>
      </c>
      <c r="T2883" s="13">
        <f t="shared" ref="T2883:T2946" si="273">(((K2883/60)/60)/24)+DATE(1970,1,1)</f>
        <v>41976.639305555553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3">
        <f t="shared" si="270"/>
        <v>34</v>
      </c>
      <c r="E2884" s="6">
        <v>750</v>
      </c>
      <c r="F2884" s="8">
        <v>252</v>
      </c>
      <c r="G2884" t="s">
        <v>8220</v>
      </c>
      <c r="H2884" s="6">
        <f t="shared" si="271"/>
        <v>63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t="s">
        <v>8269</v>
      </c>
      <c r="Q2884" s="11" t="s">
        <v>8315</v>
      </c>
      <c r="R2884" t="s">
        <v>8316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>
        <f t="shared" si="275"/>
        <v>2016</v>
      </c>
    </row>
    <row r="2885" spans="1:22" ht="43.2" x14ac:dyDescent="0.3">
      <c r="A2885">
        <v>2883</v>
      </c>
      <c r="B2885" s="3" t="s">
        <v>2883</v>
      </c>
      <c r="C2885" s="3" t="s">
        <v>6993</v>
      </c>
      <c r="D2885" s="3">
        <f t="shared" si="270"/>
        <v>19</v>
      </c>
      <c r="E2885" s="6">
        <v>10000</v>
      </c>
      <c r="F2885" s="8">
        <v>1908</v>
      </c>
      <c r="G2885" t="s">
        <v>8220</v>
      </c>
      <c r="H2885" s="6">
        <f t="shared" si="271"/>
        <v>381.6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t="s">
        <v>8269</v>
      </c>
      <c r="Q2885" s="11" t="s">
        <v>8315</v>
      </c>
      <c r="R2885" t="s">
        <v>8316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3">
        <f t="shared" si="270"/>
        <v>0</v>
      </c>
      <c r="E2886" s="6">
        <v>45000</v>
      </c>
      <c r="F2886" s="8">
        <v>185</v>
      </c>
      <c r="G2886" t="s">
        <v>8220</v>
      </c>
      <c r="H2886" s="6">
        <f t="shared" si="271"/>
        <v>46.25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t="s">
        <v>8269</v>
      </c>
      <c r="Q2886" s="11" t="s">
        <v>8315</v>
      </c>
      <c r="R2886" t="s">
        <v>8316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3">
        <f t="shared" si="270"/>
        <v>33</v>
      </c>
      <c r="E2887" s="6">
        <v>400</v>
      </c>
      <c r="F2887" s="8">
        <v>130</v>
      </c>
      <c r="G2887" t="s">
        <v>8220</v>
      </c>
      <c r="H2887" s="6">
        <f t="shared" si="271"/>
        <v>26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t="s">
        <v>8269</v>
      </c>
      <c r="Q2887" s="11" t="s">
        <v>8315</v>
      </c>
      <c r="R2887" t="s">
        <v>8316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3">
        <f t="shared" si="270"/>
        <v>5</v>
      </c>
      <c r="E2888" s="6">
        <v>200</v>
      </c>
      <c r="F2888" s="8">
        <v>10</v>
      </c>
      <c r="G2888" t="s">
        <v>8220</v>
      </c>
      <c r="H2888" s="6">
        <f t="shared" si="271"/>
        <v>10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t="s">
        <v>8269</v>
      </c>
      <c r="Q2888" s="11" t="s">
        <v>8315</v>
      </c>
      <c r="R2888" t="s">
        <v>8316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3">
        <f t="shared" si="270"/>
        <v>0</v>
      </c>
      <c r="E2889" s="6">
        <v>3000</v>
      </c>
      <c r="F2889" s="8">
        <v>5</v>
      </c>
      <c r="G2889" t="s">
        <v>8220</v>
      </c>
      <c r="H2889" s="6">
        <f t="shared" si="271"/>
        <v>5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t="s">
        <v>8269</v>
      </c>
      <c r="Q2889" s="11" t="s">
        <v>8315</v>
      </c>
      <c r="R2889" t="s">
        <v>8316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>
        <f t="shared" si="275"/>
        <v>2015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3">
        <f t="shared" si="270"/>
        <v>0</v>
      </c>
      <c r="E2890" s="6">
        <v>30000</v>
      </c>
      <c r="F2890" s="8">
        <v>0</v>
      </c>
      <c r="G2890" t="s">
        <v>8220</v>
      </c>
      <c r="H2890" s="6">
        <f t="shared" si="271"/>
        <v>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t="s">
        <v>8269</v>
      </c>
      <c r="Q2890" s="11" t="s">
        <v>8315</v>
      </c>
      <c r="R2890" t="s">
        <v>8316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3">
        <f t="shared" si="270"/>
        <v>38</v>
      </c>
      <c r="E2891" s="6">
        <v>3000</v>
      </c>
      <c r="F2891" s="8">
        <v>1142</v>
      </c>
      <c r="G2891" t="s">
        <v>8220</v>
      </c>
      <c r="H2891" s="6">
        <f t="shared" si="271"/>
        <v>81.569999999999993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t="s">
        <v>8269</v>
      </c>
      <c r="Q2891" s="11" t="s">
        <v>8315</v>
      </c>
      <c r="R2891" t="s">
        <v>8316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3">
        <f t="shared" si="270"/>
        <v>1</v>
      </c>
      <c r="E2892" s="6">
        <v>2000</v>
      </c>
      <c r="F2892" s="8">
        <v>21</v>
      </c>
      <c r="G2892" t="s">
        <v>8220</v>
      </c>
      <c r="H2892" s="6">
        <f t="shared" si="271"/>
        <v>7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t="s">
        <v>8269</v>
      </c>
      <c r="Q2892" s="11" t="s">
        <v>8315</v>
      </c>
      <c r="R2892" t="s">
        <v>8316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3">
        <f t="shared" si="270"/>
        <v>3</v>
      </c>
      <c r="E2893" s="6">
        <v>10000</v>
      </c>
      <c r="F2893" s="8">
        <v>273</v>
      </c>
      <c r="G2893" t="s">
        <v>8220</v>
      </c>
      <c r="H2893" s="6">
        <f t="shared" si="271"/>
        <v>27.3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t="s">
        <v>8269</v>
      </c>
      <c r="Q2893" s="11" t="s">
        <v>8315</v>
      </c>
      <c r="R2893" t="s">
        <v>8316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3">
        <f t="shared" si="270"/>
        <v>9</v>
      </c>
      <c r="E2894" s="6">
        <v>5500</v>
      </c>
      <c r="F2894" s="8">
        <v>500</v>
      </c>
      <c r="G2894" t="s">
        <v>8220</v>
      </c>
      <c r="H2894" s="6">
        <f t="shared" si="271"/>
        <v>29.41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t="s">
        <v>8269</v>
      </c>
      <c r="Q2894" s="11" t="s">
        <v>8315</v>
      </c>
      <c r="R2894" t="s">
        <v>8316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3">
        <f t="shared" si="270"/>
        <v>1</v>
      </c>
      <c r="E2895" s="6">
        <v>5000</v>
      </c>
      <c r="F2895" s="8">
        <v>25</v>
      </c>
      <c r="G2895" t="s">
        <v>8220</v>
      </c>
      <c r="H2895" s="6">
        <f t="shared" si="271"/>
        <v>12.5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t="s">
        <v>8269</v>
      </c>
      <c r="Q2895" s="11" t="s">
        <v>8315</v>
      </c>
      <c r="R2895" t="s">
        <v>8316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>
        <f t="shared" si="275"/>
        <v>2015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3">
        <f t="shared" si="270"/>
        <v>0</v>
      </c>
      <c r="E2896" s="6">
        <v>50000</v>
      </c>
      <c r="F2896" s="8">
        <v>0</v>
      </c>
      <c r="G2896" t="s">
        <v>8220</v>
      </c>
      <c r="H2896" s="6">
        <f t="shared" si="271"/>
        <v>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t="s">
        <v>8269</v>
      </c>
      <c r="Q2896" s="11" t="s">
        <v>8315</v>
      </c>
      <c r="R2896" t="s">
        <v>8316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3">
        <f t="shared" si="270"/>
        <v>5</v>
      </c>
      <c r="E2897" s="6">
        <v>500</v>
      </c>
      <c r="F2897" s="8">
        <v>23</v>
      </c>
      <c r="G2897" t="s">
        <v>8220</v>
      </c>
      <c r="H2897" s="6">
        <f t="shared" si="271"/>
        <v>5.75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t="s">
        <v>8269</v>
      </c>
      <c r="Q2897" s="11" t="s">
        <v>8315</v>
      </c>
      <c r="R2897" t="s">
        <v>8316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3">
        <f t="shared" si="270"/>
        <v>21</v>
      </c>
      <c r="E2898" s="6">
        <v>3000</v>
      </c>
      <c r="F2898" s="8">
        <v>625</v>
      </c>
      <c r="G2898" t="s">
        <v>8220</v>
      </c>
      <c r="H2898" s="6">
        <f t="shared" si="271"/>
        <v>52.08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t="s">
        <v>8269</v>
      </c>
      <c r="Q2898" s="11" t="s">
        <v>8315</v>
      </c>
      <c r="R2898" t="s">
        <v>8316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3">
        <f t="shared" si="270"/>
        <v>5</v>
      </c>
      <c r="E2899" s="6">
        <v>12000</v>
      </c>
      <c r="F2899" s="8">
        <v>550</v>
      </c>
      <c r="G2899" t="s">
        <v>8220</v>
      </c>
      <c r="H2899" s="6">
        <f t="shared" si="271"/>
        <v>183.33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t="s">
        <v>8269</v>
      </c>
      <c r="Q2899" s="11" t="s">
        <v>8315</v>
      </c>
      <c r="R2899" t="s">
        <v>8316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3">
        <f t="shared" si="270"/>
        <v>4</v>
      </c>
      <c r="E2900" s="6">
        <v>7500</v>
      </c>
      <c r="F2900" s="8">
        <v>316</v>
      </c>
      <c r="G2900" t="s">
        <v>8220</v>
      </c>
      <c r="H2900" s="6">
        <f t="shared" si="271"/>
        <v>26.33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t="s">
        <v>8269</v>
      </c>
      <c r="Q2900" s="11" t="s">
        <v>8315</v>
      </c>
      <c r="R2900" t="s">
        <v>8316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3">
        <f t="shared" si="270"/>
        <v>0</v>
      </c>
      <c r="E2901" s="6">
        <v>10000</v>
      </c>
      <c r="F2901" s="8">
        <v>0</v>
      </c>
      <c r="G2901" t="s">
        <v>8220</v>
      </c>
      <c r="H2901" s="6">
        <f t="shared" si="271"/>
        <v>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t="s">
        <v>8269</v>
      </c>
      <c r="Q2901" s="11" t="s">
        <v>8315</v>
      </c>
      <c r="R2901" t="s">
        <v>8316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>
        <f t="shared" si="275"/>
        <v>2016</v>
      </c>
    </row>
    <row r="2902" spans="1:22" ht="43.2" x14ac:dyDescent="0.3">
      <c r="A2902">
        <v>2900</v>
      </c>
      <c r="B2902" s="3" t="s">
        <v>2900</v>
      </c>
      <c r="C2902" s="3" t="s">
        <v>7010</v>
      </c>
      <c r="D2902" s="3">
        <f t="shared" si="270"/>
        <v>62</v>
      </c>
      <c r="E2902" s="6">
        <v>5500</v>
      </c>
      <c r="F2902" s="8">
        <v>3405</v>
      </c>
      <c r="G2902" t="s">
        <v>8220</v>
      </c>
      <c r="H2902" s="6">
        <f t="shared" si="271"/>
        <v>486.43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t="s">
        <v>8269</v>
      </c>
      <c r="Q2902" s="11" t="s">
        <v>8315</v>
      </c>
      <c r="R2902" t="s">
        <v>8316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3">
        <f t="shared" si="270"/>
        <v>1</v>
      </c>
      <c r="E2903" s="6">
        <v>750</v>
      </c>
      <c r="F2903" s="8">
        <v>6</v>
      </c>
      <c r="G2903" t="s">
        <v>8220</v>
      </c>
      <c r="H2903" s="6">
        <f t="shared" si="271"/>
        <v>3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t="s">
        <v>8269</v>
      </c>
      <c r="Q2903" s="11" t="s">
        <v>8315</v>
      </c>
      <c r="R2903" t="s">
        <v>8316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>
        <f t="shared" si="275"/>
        <v>2015</v>
      </c>
    </row>
    <row r="2904" spans="1:22" ht="28.8" x14ac:dyDescent="0.3">
      <c r="A2904">
        <v>2902</v>
      </c>
      <c r="B2904" s="3" t="s">
        <v>2902</v>
      </c>
      <c r="C2904" s="3" t="s">
        <v>7012</v>
      </c>
      <c r="D2904" s="3">
        <f t="shared" si="270"/>
        <v>0</v>
      </c>
      <c r="E2904" s="6">
        <v>150000</v>
      </c>
      <c r="F2904" s="8">
        <v>25</v>
      </c>
      <c r="G2904" t="s">
        <v>8220</v>
      </c>
      <c r="H2904" s="6">
        <f t="shared" si="271"/>
        <v>25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t="s">
        <v>8269</v>
      </c>
      <c r="Q2904" s="11" t="s">
        <v>8315</v>
      </c>
      <c r="R2904" t="s">
        <v>8316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3">
        <f t="shared" si="270"/>
        <v>1</v>
      </c>
      <c r="E2905" s="6">
        <v>5000</v>
      </c>
      <c r="F2905" s="8">
        <v>39</v>
      </c>
      <c r="G2905" t="s">
        <v>8220</v>
      </c>
      <c r="H2905" s="6">
        <f t="shared" si="271"/>
        <v>9.75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t="s">
        <v>8269</v>
      </c>
      <c r="Q2905" s="11" t="s">
        <v>8315</v>
      </c>
      <c r="R2905" t="s">
        <v>8316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3">
        <f t="shared" si="270"/>
        <v>5</v>
      </c>
      <c r="E2906" s="6">
        <v>1500</v>
      </c>
      <c r="F2906" s="8">
        <v>75</v>
      </c>
      <c r="G2906" t="s">
        <v>8220</v>
      </c>
      <c r="H2906" s="6">
        <f t="shared" si="271"/>
        <v>18.75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t="s">
        <v>8269</v>
      </c>
      <c r="Q2906" s="11" t="s">
        <v>8315</v>
      </c>
      <c r="R2906" t="s">
        <v>8316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3">
        <f t="shared" si="270"/>
        <v>18</v>
      </c>
      <c r="E2907" s="6">
        <v>3500</v>
      </c>
      <c r="F2907" s="8">
        <v>622</v>
      </c>
      <c r="G2907" t="s">
        <v>8220</v>
      </c>
      <c r="H2907" s="6">
        <f t="shared" si="271"/>
        <v>36.590000000000003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t="s">
        <v>8269</v>
      </c>
      <c r="Q2907" s="11" t="s">
        <v>8315</v>
      </c>
      <c r="R2907" t="s">
        <v>8316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>
        <f t="shared" si="275"/>
        <v>2016</v>
      </c>
    </row>
    <row r="2908" spans="1:22" ht="43.2" x14ac:dyDescent="0.3">
      <c r="A2908">
        <v>2906</v>
      </c>
      <c r="B2908" s="3" t="s">
        <v>2906</v>
      </c>
      <c r="C2908" s="3" t="s">
        <v>7016</v>
      </c>
      <c r="D2908" s="3">
        <f t="shared" si="270"/>
        <v>9</v>
      </c>
      <c r="E2908" s="6">
        <v>6000</v>
      </c>
      <c r="F2908" s="8">
        <v>565</v>
      </c>
      <c r="G2908" t="s">
        <v>8220</v>
      </c>
      <c r="H2908" s="6">
        <f t="shared" si="271"/>
        <v>80.709999999999994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t="s">
        <v>8269</v>
      </c>
      <c r="Q2908" s="11" t="s">
        <v>8315</v>
      </c>
      <c r="R2908" t="s">
        <v>8316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3">
        <f t="shared" si="270"/>
        <v>0</v>
      </c>
      <c r="E2909" s="6">
        <v>2500</v>
      </c>
      <c r="F2909" s="8">
        <v>2</v>
      </c>
      <c r="G2909" t="s">
        <v>8220</v>
      </c>
      <c r="H2909" s="6">
        <f t="shared" si="271"/>
        <v>1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t="s">
        <v>8269</v>
      </c>
      <c r="Q2909" s="11" t="s">
        <v>8315</v>
      </c>
      <c r="R2909" t="s">
        <v>8316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3">
        <f t="shared" si="270"/>
        <v>3</v>
      </c>
      <c r="E2910" s="6">
        <v>9600</v>
      </c>
      <c r="F2910" s="8">
        <v>264</v>
      </c>
      <c r="G2910" t="s">
        <v>8220</v>
      </c>
      <c r="H2910" s="6">
        <f t="shared" si="271"/>
        <v>52.8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t="s">
        <v>8269</v>
      </c>
      <c r="Q2910" s="11" t="s">
        <v>8315</v>
      </c>
      <c r="R2910" t="s">
        <v>8316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3">
        <f t="shared" si="270"/>
        <v>0</v>
      </c>
      <c r="E2911" s="6">
        <v>180000</v>
      </c>
      <c r="F2911" s="8">
        <v>20</v>
      </c>
      <c r="G2911" t="s">
        <v>8220</v>
      </c>
      <c r="H2911" s="6">
        <f t="shared" si="271"/>
        <v>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t="s">
        <v>8269</v>
      </c>
      <c r="Q2911" s="11" t="s">
        <v>8315</v>
      </c>
      <c r="R2911" t="s">
        <v>8316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3">
        <f t="shared" si="270"/>
        <v>0</v>
      </c>
      <c r="E2912" s="6">
        <v>30000</v>
      </c>
      <c r="F2912" s="8">
        <v>1</v>
      </c>
      <c r="G2912" t="s">
        <v>8220</v>
      </c>
      <c r="H2912" s="6">
        <f t="shared" si="271"/>
        <v>1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t="s">
        <v>8269</v>
      </c>
      <c r="Q2912" s="11" t="s">
        <v>8315</v>
      </c>
      <c r="R2912" t="s">
        <v>8316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>
        <f t="shared" si="275"/>
        <v>2015</v>
      </c>
    </row>
    <row r="2913" spans="1:22" ht="43.2" x14ac:dyDescent="0.3">
      <c r="A2913">
        <v>2911</v>
      </c>
      <c r="B2913" s="3" t="s">
        <v>2911</v>
      </c>
      <c r="C2913" s="3" t="s">
        <v>7021</v>
      </c>
      <c r="D2913" s="3">
        <f t="shared" si="270"/>
        <v>37</v>
      </c>
      <c r="E2913" s="6">
        <v>1800</v>
      </c>
      <c r="F2913" s="8">
        <v>657</v>
      </c>
      <c r="G2913" t="s">
        <v>8220</v>
      </c>
      <c r="H2913" s="6">
        <f t="shared" si="271"/>
        <v>46.93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t="s">
        <v>8269</v>
      </c>
      <c r="Q2913" s="11" t="s">
        <v>8315</v>
      </c>
      <c r="R2913" t="s">
        <v>8316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3">
        <f t="shared" si="270"/>
        <v>14</v>
      </c>
      <c r="E2914" s="6">
        <v>14440</v>
      </c>
      <c r="F2914" s="8">
        <v>2030</v>
      </c>
      <c r="G2914" t="s">
        <v>8220</v>
      </c>
      <c r="H2914" s="6">
        <f t="shared" si="271"/>
        <v>78.08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t="s">
        <v>8269</v>
      </c>
      <c r="Q2914" s="11" t="s">
        <v>8315</v>
      </c>
      <c r="R2914" t="s">
        <v>8316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>
        <f t="shared" si="275"/>
        <v>2016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3">
        <f t="shared" si="270"/>
        <v>0</v>
      </c>
      <c r="E2915" s="6">
        <v>10000</v>
      </c>
      <c r="F2915" s="8">
        <v>2</v>
      </c>
      <c r="G2915" t="s">
        <v>8220</v>
      </c>
      <c r="H2915" s="6">
        <f t="shared" si="271"/>
        <v>1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t="s">
        <v>8269</v>
      </c>
      <c r="Q2915" s="11" t="s">
        <v>8315</v>
      </c>
      <c r="R2915" t="s">
        <v>8316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3">
        <f t="shared" si="270"/>
        <v>0</v>
      </c>
      <c r="E2916" s="6">
        <v>25000</v>
      </c>
      <c r="F2916" s="8">
        <v>1</v>
      </c>
      <c r="G2916" t="s">
        <v>8220</v>
      </c>
      <c r="H2916" s="6">
        <f t="shared" si="271"/>
        <v>1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t="s">
        <v>8269</v>
      </c>
      <c r="Q2916" s="11" t="s">
        <v>8315</v>
      </c>
      <c r="R2916" t="s">
        <v>8316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>
        <f t="shared" si="275"/>
        <v>2015</v>
      </c>
    </row>
    <row r="2917" spans="1:22" ht="28.8" x14ac:dyDescent="0.3">
      <c r="A2917">
        <v>2915</v>
      </c>
      <c r="B2917" s="3" t="s">
        <v>2915</v>
      </c>
      <c r="C2917" s="3" t="s">
        <v>7025</v>
      </c>
      <c r="D2917" s="3">
        <f t="shared" si="270"/>
        <v>61</v>
      </c>
      <c r="E2917" s="6">
        <v>1000</v>
      </c>
      <c r="F2917" s="8">
        <v>611</v>
      </c>
      <c r="G2917" t="s">
        <v>8220</v>
      </c>
      <c r="H2917" s="6">
        <f t="shared" si="271"/>
        <v>203.67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t="s">
        <v>8269</v>
      </c>
      <c r="Q2917" s="11" t="s">
        <v>8315</v>
      </c>
      <c r="R2917" t="s">
        <v>8316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>
        <f t="shared" si="275"/>
        <v>2016</v>
      </c>
    </row>
    <row r="2918" spans="1:22" ht="28.8" x14ac:dyDescent="0.3">
      <c r="A2918">
        <v>2916</v>
      </c>
      <c r="B2918" s="3" t="s">
        <v>2916</v>
      </c>
      <c r="C2918" s="3" t="s">
        <v>7026</v>
      </c>
      <c r="D2918" s="3">
        <f t="shared" si="270"/>
        <v>8</v>
      </c>
      <c r="E2918" s="6">
        <v>1850</v>
      </c>
      <c r="F2918" s="8">
        <v>145</v>
      </c>
      <c r="G2918" t="s">
        <v>8220</v>
      </c>
      <c r="H2918" s="6">
        <f t="shared" si="271"/>
        <v>20.71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t="s">
        <v>8269</v>
      </c>
      <c r="Q2918" s="11" t="s">
        <v>8315</v>
      </c>
      <c r="R2918" t="s">
        <v>8316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3">
        <f t="shared" si="270"/>
        <v>22</v>
      </c>
      <c r="E2919" s="6">
        <v>2000</v>
      </c>
      <c r="F2919" s="8">
        <v>437</v>
      </c>
      <c r="G2919" t="s">
        <v>8220</v>
      </c>
      <c r="H2919" s="6">
        <f t="shared" si="271"/>
        <v>48.56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t="s">
        <v>8269</v>
      </c>
      <c r="Q2919" s="11" t="s">
        <v>8315</v>
      </c>
      <c r="R2919" t="s">
        <v>8316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3">
        <f t="shared" si="270"/>
        <v>27</v>
      </c>
      <c r="E2920" s="6">
        <v>5000</v>
      </c>
      <c r="F2920" s="8">
        <v>1362</v>
      </c>
      <c r="G2920" t="s">
        <v>8220</v>
      </c>
      <c r="H2920" s="6">
        <f t="shared" si="271"/>
        <v>68.099999999999994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t="s">
        <v>8269</v>
      </c>
      <c r="Q2920" s="11" t="s">
        <v>8315</v>
      </c>
      <c r="R2920" t="s">
        <v>8316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3">
        <f t="shared" si="270"/>
        <v>9</v>
      </c>
      <c r="E2921" s="6">
        <v>600</v>
      </c>
      <c r="F2921" s="8">
        <v>51</v>
      </c>
      <c r="G2921" t="s">
        <v>8220</v>
      </c>
      <c r="H2921" s="6">
        <f t="shared" si="271"/>
        <v>8.5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t="s">
        <v>8269</v>
      </c>
      <c r="Q2921" s="11" t="s">
        <v>8315</v>
      </c>
      <c r="R2921" t="s">
        <v>8316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3">
        <f t="shared" si="270"/>
        <v>27</v>
      </c>
      <c r="E2922" s="6">
        <v>2500</v>
      </c>
      <c r="F2922" s="8">
        <v>671</v>
      </c>
      <c r="G2922" t="s">
        <v>8220</v>
      </c>
      <c r="H2922" s="6">
        <f t="shared" si="271"/>
        <v>51.62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t="s">
        <v>8269</v>
      </c>
      <c r="Q2922" s="11" t="s">
        <v>8315</v>
      </c>
      <c r="R2922" t="s">
        <v>8316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3">
        <f t="shared" si="270"/>
        <v>129</v>
      </c>
      <c r="E2923" s="6">
        <v>100</v>
      </c>
      <c r="F2923" s="8">
        <v>129</v>
      </c>
      <c r="G2923" t="s">
        <v>8218</v>
      </c>
      <c r="H2923" s="6">
        <f t="shared" si="271"/>
        <v>43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t="s">
        <v>8303</v>
      </c>
      <c r="Q2923" s="11" t="s">
        <v>8315</v>
      </c>
      <c r="R2923" t="s">
        <v>8357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3">
        <f t="shared" si="270"/>
        <v>100</v>
      </c>
      <c r="E2924" s="6">
        <v>500</v>
      </c>
      <c r="F2924" s="8">
        <v>500</v>
      </c>
      <c r="G2924" t="s">
        <v>8218</v>
      </c>
      <c r="H2924" s="6">
        <f t="shared" si="271"/>
        <v>83.33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t="s">
        <v>8303</v>
      </c>
      <c r="Q2924" s="11" t="s">
        <v>8315</v>
      </c>
      <c r="R2924" t="s">
        <v>8357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3">
        <f t="shared" si="270"/>
        <v>100</v>
      </c>
      <c r="E2925" s="6">
        <v>300</v>
      </c>
      <c r="F2925" s="8">
        <v>300</v>
      </c>
      <c r="G2925" t="s">
        <v>8218</v>
      </c>
      <c r="H2925" s="6">
        <f t="shared" si="271"/>
        <v>30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t="s">
        <v>8303</v>
      </c>
      <c r="Q2925" s="11" t="s">
        <v>8315</v>
      </c>
      <c r="R2925" t="s">
        <v>8357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3">
        <f t="shared" si="270"/>
        <v>103</v>
      </c>
      <c r="E2926" s="6">
        <v>25000</v>
      </c>
      <c r="F2926" s="8">
        <v>25800</v>
      </c>
      <c r="G2926" t="s">
        <v>8218</v>
      </c>
      <c r="H2926" s="6">
        <f t="shared" si="271"/>
        <v>175.51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t="s">
        <v>8303</v>
      </c>
      <c r="Q2926" s="11" t="s">
        <v>8315</v>
      </c>
      <c r="R2926" t="s">
        <v>8357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3">
        <f t="shared" si="270"/>
        <v>102</v>
      </c>
      <c r="E2927" s="6">
        <v>45000</v>
      </c>
      <c r="F2927" s="8">
        <v>46100.69</v>
      </c>
      <c r="G2927" t="s">
        <v>8218</v>
      </c>
      <c r="H2927" s="6">
        <f t="shared" si="271"/>
        <v>231.66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t="s">
        <v>8303</v>
      </c>
      <c r="Q2927" s="11" t="s">
        <v>8315</v>
      </c>
      <c r="R2927" t="s">
        <v>8357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3">
        <f t="shared" si="270"/>
        <v>125</v>
      </c>
      <c r="E2928" s="6">
        <v>3000</v>
      </c>
      <c r="F2928" s="8">
        <v>3750</v>
      </c>
      <c r="G2928" t="s">
        <v>8218</v>
      </c>
      <c r="H2928" s="6">
        <f t="shared" si="271"/>
        <v>75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t="s">
        <v>8303</v>
      </c>
      <c r="Q2928" s="11" t="s">
        <v>8315</v>
      </c>
      <c r="R2928" t="s">
        <v>8357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3">
        <f t="shared" si="270"/>
        <v>131</v>
      </c>
      <c r="E2929" s="6">
        <v>1800</v>
      </c>
      <c r="F2929" s="8">
        <v>2355</v>
      </c>
      <c r="G2929" t="s">
        <v>8218</v>
      </c>
      <c r="H2929" s="6">
        <f t="shared" si="271"/>
        <v>112.14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t="s">
        <v>8303</v>
      </c>
      <c r="Q2929" s="11" t="s">
        <v>8315</v>
      </c>
      <c r="R2929" t="s">
        <v>8357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3">
        <f t="shared" si="270"/>
        <v>100</v>
      </c>
      <c r="E2930" s="6">
        <v>1000</v>
      </c>
      <c r="F2930" s="8">
        <v>1000</v>
      </c>
      <c r="G2930" t="s">
        <v>8218</v>
      </c>
      <c r="H2930" s="6">
        <f t="shared" si="271"/>
        <v>41.67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t="s">
        <v>8303</v>
      </c>
      <c r="Q2930" s="11" t="s">
        <v>8315</v>
      </c>
      <c r="R2930" t="s">
        <v>8357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3">
        <f t="shared" si="270"/>
        <v>102</v>
      </c>
      <c r="E2931" s="6">
        <v>8000</v>
      </c>
      <c r="F2931" s="8">
        <v>8165.55</v>
      </c>
      <c r="G2931" t="s">
        <v>8218</v>
      </c>
      <c r="H2931" s="6">
        <f t="shared" si="271"/>
        <v>255.17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t="s">
        <v>8303</v>
      </c>
      <c r="Q2931" s="11" t="s">
        <v>8315</v>
      </c>
      <c r="R2931" t="s">
        <v>8357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3">
        <f t="shared" si="270"/>
        <v>101</v>
      </c>
      <c r="E2932" s="6">
        <v>10000</v>
      </c>
      <c r="F2932" s="8">
        <v>10092</v>
      </c>
      <c r="G2932" t="s">
        <v>8218</v>
      </c>
      <c r="H2932" s="6">
        <f t="shared" si="271"/>
        <v>162.77000000000001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t="s">
        <v>8303</v>
      </c>
      <c r="Q2932" s="11" t="s">
        <v>8315</v>
      </c>
      <c r="R2932" t="s">
        <v>8357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3">
        <f t="shared" si="270"/>
        <v>106</v>
      </c>
      <c r="E2933" s="6">
        <v>750</v>
      </c>
      <c r="F2933" s="8">
        <v>795</v>
      </c>
      <c r="G2933" t="s">
        <v>8218</v>
      </c>
      <c r="H2933" s="6">
        <f t="shared" si="271"/>
        <v>88.33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t="s">
        <v>8303</v>
      </c>
      <c r="Q2933" s="11" t="s">
        <v>8315</v>
      </c>
      <c r="R2933" t="s">
        <v>8357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3">
        <f t="shared" si="270"/>
        <v>105</v>
      </c>
      <c r="E2934" s="6">
        <v>3100</v>
      </c>
      <c r="F2934" s="8">
        <v>3258</v>
      </c>
      <c r="G2934" t="s">
        <v>8218</v>
      </c>
      <c r="H2934" s="6">
        <f t="shared" si="271"/>
        <v>85.74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t="s">
        <v>8303</v>
      </c>
      <c r="Q2934" s="11" t="s">
        <v>8315</v>
      </c>
      <c r="R2934" t="s">
        <v>8357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3">
        <f t="shared" si="270"/>
        <v>103</v>
      </c>
      <c r="E2935" s="6">
        <v>2500</v>
      </c>
      <c r="F2935" s="8">
        <v>2569</v>
      </c>
      <c r="G2935" t="s">
        <v>8218</v>
      </c>
      <c r="H2935" s="6">
        <f t="shared" si="271"/>
        <v>47.57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t="s">
        <v>8303</v>
      </c>
      <c r="Q2935" s="11" t="s">
        <v>8315</v>
      </c>
      <c r="R2935" t="s">
        <v>8357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>
        <f t="shared" si="275"/>
        <v>2016</v>
      </c>
    </row>
    <row r="2936" spans="1:22" ht="28.8" x14ac:dyDescent="0.3">
      <c r="A2936">
        <v>2934</v>
      </c>
      <c r="B2936" s="3" t="s">
        <v>2934</v>
      </c>
      <c r="C2936" s="3" t="s">
        <v>7044</v>
      </c>
      <c r="D2936" s="3">
        <f t="shared" si="270"/>
        <v>108</v>
      </c>
      <c r="E2936" s="6">
        <v>2500</v>
      </c>
      <c r="F2936" s="8">
        <v>2700</v>
      </c>
      <c r="G2936" t="s">
        <v>8218</v>
      </c>
      <c r="H2936" s="6">
        <f t="shared" si="271"/>
        <v>72.97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t="s">
        <v>8303</v>
      </c>
      <c r="Q2936" s="11" t="s">
        <v>8315</v>
      </c>
      <c r="R2936" t="s">
        <v>8357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3">
        <f t="shared" si="270"/>
        <v>101</v>
      </c>
      <c r="E2937" s="6">
        <v>3500</v>
      </c>
      <c r="F2937" s="8">
        <v>3531</v>
      </c>
      <c r="G2937" t="s">
        <v>8218</v>
      </c>
      <c r="H2937" s="6">
        <f t="shared" si="271"/>
        <v>90.54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t="s">
        <v>8303</v>
      </c>
      <c r="Q2937" s="11" t="s">
        <v>8315</v>
      </c>
      <c r="R2937" t="s">
        <v>8357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3">
        <f t="shared" si="270"/>
        <v>128</v>
      </c>
      <c r="E2938" s="6">
        <v>1000</v>
      </c>
      <c r="F2938" s="8">
        <v>1280</v>
      </c>
      <c r="G2938" t="s">
        <v>8218</v>
      </c>
      <c r="H2938" s="6">
        <f t="shared" si="271"/>
        <v>37.65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t="s">
        <v>8303</v>
      </c>
      <c r="Q2938" s="11" t="s">
        <v>8315</v>
      </c>
      <c r="R2938" t="s">
        <v>8357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3">
        <f t="shared" si="270"/>
        <v>133</v>
      </c>
      <c r="E2939" s="6">
        <v>1500</v>
      </c>
      <c r="F2939" s="8">
        <v>2000</v>
      </c>
      <c r="G2939" t="s">
        <v>8218</v>
      </c>
      <c r="H2939" s="6">
        <f t="shared" si="271"/>
        <v>36.36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t="s">
        <v>8303</v>
      </c>
      <c r="Q2939" s="11" t="s">
        <v>8315</v>
      </c>
      <c r="R2939" t="s">
        <v>8357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3">
        <f t="shared" si="270"/>
        <v>101</v>
      </c>
      <c r="E2940" s="6">
        <v>4000</v>
      </c>
      <c r="F2940" s="8">
        <v>4055</v>
      </c>
      <c r="G2940" t="s">
        <v>8218</v>
      </c>
      <c r="H2940" s="6">
        <f t="shared" si="271"/>
        <v>126.72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t="s">
        <v>8303</v>
      </c>
      <c r="Q2940" s="11" t="s">
        <v>8315</v>
      </c>
      <c r="R2940" t="s">
        <v>8357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>
        <f t="shared" si="275"/>
        <v>2015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3">
        <f t="shared" si="270"/>
        <v>103</v>
      </c>
      <c r="E2941" s="6">
        <v>8000</v>
      </c>
      <c r="F2941" s="8">
        <v>8230</v>
      </c>
      <c r="G2941" t="s">
        <v>8218</v>
      </c>
      <c r="H2941" s="6">
        <f t="shared" si="271"/>
        <v>329.2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t="s">
        <v>8303</v>
      </c>
      <c r="Q2941" s="11" t="s">
        <v>8315</v>
      </c>
      <c r="R2941" t="s">
        <v>8357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3">
        <f t="shared" si="270"/>
        <v>107</v>
      </c>
      <c r="E2942" s="6">
        <v>2500</v>
      </c>
      <c r="F2942" s="8">
        <v>2681</v>
      </c>
      <c r="G2942" t="s">
        <v>8218</v>
      </c>
      <c r="H2942" s="6">
        <f t="shared" si="271"/>
        <v>81.239999999999995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t="s">
        <v>8303</v>
      </c>
      <c r="Q2942" s="11" t="s">
        <v>8315</v>
      </c>
      <c r="R2942" t="s">
        <v>8357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>
        <f t="shared" si="275"/>
        <v>2015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3">
        <f t="shared" si="270"/>
        <v>0</v>
      </c>
      <c r="E2943" s="6">
        <v>25000</v>
      </c>
      <c r="F2943" s="8">
        <v>1</v>
      </c>
      <c r="G2943" t="s">
        <v>8220</v>
      </c>
      <c r="H2943" s="6">
        <f t="shared" si="271"/>
        <v>1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t="s">
        <v>8301</v>
      </c>
      <c r="Q2943" s="11" t="s">
        <v>8315</v>
      </c>
      <c r="R2943" t="s">
        <v>8355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3">
        <f t="shared" si="270"/>
        <v>20</v>
      </c>
      <c r="E2944" s="6">
        <v>200000</v>
      </c>
      <c r="F2944" s="8">
        <v>40850</v>
      </c>
      <c r="G2944" t="s">
        <v>8220</v>
      </c>
      <c r="H2944" s="6">
        <f t="shared" si="271"/>
        <v>202.23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t="s">
        <v>8301</v>
      </c>
      <c r="Q2944" s="11" t="s">
        <v>8315</v>
      </c>
      <c r="R2944" t="s">
        <v>8355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3">
        <f t="shared" si="270"/>
        <v>0</v>
      </c>
      <c r="E2945" s="6">
        <v>3000</v>
      </c>
      <c r="F2945" s="8">
        <v>0</v>
      </c>
      <c r="G2945" t="s">
        <v>8220</v>
      </c>
      <c r="H2945" s="6">
        <f t="shared" si="271"/>
        <v>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t="s">
        <v>8301</v>
      </c>
      <c r="Q2945" s="11" t="s">
        <v>8315</v>
      </c>
      <c r="R2945" t="s">
        <v>8355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>
        <f t="shared" si="275"/>
        <v>2015</v>
      </c>
    </row>
    <row r="2946" spans="1:22" ht="28.8" x14ac:dyDescent="0.3">
      <c r="A2946">
        <v>2944</v>
      </c>
      <c r="B2946" s="3" t="s">
        <v>2944</v>
      </c>
      <c r="C2946" s="3" t="s">
        <v>7054</v>
      </c>
      <c r="D2946" s="3">
        <f t="shared" ref="D2946:D3009" si="276">ROUND((F2946/E2946)*100,0)</f>
        <v>1</v>
      </c>
      <c r="E2946" s="6">
        <v>10000</v>
      </c>
      <c r="F2946" s="8">
        <v>100</v>
      </c>
      <c r="G2946" t="s">
        <v>8220</v>
      </c>
      <c r="H2946" s="6">
        <f t="shared" si="271"/>
        <v>100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t="s">
        <v>8301</v>
      </c>
      <c r="Q2946" s="11" t="s">
        <v>8315</v>
      </c>
      <c r="R2946" t="s">
        <v>8355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>
        <f t="shared" si="275"/>
        <v>2015</v>
      </c>
    </row>
    <row r="2947" spans="1:22" ht="43.2" x14ac:dyDescent="0.3">
      <c r="A2947">
        <v>2945</v>
      </c>
      <c r="B2947" s="3" t="s">
        <v>2945</v>
      </c>
      <c r="C2947" s="3" t="s">
        <v>7055</v>
      </c>
      <c r="D2947" s="3">
        <f t="shared" si="276"/>
        <v>0</v>
      </c>
      <c r="E2947" s="6">
        <v>50000</v>
      </c>
      <c r="F2947" s="8">
        <v>0</v>
      </c>
      <c r="G2947" t="s">
        <v>8220</v>
      </c>
      <c r="H2947" s="6">
        <f t="shared" ref="H2947:H3010" si="277">IFERROR(ROUND(F2947/N2947,2),0)</f>
        <v>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t="s">
        <v>8301</v>
      </c>
      <c r="Q2947" s="11" t="s">
        <v>8315</v>
      </c>
      <c r="R2947" t="s">
        <v>8355</v>
      </c>
      <c r="S2947" s="13">
        <f t="shared" ref="S2947:S3010" si="278">(((L2947/60)/60)/24)+DATE(1970,1,1)</f>
        <v>42118.139583333337</v>
      </c>
      <c r="T2947" s="13">
        <f t="shared" ref="T2947:T3010" si="279">(((K2947/60)/60)/24)+DATE(1970,1,1)</f>
        <v>42148.139583333337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3">
        <f t="shared" si="276"/>
        <v>0</v>
      </c>
      <c r="E2948" s="6">
        <v>2000</v>
      </c>
      <c r="F2948" s="8">
        <v>2</v>
      </c>
      <c r="G2948" t="s">
        <v>8220</v>
      </c>
      <c r="H2948" s="6">
        <f t="shared" si="277"/>
        <v>1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t="s">
        <v>8301</v>
      </c>
      <c r="Q2948" s="11" t="s">
        <v>8315</v>
      </c>
      <c r="R2948" t="s">
        <v>8355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>
        <f t="shared" si="281"/>
        <v>2016</v>
      </c>
    </row>
    <row r="2949" spans="1:22" ht="43.2" x14ac:dyDescent="0.3">
      <c r="A2949">
        <v>2947</v>
      </c>
      <c r="B2949" s="3" t="s">
        <v>2947</v>
      </c>
      <c r="C2949" s="3" t="s">
        <v>7057</v>
      </c>
      <c r="D2949" s="3">
        <f t="shared" si="276"/>
        <v>4</v>
      </c>
      <c r="E2949" s="6">
        <v>25000</v>
      </c>
      <c r="F2949" s="8">
        <v>1072</v>
      </c>
      <c r="G2949" t="s">
        <v>8220</v>
      </c>
      <c r="H2949" s="6">
        <f t="shared" si="277"/>
        <v>82.46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t="s">
        <v>8301</v>
      </c>
      <c r="Q2949" s="11" t="s">
        <v>8315</v>
      </c>
      <c r="R2949" t="s">
        <v>8355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>
        <f t="shared" si="281"/>
        <v>2016</v>
      </c>
    </row>
    <row r="2950" spans="1:22" ht="43.2" x14ac:dyDescent="0.3">
      <c r="A2950">
        <v>2948</v>
      </c>
      <c r="B2950" s="3" t="s">
        <v>2948</v>
      </c>
      <c r="C2950" s="3" t="s">
        <v>7058</v>
      </c>
      <c r="D2950" s="3">
        <f t="shared" si="276"/>
        <v>0</v>
      </c>
      <c r="E2950" s="6">
        <v>500000</v>
      </c>
      <c r="F2950" s="8">
        <v>24</v>
      </c>
      <c r="G2950" t="s">
        <v>8220</v>
      </c>
      <c r="H2950" s="6">
        <f t="shared" si="277"/>
        <v>2.67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t="s">
        <v>8301</v>
      </c>
      <c r="Q2950" s="11" t="s">
        <v>8315</v>
      </c>
      <c r="R2950" t="s">
        <v>8355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3">
        <f t="shared" si="276"/>
        <v>3</v>
      </c>
      <c r="E2951" s="6">
        <v>1000</v>
      </c>
      <c r="F2951" s="8">
        <v>25</v>
      </c>
      <c r="G2951" t="s">
        <v>8220</v>
      </c>
      <c r="H2951" s="6">
        <f t="shared" si="277"/>
        <v>12.5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t="s">
        <v>8301</v>
      </c>
      <c r="Q2951" s="11" t="s">
        <v>8315</v>
      </c>
      <c r="R2951" t="s">
        <v>8355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3">
        <f t="shared" si="276"/>
        <v>0</v>
      </c>
      <c r="E2952" s="6">
        <v>5000000</v>
      </c>
      <c r="F2952" s="8">
        <v>0</v>
      </c>
      <c r="G2952" t="s">
        <v>8220</v>
      </c>
      <c r="H2952" s="6">
        <f t="shared" si="277"/>
        <v>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t="s">
        <v>8301</v>
      </c>
      <c r="Q2952" s="11" t="s">
        <v>8315</v>
      </c>
      <c r="R2952" t="s">
        <v>8355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>
        <f t="shared" si="281"/>
        <v>2016</v>
      </c>
    </row>
    <row r="2953" spans="1:22" ht="43.2" x14ac:dyDescent="0.3">
      <c r="A2953">
        <v>2951</v>
      </c>
      <c r="B2953" s="3" t="s">
        <v>2951</v>
      </c>
      <c r="C2953" s="3" t="s">
        <v>7061</v>
      </c>
      <c r="D2953" s="3">
        <f t="shared" si="276"/>
        <v>2</v>
      </c>
      <c r="E2953" s="6">
        <v>50000</v>
      </c>
      <c r="F2953" s="8">
        <v>1096</v>
      </c>
      <c r="G2953" t="s">
        <v>8219</v>
      </c>
      <c r="H2953" s="6">
        <f t="shared" si="277"/>
        <v>18.899999999999999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t="s">
        <v>8301</v>
      </c>
      <c r="Q2953" s="11" t="s">
        <v>8315</v>
      </c>
      <c r="R2953" t="s">
        <v>8355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3">
        <f t="shared" si="276"/>
        <v>8</v>
      </c>
      <c r="E2954" s="6">
        <v>20000</v>
      </c>
      <c r="F2954" s="8">
        <v>1605</v>
      </c>
      <c r="G2954" t="s">
        <v>8219</v>
      </c>
      <c r="H2954" s="6">
        <f t="shared" si="277"/>
        <v>200.63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t="s">
        <v>8301</v>
      </c>
      <c r="Q2954" s="11" t="s">
        <v>8315</v>
      </c>
      <c r="R2954" t="s">
        <v>8355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3">
        <f t="shared" si="276"/>
        <v>0</v>
      </c>
      <c r="E2955" s="6">
        <v>400000</v>
      </c>
      <c r="F2955" s="8">
        <v>605</v>
      </c>
      <c r="G2955" t="s">
        <v>8219</v>
      </c>
      <c r="H2955" s="6">
        <f t="shared" si="277"/>
        <v>201.67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t="s">
        <v>8301</v>
      </c>
      <c r="Q2955" s="11" t="s">
        <v>8315</v>
      </c>
      <c r="R2955" t="s">
        <v>8355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3">
        <f t="shared" si="276"/>
        <v>0</v>
      </c>
      <c r="E2956" s="6">
        <v>15000</v>
      </c>
      <c r="F2956" s="8">
        <v>0</v>
      </c>
      <c r="G2956" t="s">
        <v>8219</v>
      </c>
      <c r="H2956" s="6">
        <f t="shared" si="277"/>
        <v>0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t="s">
        <v>8301</v>
      </c>
      <c r="Q2956" s="11" t="s">
        <v>8315</v>
      </c>
      <c r="R2956" t="s">
        <v>8355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3">
        <f t="shared" si="276"/>
        <v>60</v>
      </c>
      <c r="E2957" s="6">
        <v>1200</v>
      </c>
      <c r="F2957" s="8">
        <v>715</v>
      </c>
      <c r="G2957" t="s">
        <v>8219</v>
      </c>
      <c r="H2957" s="6">
        <f t="shared" si="277"/>
        <v>65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t="s">
        <v>8301</v>
      </c>
      <c r="Q2957" s="11" t="s">
        <v>8315</v>
      </c>
      <c r="R2957" t="s">
        <v>8355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3">
        <f t="shared" si="276"/>
        <v>17</v>
      </c>
      <c r="E2958" s="6">
        <v>7900</v>
      </c>
      <c r="F2958" s="8">
        <v>1322</v>
      </c>
      <c r="G2958" t="s">
        <v>8219</v>
      </c>
      <c r="H2958" s="6">
        <f t="shared" si="277"/>
        <v>66.099999999999994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t="s">
        <v>8301</v>
      </c>
      <c r="Q2958" s="11" t="s">
        <v>8315</v>
      </c>
      <c r="R2958" t="s">
        <v>8355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3">
        <f t="shared" si="276"/>
        <v>2</v>
      </c>
      <c r="E2959" s="6">
        <v>15000</v>
      </c>
      <c r="F2959" s="8">
        <v>280</v>
      </c>
      <c r="G2959" t="s">
        <v>8219</v>
      </c>
      <c r="H2959" s="6">
        <f t="shared" si="277"/>
        <v>93.33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t="s">
        <v>8301</v>
      </c>
      <c r="Q2959" s="11" t="s">
        <v>8315</v>
      </c>
      <c r="R2959" t="s">
        <v>8355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3">
        <f t="shared" si="276"/>
        <v>0</v>
      </c>
      <c r="E2960" s="6">
        <v>80000</v>
      </c>
      <c r="F2960" s="8">
        <v>0</v>
      </c>
      <c r="G2960" t="s">
        <v>8219</v>
      </c>
      <c r="H2960" s="6">
        <f t="shared" si="277"/>
        <v>0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t="s">
        <v>8301</v>
      </c>
      <c r="Q2960" s="11" t="s">
        <v>8315</v>
      </c>
      <c r="R2960" t="s">
        <v>8355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3">
        <f t="shared" si="276"/>
        <v>0</v>
      </c>
      <c r="E2961" s="6">
        <v>10000</v>
      </c>
      <c r="F2961" s="8">
        <v>0</v>
      </c>
      <c r="G2961" t="s">
        <v>8219</v>
      </c>
      <c r="H2961" s="6">
        <f t="shared" si="277"/>
        <v>0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t="s">
        <v>8301</v>
      </c>
      <c r="Q2961" s="11" t="s">
        <v>8315</v>
      </c>
      <c r="R2961" t="s">
        <v>8355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3">
        <f t="shared" si="276"/>
        <v>0</v>
      </c>
      <c r="E2962" s="6">
        <v>30000000</v>
      </c>
      <c r="F2962" s="8">
        <v>0</v>
      </c>
      <c r="G2962" t="s">
        <v>8219</v>
      </c>
      <c r="H2962" s="6">
        <f t="shared" si="277"/>
        <v>0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t="s">
        <v>8301</v>
      </c>
      <c r="Q2962" s="11" t="s">
        <v>8315</v>
      </c>
      <c r="R2962" t="s">
        <v>8355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3">
        <f t="shared" si="276"/>
        <v>110</v>
      </c>
      <c r="E2963" s="6">
        <v>5000</v>
      </c>
      <c r="F2963" s="8">
        <v>5481</v>
      </c>
      <c r="G2963" t="s">
        <v>8218</v>
      </c>
      <c r="H2963" s="6">
        <f t="shared" si="277"/>
        <v>50.75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t="s">
        <v>8269</v>
      </c>
      <c r="Q2963" s="11" t="s">
        <v>8315</v>
      </c>
      <c r="R2963" t="s">
        <v>8316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3">
        <f t="shared" si="276"/>
        <v>122</v>
      </c>
      <c r="E2964" s="6">
        <v>1000</v>
      </c>
      <c r="F2964" s="8">
        <v>1218</v>
      </c>
      <c r="G2964" t="s">
        <v>8218</v>
      </c>
      <c r="H2964" s="6">
        <f t="shared" si="277"/>
        <v>60.9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t="s">
        <v>8269</v>
      </c>
      <c r="Q2964" s="11" t="s">
        <v>8315</v>
      </c>
      <c r="R2964" t="s">
        <v>8316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>
        <f t="shared" si="281"/>
        <v>2015</v>
      </c>
    </row>
    <row r="2965" spans="1:22" ht="43.2" x14ac:dyDescent="0.3">
      <c r="A2965">
        <v>2963</v>
      </c>
      <c r="B2965" s="3" t="s">
        <v>2963</v>
      </c>
      <c r="C2965" s="3" t="s">
        <v>7073</v>
      </c>
      <c r="D2965" s="3">
        <f t="shared" si="276"/>
        <v>107</v>
      </c>
      <c r="E2965" s="6">
        <v>10000</v>
      </c>
      <c r="F2965" s="8">
        <v>10685</v>
      </c>
      <c r="G2965" t="s">
        <v>8218</v>
      </c>
      <c r="H2965" s="6">
        <f t="shared" si="277"/>
        <v>109.03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t="s">
        <v>8269</v>
      </c>
      <c r="Q2965" s="11" t="s">
        <v>8315</v>
      </c>
      <c r="R2965" t="s">
        <v>8316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3">
        <f t="shared" si="276"/>
        <v>101</v>
      </c>
      <c r="E2966" s="6">
        <v>5000</v>
      </c>
      <c r="F2966" s="8">
        <v>5035.6899999999996</v>
      </c>
      <c r="G2966" t="s">
        <v>8218</v>
      </c>
      <c r="H2966" s="6">
        <f t="shared" si="277"/>
        <v>25.69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t="s">
        <v>8269</v>
      </c>
      <c r="Q2966" s="11" t="s">
        <v>8315</v>
      </c>
      <c r="R2966" t="s">
        <v>8316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>
        <f t="shared" si="281"/>
        <v>2014</v>
      </c>
    </row>
    <row r="2967" spans="1:22" ht="43.2" x14ac:dyDescent="0.3">
      <c r="A2967">
        <v>2965</v>
      </c>
      <c r="B2967" s="3" t="s">
        <v>2965</v>
      </c>
      <c r="C2967" s="3" t="s">
        <v>7075</v>
      </c>
      <c r="D2967" s="3">
        <f t="shared" si="276"/>
        <v>109</v>
      </c>
      <c r="E2967" s="6">
        <v>1500</v>
      </c>
      <c r="F2967" s="8">
        <v>1635</v>
      </c>
      <c r="G2967" t="s">
        <v>8218</v>
      </c>
      <c r="H2967" s="6">
        <f t="shared" si="277"/>
        <v>41.92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t="s">
        <v>8269</v>
      </c>
      <c r="Q2967" s="11" t="s">
        <v>8315</v>
      </c>
      <c r="R2967" t="s">
        <v>8316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3">
        <f t="shared" si="276"/>
        <v>114</v>
      </c>
      <c r="E2968" s="6">
        <v>10000</v>
      </c>
      <c r="F2968" s="8">
        <v>11363</v>
      </c>
      <c r="G2968" t="s">
        <v>8218</v>
      </c>
      <c r="H2968" s="6">
        <f t="shared" si="277"/>
        <v>88.77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t="s">
        <v>8269</v>
      </c>
      <c r="Q2968" s="11" t="s">
        <v>8315</v>
      </c>
      <c r="R2968" t="s">
        <v>8316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>
        <f t="shared" si="281"/>
        <v>2015</v>
      </c>
    </row>
    <row r="2969" spans="1:22" ht="28.8" x14ac:dyDescent="0.3">
      <c r="A2969">
        <v>2967</v>
      </c>
      <c r="B2969" s="3" t="s">
        <v>2967</v>
      </c>
      <c r="C2969" s="3" t="s">
        <v>7077</v>
      </c>
      <c r="D2969" s="3">
        <f t="shared" si="276"/>
        <v>114</v>
      </c>
      <c r="E2969" s="6">
        <v>5000</v>
      </c>
      <c r="F2969" s="8">
        <v>5696</v>
      </c>
      <c r="G2969" t="s">
        <v>8218</v>
      </c>
      <c r="H2969" s="6">
        <f t="shared" si="277"/>
        <v>80.23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t="s">
        <v>8269</v>
      </c>
      <c r="Q2969" s="11" t="s">
        <v>8315</v>
      </c>
      <c r="R2969" t="s">
        <v>8316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3">
        <f t="shared" si="276"/>
        <v>106</v>
      </c>
      <c r="E2970" s="6">
        <v>3500</v>
      </c>
      <c r="F2970" s="8">
        <v>3710</v>
      </c>
      <c r="G2970" t="s">
        <v>8218</v>
      </c>
      <c r="H2970" s="6">
        <f t="shared" si="277"/>
        <v>78.94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t="s">
        <v>8269</v>
      </c>
      <c r="Q2970" s="11" t="s">
        <v>8315</v>
      </c>
      <c r="R2970" t="s">
        <v>8316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3">
        <f t="shared" si="276"/>
        <v>163</v>
      </c>
      <c r="E2971" s="6">
        <v>1000</v>
      </c>
      <c r="F2971" s="8">
        <v>1625</v>
      </c>
      <c r="G2971" t="s">
        <v>8218</v>
      </c>
      <c r="H2971" s="6">
        <f t="shared" si="277"/>
        <v>95.59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t="s">
        <v>8269</v>
      </c>
      <c r="Q2971" s="11" t="s">
        <v>8315</v>
      </c>
      <c r="R2971" t="s">
        <v>8316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3">
        <f t="shared" si="276"/>
        <v>106</v>
      </c>
      <c r="E2972" s="6">
        <v>6000</v>
      </c>
      <c r="F2972" s="8">
        <v>6360</v>
      </c>
      <c r="G2972" t="s">
        <v>8218</v>
      </c>
      <c r="H2972" s="6">
        <f t="shared" si="277"/>
        <v>69.89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t="s">
        <v>8269</v>
      </c>
      <c r="Q2972" s="11" t="s">
        <v>8315</v>
      </c>
      <c r="R2972" t="s">
        <v>8316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3">
        <f t="shared" si="276"/>
        <v>100</v>
      </c>
      <c r="E2973" s="6">
        <v>3200</v>
      </c>
      <c r="F2973" s="8">
        <v>3205</v>
      </c>
      <c r="G2973" t="s">
        <v>8218</v>
      </c>
      <c r="H2973" s="6">
        <f t="shared" si="277"/>
        <v>74.53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t="s">
        <v>8269</v>
      </c>
      <c r="Q2973" s="11" t="s">
        <v>8315</v>
      </c>
      <c r="R2973" t="s">
        <v>8316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3">
        <f t="shared" si="276"/>
        <v>105</v>
      </c>
      <c r="E2974" s="6">
        <v>2000</v>
      </c>
      <c r="F2974" s="8">
        <v>2107</v>
      </c>
      <c r="G2974" t="s">
        <v>8218</v>
      </c>
      <c r="H2974" s="6">
        <f t="shared" si="277"/>
        <v>123.94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t="s">
        <v>8269</v>
      </c>
      <c r="Q2974" s="11" t="s">
        <v>8315</v>
      </c>
      <c r="R2974" t="s">
        <v>8316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3">
        <f t="shared" si="276"/>
        <v>175</v>
      </c>
      <c r="E2975" s="6">
        <v>5000</v>
      </c>
      <c r="F2975" s="8">
        <v>8740</v>
      </c>
      <c r="G2975" t="s">
        <v>8218</v>
      </c>
      <c r="H2975" s="6">
        <f t="shared" si="277"/>
        <v>264.85000000000002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t="s">
        <v>8269</v>
      </c>
      <c r="Q2975" s="11" t="s">
        <v>8315</v>
      </c>
      <c r="R2975" t="s">
        <v>8316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>
        <f t="shared" si="281"/>
        <v>2016</v>
      </c>
    </row>
    <row r="2976" spans="1:22" ht="43.2" x14ac:dyDescent="0.3">
      <c r="A2976">
        <v>2974</v>
      </c>
      <c r="B2976" s="3" t="s">
        <v>2974</v>
      </c>
      <c r="C2976" s="3" t="s">
        <v>7084</v>
      </c>
      <c r="D2976" s="3">
        <f t="shared" si="276"/>
        <v>102</v>
      </c>
      <c r="E2976" s="6">
        <v>5000</v>
      </c>
      <c r="F2976" s="8">
        <v>5100</v>
      </c>
      <c r="G2976" t="s">
        <v>8218</v>
      </c>
      <c r="H2976" s="6">
        <f t="shared" si="277"/>
        <v>58.62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t="s">
        <v>8269</v>
      </c>
      <c r="Q2976" s="11" t="s">
        <v>8315</v>
      </c>
      <c r="R2976" t="s">
        <v>8316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3">
        <f t="shared" si="276"/>
        <v>100</v>
      </c>
      <c r="E2977" s="6">
        <v>8000</v>
      </c>
      <c r="F2977" s="8">
        <v>8010</v>
      </c>
      <c r="G2977" t="s">
        <v>8218</v>
      </c>
      <c r="H2977" s="6">
        <f t="shared" si="277"/>
        <v>70.88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t="s">
        <v>8269</v>
      </c>
      <c r="Q2977" s="11" t="s">
        <v>8315</v>
      </c>
      <c r="R2977" t="s">
        <v>8316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>
        <f t="shared" si="281"/>
        <v>2014</v>
      </c>
    </row>
    <row r="2978" spans="1:22" ht="28.8" x14ac:dyDescent="0.3">
      <c r="A2978">
        <v>2976</v>
      </c>
      <c r="B2978" s="3" t="s">
        <v>2976</v>
      </c>
      <c r="C2978" s="3" t="s">
        <v>7086</v>
      </c>
      <c r="D2978" s="3">
        <f t="shared" si="276"/>
        <v>171</v>
      </c>
      <c r="E2978" s="6">
        <v>70</v>
      </c>
      <c r="F2978" s="8">
        <v>120</v>
      </c>
      <c r="G2978" t="s">
        <v>8218</v>
      </c>
      <c r="H2978" s="6">
        <f t="shared" si="277"/>
        <v>8.57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t="s">
        <v>8269</v>
      </c>
      <c r="Q2978" s="11" t="s">
        <v>8315</v>
      </c>
      <c r="R2978" t="s">
        <v>8316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>
        <f t="shared" si="281"/>
        <v>2016</v>
      </c>
    </row>
    <row r="2979" spans="1:22" ht="43.2" x14ac:dyDescent="0.3">
      <c r="A2979">
        <v>2977</v>
      </c>
      <c r="B2979" s="3" t="s">
        <v>2977</v>
      </c>
      <c r="C2979" s="3" t="s">
        <v>7087</v>
      </c>
      <c r="D2979" s="3">
        <f t="shared" si="276"/>
        <v>114</v>
      </c>
      <c r="E2979" s="6">
        <v>3000</v>
      </c>
      <c r="F2979" s="8">
        <v>3407</v>
      </c>
      <c r="G2979" t="s">
        <v>8218</v>
      </c>
      <c r="H2979" s="6">
        <f t="shared" si="277"/>
        <v>113.57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t="s">
        <v>8269</v>
      </c>
      <c r="Q2979" s="11" t="s">
        <v>8315</v>
      </c>
      <c r="R2979" t="s">
        <v>8316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>
        <f t="shared" si="281"/>
        <v>2015</v>
      </c>
    </row>
    <row r="2980" spans="1:22" ht="43.2" x14ac:dyDescent="0.3">
      <c r="A2980">
        <v>2978</v>
      </c>
      <c r="B2980" s="3" t="s">
        <v>2978</v>
      </c>
      <c r="C2980" s="3" t="s">
        <v>7088</v>
      </c>
      <c r="D2980" s="3">
        <f t="shared" si="276"/>
        <v>129</v>
      </c>
      <c r="E2980" s="6">
        <v>750</v>
      </c>
      <c r="F2980" s="8">
        <v>971</v>
      </c>
      <c r="G2980" t="s">
        <v>8218</v>
      </c>
      <c r="H2980" s="6">
        <f t="shared" si="277"/>
        <v>60.69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t="s">
        <v>8269</v>
      </c>
      <c r="Q2980" s="11" t="s">
        <v>8315</v>
      </c>
      <c r="R2980" t="s">
        <v>8316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3">
        <f t="shared" si="276"/>
        <v>101</v>
      </c>
      <c r="E2981" s="6">
        <v>5000</v>
      </c>
      <c r="F2981" s="8">
        <v>5070</v>
      </c>
      <c r="G2981" t="s">
        <v>8218</v>
      </c>
      <c r="H2981" s="6">
        <f t="shared" si="277"/>
        <v>110.22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t="s">
        <v>8269</v>
      </c>
      <c r="Q2981" s="11" t="s">
        <v>8315</v>
      </c>
      <c r="R2981" t="s">
        <v>8316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>
        <f t="shared" si="281"/>
        <v>2015</v>
      </c>
    </row>
    <row r="2982" spans="1:22" ht="28.8" x14ac:dyDescent="0.3">
      <c r="A2982">
        <v>2980</v>
      </c>
      <c r="B2982" s="3" t="s">
        <v>2980</v>
      </c>
      <c r="C2982" s="3" t="s">
        <v>7090</v>
      </c>
      <c r="D2982" s="3">
        <f t="shared" si="276"/>
        <v>109</v>
      </c>
      <c r="E2982" s="6">
        <v>3000</v>
      </c>
      <c r="F2982" s="8">
        <v>3275</v>
      </c>
      <c r="G2982" t="s">
        <v>8218</v>
      </c>
      <c r="H2982" s="6">
        <f t="shared" si="277"/>
        <v>136.46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t="s">
        <v>8269</v>
      </c>
      <c r="Q2982" s="11" t="s">
        <v>8315</v>
      </c>
      <c r="R2982" t="s">
        <v>8316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>
        <f t="shared" si="281"/>
        <v>2015</v>
      </c>
    </row>
    <row r="2983" spans="1:22" ht="43.2" x14ac:dyDescent="0.3">
      <c r="A2983">
        <v>2981</v>
      </c>
      <c r="B2983" s="3" t="s">
        <v>2981</v>
      </c>
      <c r="C2983" s="3" t="s">
        <v>7091</v>
      </c>
      <c r="D2983" s="3">
        <f t="shared" si="276"/>
        <v>129</v>
      </c>
      <c r="E2983" s="6">
        <v>4000</v>
      </c>
      <c r="F2983" s="8">
        <v>5157</v>
      </c>
      <c r="G2983" t="s">
        <v>8218</v>
      </c>
      <c r="H2983" s="6">
        <f t="shared" si="277"/>
        <v>53.16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t="s">
        <v>8301</v>
      </c>
      <c r="Q2983" s="11" t="s">
        <v>8315</v>
      </c>
      <c r="R2983" t="s">
        <v>8355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3">
        <f t="shared" si="276"/>
        <v>102</v>
      </c>
      <c r="E2984" s="6">
        <v>5000</v>
      </c>
      <c r="F2984" s="8">
        <v>5103</v>
      </c>
      <c r="G2984" t="s">
        <v>8218</v>
      </c>
      <c r="H2984" s="6">
        <f t="shared" si="277"/>
        <v>86.49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t="s">
        <v>8301</v>
      </c>
      <c r="Q2984" s="11" t="s">
        <v>8315</v>
      </c>
      <c r="R2984" t="s">
        <v>8355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3">
        <f t="shared" si="276"/>
        <v>147</v>
      </c>
      <c r="E2985" s="6">
        <v>116000</v>
      </c>
      <c r="F2985" s="8">
        <v>169985.91</v>
      </c>
      <c r="G2985" t="s">
        <v>8218</v>
      </c>
      <c r="H2985" s="6">
        <f t="shared" si="277"/>
        <v>155.24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t="s">
        <v>8301</v>
      </c>
      <c r="Q2985" s="11" t="s">
        <v>8315</v>
      </c>
      <c r="R2985" t="s">
        <v>8355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>
        <f t="shared" si="281"/>
        <v>2014</v>
      </c>
    </row>
    <row r="2986" spans="1:22" ht="43.2" x14ac:dyDescent="0.3">
      <c r="A2986">
        <v>2984</v>
      </c>
      <c r="B2986" s="3" t="s">
        <v>2984</v>
      </c>
      <c r="C2986" s="3" t="s">
        <v>7094</v>
      </c>
      <c r="D2986" s="3">
        <f t="shared" si="276"/>
        <v>100</v>
      </c>
      <c r="E2986" s="6">
        <v>25000</v>
      </c>
      <c r="F2986" s="8">
        <v>25088</v>
      </c>
      <c r="G2986" t="s">
        <v>8218</v>
      </c>
      <c r="H2986" s="6">
        <f t="shared" si="277"/>
        <v>115.08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t="s">
        <v>8301</v>
      </c>
      <c r="Q2986" s="11" t="s">
        <v>8315</v>
      </c>
      <c r="R2986" t="s">
        <v>8355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>
        <f t="shared" si="281"/>
        <v>2016</v>
      </c>
    </row>
    <row r="2987" spans="1:22" ht="43.2" x14ac:dyDescent="0.3">
      <c r="A2987">
        <v>2985</v>
      </c>
      <c r="B2987" s="3" t="s">
        <v>2985</v>
      </c>
      <c r="C2987" s="3" t="s">
        <v>7095</v>
      </c>
      <c r="D2987" s="3">
        <f t="shared" si="276"/>
        <v>122</v>
      </c>
      <c r="E2987" s="6">
        <v>10000</v>
      </c>
      <c r="F2987" s="8">
        <v>12165</v>
      </c>
      <c r="G2987" t="s">
        <v>8218</v>
      </c>
      <c r="H2987" s="6">
        <f t="shared" si="277"/>
        <v>109.59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t="s">
        <v>8301</v>
      </c>
      <c r="Q2987" s="11" t="s">
        <v>8315</v>
      </c>
      <c r="R2987" t="s">
        <v>8355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3">
        <f t="shared" si="276"/>
        <v>106</v>
      </c>
      <c r="E2988" s="6">
        <v>2400</v>
      </c>
      <c r="F2988" s="8">
        <v>2532</v>
      </c>
      <c r="G2988" t="s">
        <v>8218</v>
      </c>
      <c r="H2988" s="6">
        <f t="shared" si="277"/>
        <v>45.21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t="s">
        <v>8301</v>
      </c>
      <c r="Q2988" s="11" t="s">
        <v>8315</v>
      </c>
      <c r="R2988" t="s">
        <v>8355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>
        <f t="shared" si="281"/>
        <v>2016</v>
      </c>
    </row>
    <row r="2989" spans="1:22" ht="43.2" x14ac:dyDescent="0.3">
      <c r="A2989">
        <v>2987</v>
      </c>
      <c r="B2989" s="3" t="s">
        <v>2987</v>
      </c>
      <c r="C2989" s="3" t="s">
        <v>7097</v>
      </c>
      <c r="D2989" s="3">
        <f t="shared" si="276"/>
        <v>110</v>
      </c>
      <c r="E2989" s="6">
        <v>25000</v>
      </c>
      <c r="F2989" s="8">
        <v>27600.2</v>
      </c>
      <c r="G2989" t="s">
        <v>8218</v>
      </c>
      <c r="H2989" s="6">
        <f t="shared" si="277"/>
        <v>104.15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t="s">
        <v>8301</v>
      </c>
      <c r="Q2989" s="11" t="s">
        <v>8315</v>
      </c>
      <c r="R2989" t="s">
        <v>8355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3">
        <f t="shared" si="276"/>
        <v>100</v>
      </c>
      <c r="E2990" s="6">
        <v>1000</v>
      </c>
      <c r="F2990" s="8">
        <v>1000</v>
      </c>
      <c r="G2990" t="s">
        <v>8218</v>
      </c>
      <c r="H2990" s="6">
        <f t="shared" si="277"/>
        <v>35.71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t="s">
        <v>8301</v>
      </c>
      <c r="Q2990" s="11" t="s">
        <v>8315</v>
      </c>
      <c r="R2990" t="s">
        <v>8355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3">
        <f t="shared" si="276"/>
        <v>177</v>
      </c>
      <c r="E2991" s="6">
        <v>20000</v>
      </c>
      <c r="F2991" s="8">
        <v>35307</v>
      </c>
      <c r="G2991" t="s">
        <v>8218</v>
      </c>
      <c r="H2991" s="6">
        <f t="shared" si="277"/>
        <v>97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t="s">
        <v>8301</v>
      </c>
      <c r="Q2991" s="11" t="s">
        <v>8315</v>
      </c>
      <c r="R2991" t="s">
        <v>8355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3">
        <f t="shared" si="276"/>
        <v>100</v>
      </c>
      <c r="E2992" s="6">
        <v>10000</v>
      </c>
      <c r="F2992" s="8">
        <v>10000</v>
      </c>
      <c r="G2992" t="s">
        <v>8218</v>
      </c>
      <c r="H2992" s="6">
        <f t="shared" si="277"/>
        <v>370.37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t="s">
        <v>8301</v>
      </c>
      <c r="Q2992" s="11" t="s">
        <v>8315</v>
      </c>
      <c r="R2992" t="s">
        <v>8355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>
        <f t="shared" si="281"/>
        <v>2016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3">
        <f t="shared" si="276"/>
        <v>103</v>
      </c>
      <c r="E2993" s="6">
        <v>8500</v>
      </c>
      <c r="F2993" s="8">
        <v>8780</v>
      </c>
      <c r="G2993" t="s">
        <v>8218</v>
      </c>
      <c r="H2993" s="6">
        <f t="shared" si="277"/>
        <v>94.41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t="s">
        <v>8301</v>
      </c>
      <c r="Q2993" s="11" t="s">
        <v>8315</v>
      </c>
      <c r="R2993" t="s">
        <v>8355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3">
        <f t="shared" si="276"/>
        <v>105</v>
      </c>
      <c r="E2994" s="6">
        <v>3000</v>
      </c>
      <c r="F2994" s="8">
        <v>3135</v>
      </c>
      <c r="G2994" t="s">
        <v>8218</v>
      </c>
      <c r="H2994" s="6">
        <f t="shared" si="277"/>
        <v>48.98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t="s">
        <v>8301</v>
      </c>
      <c r="Q2994" s="11" t="s">
        <v>8315</v>
      </c>
      <c r="R2994" t="s">
        <v>8355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3">
        <f t="shared" si="276"/>
        <v>100</v>
      </c>
      <c r="E2995" s="6">
        <v>1000</v>
      </c>
      <c r="F2995" s="8">
        <v>1003</v>
      </c>
      <c r="G2995" t="s">
        <v>8218</v>
      </c>
      <c r="H2995" s="6">
        <f t="shared" si="277"/>
        <v>45.59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t="s">
        <v>8301</v>
      </c>
      <c r="Q2995" s="11" t="s">
        <v>8315</v>
      </c>
      <c r="R2995" t="s">
        <v>8355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3">
        <f t="shared" si="276"/>
        <v>458</v>
      </c>
      <c r="E2996" s="6">
        <v>300</v>
      </c>
      <c r="F2996" s="8">
        <v>1373.24</v>
      </c>
      <c r="G2996" t="s">
        <v>8218</v>
      </c>
      <c r="H2996" s="6">
        <f t="shared" si="277"/>
        <v>23.28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t="s">
        <v>8301</v>
      </c>
      <c r="Q2996" s="11" t="s">
        <v>8315</v>
      </c>
      <c r="R2996" t="s">
        <v>8355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3">
        <f t="shared" si="276"/>
        <v>105</v>
      </c>
      <c r="E2997" s="6">
        <v>15000</v>
      </c>
      <c r="F2997" s="8">
        <v>15744</v>
      </c>
      <c r="G2997" t="s">
        <v>8218</v>
      </c>
      <c r="H2997" s="6">
        <f t="shared" si="277"/>
        <v>63.23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t="s">
        <v>8301</v>
      </c>
      <c r="Q2997" s="11" t="s">
        <v>8315</v>
      </c>
      <c r="R2997" t="s">
        <v>8355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>
        <f t="shared" si="281"/>
        <v>2017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3">
        <f t="shared" si="276"/>
        <v>172</v>
      </c>
      <c r="E2998" s="6">
        <v>35000</v>
      </c>
      <c r="F2998" s="8">
        <v>60180</v>
      </c>
      <c r="G2998" t="s">
        <v>8218</v>
      </c>
      <c r="H2998" s="6">
        <f t="shared" si="277"/>
        <v>153.52000000000001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t="s">
        <v>8301</v>
      </c>
      <c r="Q2998" s="11" t="s">
        <v>8315</v>
      </c>
      <c r="R2998" t="s">
        <v>8355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3">
        <f t="shared" si="276"/>
        <v>104</v>
      </c>
      <c r="E2999" s="6">
        <v>10000</v>
      </c>
      <c r="F2999" s="8">
        <v>10373</v>
      </c>
      <c r="G2999" t="s">
        <v>8218</v>
      </c>
      <c r="H2999" s="6">
        <f t="shared" si="277"/>
        <v>90.2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t="s">
        <v>8301</v>
      </c>
      <c r="Q2999" s="11" t="s">
        <v>8315</v>
      </c>
      <c r="R2999" t="s">
        <v>8355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3">
        <f t="shared" si="276"/>
        <v>103</v>
      </c>
      <c r="E3000" s="6">
        <v>50000</v>
      </c>
      <c r="F3000" s="8">
        <v>51514.5</v>
      </c>
      <c r="G3000" t="s">
        <v>8218</v>
      </c>
      <c r="H3000" s="6">
        <f t="shared" si="277"/>
        <v>118.97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t="s">
        <v>8301</v>
      </c>
      <c r="Q3000" s="11" t="s">
        <v>8315</v>
      </c>
      <c r="R3000" t="s">
        <v>8355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3">
        <f t="shared" si="276"/>
        <v>119</v>
      </c>
      <c r="E3001" s="6">
        <v>1350</v>
      </c>
      <c r="F3001" s="8">
        <v>1605</v>
      </c>
      <c r="G3001" t="s">
        <v>8218</v>
      </c>
      <c r="H3001" s="6">
        <f t="shared" si="277"/>
        <v>80.25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t="s">
        <v>8301</v>
      </c>
      <c r="Q3001" s="11" t="s">
        <v>8315</v>
      </c>
      <c r="R3001" t="s">
        <v>8355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3">
        <f t="shared" si="276"/>
        <v>100</v>
      </c>
      <c r="E3002" s="6">
        <v>500</v>
      </c>
      <c r="F3002" s="8">
        <v>500</v>
      </c>
      <c r="G3002" t="s">
        <v>8218</v>
      </c>
      <c r="H3002" s="6">
        <f t="shared" si="277"/>
        <v>62.5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t="s">
        <v>8301</v>
      </c>
      <c r="Q3002" s="11" t="s">
        <v>8315</v>
      </c>
      <c r="R3002" t="s">
        <v>8355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3">
        <f t="shared" si="276"/>
        <v>319</v>
      </c>
      <c r="E3003" s="6">
        <v>7214</v>
      </c>
      <c r="F3003" s="8">
        <v>22991.01</v>
      </c>
      <c r="G3003" t="s">
        <v>8218</v>
      </c>
      <c r="H3003" s="6">
        <f t="shared" si="277"/>
        <v>131.38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t="s">
        <v>8301</v>
      </c>
      <c r="Q3003" s="11" t="s">
        <v>8315</v>
      </c>
      <c r="R3003" t="s">
        <v>8355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3">
        <f t="shared" si="276"/>
        <v>109</v>
      </c>
      <c r="E3004" s="6">
        <v>7000</v>
      </c>
      <c r="F3004" s="8">
        <v>7595.43</v>
      </c>
      <c r="G3004" t="s">
        <v>8218</v>
      </c>
      <c r="H3004" s="6">
        <f t="shared" si="277"/>
        <v>73.03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t="s">
        <v>8301</v>
      </c>
      <c r="Q3004" s="11" t="s">
        <v>8315</v>
      </c>
      <c r="R3004" t="s">
        <v>8355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3">
        <f t="shared" si="276"/>
        <v>101</v>
      </c>
      <c r="E3005" s="6">
        <v>3000</v>
      </c>
      <c r="F3005" s="8">
        <v>3035</v>
      </c>
      <c r="G3005" t="s">
        <v>8218</v>
      </c>
      <c r="H3005" s="6">
        <f t="shared" si="277"/>
        <v>178.53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t="s">
        <v>8301</v>
      </c>
      <c r="Q3005" s="11" t="s">
        <v>8315</v>
      </c>
      <c r="R3005" t="s">
        <v>8355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>
        <f t="shared" si="281"/>
        <v>2016</v>
      </c>
    </row>
    <row r="3006" spans="1:22" ht="43.2" x14ac:dyDescent="0.3">
      <c r="A3006">
        <v>3004</v>
      </c>
      <c r="B3006" s="3" t="s">
        <v>3004</v>
      </c>
      <c r="C3006" s="3" t="s">
        <v>7114</v>
      </c>
      <c r="D3006" s="3">
        <f t="shared" si="276"/>
        <v>113</v>
      </c>
      <c r="E3006" s="6">
        <v>40000</v>
      </c>
      <c r="F3006" s="8">
        <v>45126</v>
      </c>
      <c r="G3006" t="s">
        <v>8218</v>
      </c>
      <c r="H3006" s="6">
        <f t="shared" si="277"/>
        <v>162.91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t="s">
        <v>8301</v>
      </c>
      <c r="Q3006" s="11" t="s">
        <v>8315</v>
      </c>
      <c r="R3006" t="s">
        <v>8355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3">
        <f t="shared" si="276"/>
        <v>120</v>
      </c>
      <c r="E3007" s="6">
        <v>10600</v>
      </c>
      <c r="F3007" s="8">
        <v>12772.6</v>
      </c>
      <c r="G3007" t="s">
        <v>8218</v>
      </c>
      <c r="H3007" s="6">
        <f t="shared" si="277"/>
        <v>108.24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t="s">
        <v>8301</v>
      </c>
      <c r="Q3007" s="11" t="s">
        <v>8315</v>
      </c>
      <c r="R3007" t="s">
        <v>8355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3">
        <f t="shared" si="276"/>
        <v>108</v>
      </c>
      <c r="E3008" s="6">
        <v>8000</v>
      </c>
      <c r="F3008" s="8">
        <v>8620</v>
      </c>
      <c r="G3008" t="s">
        <v>8218</v>
      </c>
      <c r="H3008" s="6">
        <f t="shared" si="277"/>
        <v>88.87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t="s">
        <v>8301</v>
      </c>
      <c r="Q3008" s="11" t="s">
        <v>8315</v>
      </c>
      <c r="R3008" t="s">
        <v>8355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>
        <f t="shared" si="281"/>
        <v>2014</v>
      </c>
    </row>
    <row r="3009" spans="1:22" x14ac:dyDescent="0.3">
      <c r="A3009">
        <v>3007</v>
      </c>
      <c r="B3009" s="3" t="s">
        <v>3007</v>
      </c>
      <c r="C3009" s="3" t="s">
        <v>7117</v>
      </c>
      <c r="D3009" s="3">
        <f t="shared" si="276"/>
        <v>180</v>
      </c>
      <c r="E3009" s="6">
        <v>600</v>
      </c>
      <c r="F3009" s="8">
        <v>1080</v>
      </c>
      <c r="G3009" t="s">
        <v>8218</v>
      </c>
      <c r="H3009" s="6">
        <f t="shared" si="277"/>
        <v>54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t="s">
        <v>8301</v>
      </c>
      <c r="Q3009" s="11" t="s">
        <v>8315</v>
      </c>
      <c r="R3009" t="s">
        <v>8355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3">
        <f t="shared" ref="D3010:D3073" si="282">ROUND((F3010/E3010)*100,0)</f>
        <v>101</v>
      </c>
      <c r="E3010" s="6">
        <v>3000</v>
      </c>
      <c r="F3010" s="8">
        <v>3035</v>
      </c>
      <c r="G3010" t="s">
        <v>8218</v>
      </c>
      <c r="H3010" s="6">
        <f t="shared" si="277"/>
        <v>116.73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t="s">
        <v>8301</v>
      </c>
      <c r="Q3010" s="11" t="s">
        <v>8315</v>
      </c>
      <c r="R3010" t="s">
        <v>8355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2015</v>
      </c>
      <c r="V3010">
        <f t="shared" si="281"/>
        <v>2016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3">
        <f t="shared" si="282"/>
        <v>120</v>
      </c>
      <c r="E3011" s="6">
        <v>25000</v>
      </c>
      <c r="F3011" s="8">
        <v>29939</v>
      </c>
      <c r="G3011" t="s">
        <v>8218</v>
      </c>
      <c r="H3011" s="6">
        <f t="shared" ref="H3011:H3074" si="283">IFERROR(ROUND(F3011/N3011,2),0)</f>
        <v>233.9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t="s">
        <v>8301</v>
      </c>
      <c r="Q3011" s="11" t="s">
        <v>8315</v>
      </c>
      <c r="R3011" t="s">
        <v>8355</v>
      </c>
      <c r="S3011" s="13">
        <f t="shared" ref="S3011:S3074" si="284">(((L3011/60)/60)/24)+DATE(1970,1,1)</f>
        <v>41939.569907407407</v>
      </c>
      <c r="T3011" s="13">
        <f t="shared" ref="T3011:T3074" si="285">(((K3011/60)/60)/24)+DATE(1970,1,1)</f>
        <v>41969.611574074079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3">
        <f t="shared" si="282"/>
        <v>158</v>
      </c>
      <c r="E3012" s="6">
        <v>1500</v>
      </c>
      <c r="F3012" s="8">
        <v>2370</v>
      </c>
      <c r="G3012" t="s">
        <v>8218</v>
      </c>
      <c r="H3012" s="6">
        <f t="shared" si="283"/>
        <v>158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t="s">
        <v>8301</v>
      </c>
      <c r="Q3012" s="11" t="s">
        <v>8315</v>
      </c>
      <c r="R3012" t="s">
        <v>8355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>
        <f t="shared" si="287"/>
        <v>2015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3">
        <f t="shared" si="282"/>
        <v>124</v>
      </c>
      <c r="E3013" s="6">
        <v>300</v>
      </c>
      <c r="F3013" s="8">
        <v>371</v>
      </c>
      <c r="G3013" t="s">
        <v>8218</v>
      </c>
      <c r="H3013" s="6">
        <f t="shared" si="283"/>
        <v>14.84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t="s">
        <v>8301</v>
      </c>
      <c r="Q3013" s="11" t="s">
        <v>8315</v>
      </c>
      <c r="R3013" t="s">
        <v>8355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3">
        <f t="shared" si="282"/>
        <v>117</v>
      </c>
      <c r="E3014" s="6">
        <v>4000</v>
      </c>
      <c r="F3014" s="8">
        <v>4685</v>
      </c>
      <c r="G3014" t="s">
        <v>8218</v>
      </c>
      <c r="H3014" s="6">
        <f t="shared" si="283"/>
        <v>85.18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t="s">
        <v>8301</v>
      </c>
      <c r="Q3014" s="11" t="s">
        <v>8315</v>
      </c>
      <c r="R3014" t="s">
        <v>8355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3">
        <f t="shared" si="282"/>
        <v>157</v>
      </c>
      <c r="E3015" s="6">
        <v>10000</v>
      </c>
      <c r="F3015" s="8">
        <v>15696</v>
      </c>
      <c r="G3015" t="s">
        <v>8218</v>
      </c>
      <c r="H3015" s="6">
        <f t="shared" si="283"/>
        <v>146.69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t="s">
        <v>8301</v>
      </c>
      <c r="Q3015" s="11" t="s">
        <v>8315</v>
      </c>
      <c r="R3015" t="s">
        <v>8355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3">
        <f t="shared" si="282"/>
        <v>113</v>
      </c>
      <c r="E3016" s="6">
        <v>25000</v>
      </c>
      <c r="F3016" s="8">
        <v>28276</v>
      </c>
      <c r="G3016" t="s">
        <v>8218</v>
      </c>
      <c r="H3016" s="6">
        <f t="shared" si="283"/>
        <v>50.76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t="s">
        <v>8301</v>
      </c>
      <c r="Q3016" s="11" t="s">
        <v>8315</v>
      </c>
      <c r="R3016" t="s">
        <v>8355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>
        <f t="shared" si="287"/>
        <v>2014</v>
      </c>
    </row>
    <row r="3017" spans="1:22" ht="28.8" x14ac:dyDescent="0.3">
      <c r="A3017">
        <v>3015</v>
      </c>
      <c r="B3017" s="3" t="s">
        <v>3015</v>
      </c>
      <c r="C3017" s="3" t="s">
        <v>7125</v>
      </c>
      <c r="D3017" s="3">
        <f t="shared" si="282"/>
        <v>103</v>
      </c>
      <c r="E3017" s="6">
        <v>3400</v>
      </c>
      <c r="F3017" s="8">
        <v>3508</v>
      </c>
      <c r="G3017" t="s">
        <v>8218</v>
      </c>
      <c r="H3017" s="6">
        <f t="shared" si="283"/>
        <v>87.7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t="s">
        <v>8301</v>
      </c>
      <c r="Q3017" s="11" t="s">
        <v>8315</v>
      </c>
      <c r="R3017" t="s">
        <v>8355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>
        <f t="shared" si="287"/>
        <v>2014</v>
      </c>
    </row>
    <row r="3018" spans="1:22" ht="43.2" x14ac:dyDescent="0.3">
      <c r="A3018">
        <v>3016</v>
      </c>
      <c r="B3018" s="3" t="s">
        <v>3016</v>
      </c>
      <c r="C3018" s="3" t="s">
        <v>7126</v>
      </c>
      <c r="D3018" s="3">
        <f t="shared" si="282"/>
        <v>103</v>
      </c>
      <c r="E3018" s="6">
        <v>8500</v>
      </c>
      <c r="F3018" s="8">
        <v>8722</v>
      </c>
      <c r="G3018" t="s">
        <v>8218</v>
      </c>
      <c r="H3018" s="6">
        <f t="shared" si="283"/>
        <v>242.28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t="s">
        <v>8301</v>
      </c>
      <c r="Q3018" s="11" t="s">
        <v>8315</v>
      </c>
      <c r="R3018" t="s">
        <v>8355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3">
        <f t="shared" si="282"/>
        <v>106</v>
      </c>
      <c r="E3019" s="6">
        <v>22000</v>
      </c>
      <c r="F3019" s="8">
        <v>23285</v>
      </c>
      <c r="G3019" t="s">
        <v>8218</v>
      </c>
      <c r="H3019" s="6">
        <f t="shared" si="283"/>
        <v>146.44999999999999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t="s">
        <v>8301</v>
      </c>
      <c r="Q3019" s="11" t="s">
        <v>8315</v>
      </c>
      <c r="R3019" t="s">
        <v>8355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3">
        <f t="shared" si="282"/>
        <v>101</v>
      </c>
      <c r="E3020" s="6">
        <v>4200</v>
      </c>
      <c r="F3020" s="8">
        <v>4230</v>
      </c>
      <c r="G3020" t="s">
        <v>8218</v>
      </c>
      <c r="H3020" s="6">
        <f t="shared" si="283"/>
        <v>103.17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t="s">
        <v>8301</v>
      </c>
      <c r="Q3020" s="11" t="s">
        <v>8315</v>
      </c>
      <c r="R3020" t="s">
        <v>8355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3">
        <f t="shared" si="282"/>
        <v>121</v>
      </c>
      <c r="E3021" s="6">
        <v>15000</v>
      </c>
      <c r="F3021" s="8">
        <v>18185</v>
      </c>
      <c r="G3021" t="s">
        <v>8218</v>
      </c>
      <c r="H3021" s="6">
        <f t="shared" si="283"/>
        <v>80.459999999999994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t="s">
        <v>8301</v>
      </c>
      <c r="Q3021" s="11" t="s">
        <v>8315</v>
      </c>
      <c r="R3021" t="s">
        <v>8355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3">
        <f t="shared" si="282"/>
        <v>101</v>
      </c>
      <c r="E3022" s="6">
        <v>7000</v>
      </c>
      <c r="F3022" s="8">
        <v>7040</v>
      </c>
      <c r="G3022" t="s">
        <v>8218</v>
      </c>
      <c r="H3022" s="6">
        <f t="shared" si="283"/>
        <v>234.67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t="s">
        <v>8301</v>
      </c>
      <c r="Q3022" s="11" t="s">
        <v>8315</v>
      </c>
      <c r="R3022" t="s">
        <v>8355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3">
        <f t="shared" si="282"/>
        <v>116</v>
      </c>
      <c r="E3023" s="6">
        <v>4500</v>
      </c>
      <c r="F3023" s="8">
        <v>5221</v>
      </c>
      <c r="G3023" t="s">
        <v>8218</v>
      </c>
      <c r="H3023" s="6">
        <f t="shared" si="283"/>
        <v>50.69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t="s">
        <v>8301</v>
      </c>
      <c r="Q3023" s="11" t="s">
        <v>8315</v>
      </c>
      <c r="R3023" t="s">
        <v>8355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3">
        <f t="shared" si="282"/>
        <v>101</v>
      </c>
      <c r="E3024" s="6">
        <v>10000</v>
      </c>
      <c r="F3024" s="8">
        <v>10088</v>
      </c>
      <c r="G3024" t="s">
        <v>8218</v>
      </c>
      <c r="H3024" s="6">
        <f t="shared" si="283"/>
        <v>162.71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t="s">
        <v>8301</v>
      </c>
      <c r="Q3024" s="11" t="s">
        <v>8315</v>
      </c>
      <c r="R3024" t="s">
        <v>8355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>
        <f t="shared" si="287"/>
        <v>2016</v>
      </c>
    </row>
    <row r="3025" spans="1:22" ht="43.2" x14ac:dyDescent="0.3">
      <c r="A3025">
        <v>3023</v>
      </c>
      <c r="B3025" s="3" t="s">
        <v>3023</v>
      </c>
      <c r="C3025" s="3" t="s">
        <v>7133</v>
      </c>
      <c r="D3025" s="3">
        <f t="shared" si="282"/>
        <v>103</v>
      </c>
      <c r="E3025" s="6">
        <v>700</v>
      </c>
      <c r="F3025" s="8">
        <v>721</v>
      </c>
      <c r="G3025" t="s">
        <v>8218</v>
      </c>
      <c r="H3025" s="6">
        <f t="shared" si="283"/>
        <v>120.17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t="s">
        <v>8301</v>
      </c>
      <c r="Q3025" s="11" t="s">
        <v>8315</v>
      </c>
      <c r="R3025" t="s">
        <v>8355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3">
        <f t="shared" si="282"/>
        <v>246</v>
      </c>
      <c r="E3026" s="6">
        <v>5000</v>
      </c>
      <c r="F3026" s="8">
        <v>12321</v>
      </c>
      <c r="G3026" t="s">
        <v>8218</v>
      </c>
      <c r="H3026" s="6">
        <f t="shared" si="283"/>
        <v>67.7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t="s">
        <v>8301</v>
      </c>
      <c r="Q3026" s="11" t="s">
        <v>8315</v>
      </c>
      <c r="R3026" t="s">
        <v>8355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>
        <f t="shared" si="287"/>
        <v>2012</v>
      </c>
    </row>
    <row r="3027" spans="1:22" ht="28.8" x14ac:dyDescent="0.3">
      <c r="A3027">
        <v>3025</v>
      </c>
      <c r="B3027" s="3" t="s">
        <v>3025</v>
      </c>
      <c r="C3027" s="3" t="s">
        <v>7135</v>
      </c>
      <c r="D3027" s="3">
        <f t="shared" si="282"/>
        <v>302</v>
      </c>
      <c r="E3027" s="6">
        <v>2500</v>
      </c>
      <c r="F3027" s="8">
        <v>7555</v>
      </c>
      <c r="G3027" t="s">
        <v>8218</v>
      </c>
      <c r="H3027" s="6">
        <f t="shared" si="283"/>
        <v>52.1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t="s">
        <v>8301</v>
      </c>
      <c r="Q3027" s="11" t="s">
        <v>8315</v>
      </c>
      <c r="R3027" t="s">
        <v>8355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>
        <f t="shared" si="287"/>
        <v>2014</v>
      </c>
    </row>
    <row r="3028" spans="1:22" ht="43.2" x14ac:dyDescent="0.3">
      <c r="A3028">
        <v>3026</v>
      </c>
      <c r="B3028" s="3" t="s">
        <v>3026</v>
      </c>
      <c r="C3028" s="3" t="s">
        <v>7136</v>
      </c>
      <c r="D3028" s="3">
        <f t="shared" si="282"/>
        <v>143</v>
      </c>
      <c r="E3028" s="6">
        <v>900</v>
      </c>
      <c r="F3028" s="8">
        <v>1290</v>
      </c>
      <c r="G3028" t="s">
        <v>8218</v>
      </c>
      <c r="H3028" s="6">
        <f t="shared" si="283"/>
        <v>51.6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t="s">
        <v>8301</v>
      </c>
      <c r="Q3028" s="11" t="s">
        <v>8315</v>
      </c>
      <c r="R3028" t="s">
        <v>8355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>
        <f t="shared" si="287"/>
        <v>2017</v>
      </c>
    </row>
    <row r="3029" spans="1:22" ht="28.8" x14ac:dyDescent="0.3">
      <c r="A3029">
        <v>3027</v>
      </c>
      <c r="B3029" s="3" t="s">
        <v>3027</v>
      </c>
      <c r="C3029" s="3" t="s">
        <v>7137</v>
      </c>
      <c r="D3029" s="3">
        <f t="shared" si="282"/>
        <v>131</v>
      </c>
      <c r="E3029" s="6">
        <v>40000</v>
      </c>
      <c r="F3029" s="8">
        <v>52576</v>
      </c>
      <c r="G3029" t="s">
        <v>8218</v>
      </c>
      <c r="H3029" s="6">
        <f t="shared" si="283"/>
        <v>164.3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t="s">
        <v>8301</v>
      </c>
      <c r="Q3029" s="11" t="s">
        <v>8315</v>
      </c>
      <c r="R3029" t="s">
        <v>8355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3">
        <f t="shared" si="282"/>
        <v>168</v>
      </c>
      <c r="E3030" s="6">
        <v>5000</v>
      </c>
      <c r="F3030" s="8">
        <v>8401</v>
      </c>
      <c r="G3030" t="s">
        <v>8218</v>
      </c>
      <c r="H3030" s="6">
        <f t="shared" si="283"/>
        <v>84.86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t="s">
        <v>8301</v>
      </c>
      <c r="Q3030" s="11" t="s">
        <v>8315</v>
      </c>
      <c r="R3030" t="s">
        <v>8355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3">
        <f t="shared" si="282"/>
        <v>110</v>
      </c>
      <c r="E3031" s="6">
        <v>30000</v>
      </c>
      <c r="F3031" s="8">
        <v>32903</v>
      </c>
      <c r="G3031" t="s">
        <v>8218</v>
      </c>
      <c r="H3031" s="6">
        <f t="shared" si="283"/>
        <v>94.55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t="s">
        <v>8301</v>
      </c>
      <c r="Q3031" s="11" t="s">
        <v>8315</v>
      </c>
      <c r="R3031" t="s">
        <v>8355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3">
        <f t="shared" si="282"/>
        <v>107</v>
      </c>
      <c r="E3032" s="6">
        <v>1750</v>
      </c>
      <c r="F3032" s="8">
        <v>1867</v>
      </c>
      <c r="G3032" t="s">
        <v>8218</v>
      </c>
      <c r="H3032" s="6">
        <f t="shared" si="283"/>
        <v>45.54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t="s">
        <v>8301</v>
      </c>
      <c r="Q3032" s="11" t="s">
        <v>8315</v>
      </c>
      <c r="R3032" t="s">
        <v>8355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>
        <f t="shared" si="287"/>
        <v>2015</v>
      </c>
    </row>
    <row r="3033" spans="1:22" ht="57.6" x14ac:dyDescent="0.3">
      <c r="A3033">
        <v>3031</v>
      </c>
      <c r="B3033" s="3" t="s">
        <v>3031</v>
      </c>
      <c r="C3033" s="3" t="s">
        <v>7141</v>
      </c>
      <c r="D3033" s="3">
        <f t="shared" si="282"/>
        <v>100</v>
      </c>
      <c r="E3033" s="6">
        <v>1500</v>
      </c>
      <c r="F3033" s="8">
        <v>1500</v>
      </c>
      <c r="G3033" t="s">
        <v>8218</v>
      </c>
      <c r="H3033" s="6">
        <f t="shared" si="283"/>
        <v>51.72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t="s">
        <v>8301</v>
      </c>
      <c r="Q3033" s="11" t="s">
        <v>8315</v>
      </c>
      <c r="R3033" t="s">
        <v>8355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3">
        <f t="shared" si="282"/>
        <v>127</v>
      </c>
      <c r="E3034" s="6">
        <v>1000</v>
      </c>
      <c r="F3034" s="8">
        <v>1272</v>
      </c>
      <c r="G3034" t="s">
        <v>8218</v>
      </c>
      <c r="H3034" s="6">
        <f t="shared" si="283"/>
        <v>50.88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t="s">
        <v>8301</v>
      </c>
      <c r="Q3034" s="11" t="s">
        <v>8315</v>
      </c>
      <c r="R3034" t="s">
        <v>8355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>
        <f t="shared" si="287"/>
        <v>2015</v>
      </c>
    </row>
    <row r="3035" spans="1:22" ht="28.8" x14ac:dyDescent="0.3">
      <c r="A3035">
        <v>3033</v>
      </c>
      <c r="B3035" s="3" t="s">
        <v>3033</v>
      </c>
      <c r="C3035" s="3" t="s">
        <v>7143</v>
      </c>
      <c r="D3035" s="3">
        <f t="shared" si="282"/>
        <v>147</v>
      </c>
      <c r="E3035" s="6">
        <v>3000</v>
      </c>
      <c r="F3035" s="8">
        <v>4396</v>
      </c>
      <c r="G3035" t="s">
        <v>8218</v>
      </c>
      <c r="H3035" s="6">
        <f t="shared" si="283"/>
        <v>191.13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t="s">
        <v>8301</v>
      </c>
      <c r="Q3035" s="11" t="s">
        <v>8315</v>
      </c>
      <c r="R3035" t="s">
        <v>8355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>
        <f t="shared" si="287"/>
        <v>2016</v>
      </c>
    </row>
    <row r="3036" spans="1:22" ht="57.6" x14ac:dyDescent="0.3">
      <c r="A3036">
        <v>3034</v>
      </c>
      <c r="B3036" s="3" t="s">
        <v>3034</v>
      </c>
      <c r="C3036" s="3" t="s">
        <v>7144</v>
      </c>
      <c r="D3036" s="3">
        <f t="shared" si="282"/>
        <v>113</v>
      </c>
      <c r="E3036" s="6">
        <v>100000</v>
      </c>
      <c r="F3036" s="8">
        <v>112536</v>
      </c>
      <c r="G3036" t="s">
        <v>8218</v>
      </c>
      <c r="H3036" s="6">
        <f t="shared" si="283"/>
        <v>89.31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t="s">
        <v>8301</v>
      </c>
      <c r="Q3036" s="11" t="s">
        <v>8315</v>
      </c>
      <c r="R3036" t="s">
        <v>8355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3">
        <f t="shared" si="282"/>
        <v>109</v>
      </c>
      <c r="E3037" s="6">
        <v>25000</v>
      </c>
      <c r="F3037" s="8">
        <v>27196.71</v>
      </c>
      <c r="G3037" t="s">
        <v>8218</v>
      </c>
      <c r="H3037" s="6">
        <f t="shared" si="283"/>
        <v>88.59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t="s">
        <v>8301</v>
      </c>
      <c r="Q3037" s="11" t="s">
        <v>8315</v>
      </c>
      <c r="R3037" t="s">
        <v>8355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3">
        <f t="shared" si="282"/>
        <v>127</v>
      </c>
      <c r="E3038" s="6">
        <v>25000</v>
      </c>
      <c r="F3038" s="8">
        <v>31683</v>
      </c>
      <c r="G3038" t="s">
        <v>8218</v>
      </c>
      <c r="H3038" s="6">
        <f t="shared" si="283"/>
        <v>96.3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t="s">
        <v>8301</v>
      </c>
      <c r="Q3038" s="11" t="s">
        <v>8315</v>
      </c>
      <c r="R3038" t="s">
        <v>8355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>
        <f t="shared" si="287"/>
        <v>2013</v>
      </c>
    </row>
    <row r="3039" spans="1:22" ht="43.2" x14ac:dyDescent="0.3">
      <c r="A3039">
        <v>3037</v>
      </c>
      <c r="B3039" s="3" t="s">
        <v>3037</v>
      </c>
      <c r="C3039" s="3" t="s">
        <v>7147</v>
      </c>
      <c r="D3039" s="3">
        <f t="shared" si="282"/>
        <v>213</v>
      </c>
      <c r="E3039" s="6">
        <v>500</v>
      </c>
      <c r="F3039" s="8">
        <v>1066</v>
      </c>
      <c r="G3039" t="s">
        <v>8218</v>
      </c>
      <c r="H3039" s="6">
        <f t="shared" si="283"/>
        <v>33.31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t="s">
        <v>8301</v>
      </c>
      <c r="Q3039" s="11" t="s">
        <v>8315</v>
      </c>
      <c r="R3039" t="s">
        <v>8355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3">
        <f t="shared" si="282"/>
        <v>101</v>
      </c>
      <c r="E3040" s="6">
        <v>1000</v>
      </c>
      <c r="F3040" s="8">
        <v>1005</v>
      </c>
      <c r="G3040" t="s">
        <v>8218</v>
      </c>
      <c r="H3040" s="6">
        <f t="shared" si="283"/>
        <v>37.22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t="s">
        <v>8301</v>
      </c>
      <c r="Q3040" s="11" t="s">
        <v>8315</v>
      </c>
      <c r="R3040" t="s">
        <v>8355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3">
        <f t="shared" si="282"/>
        <v>109</v>
      </c>
      <c r="E3041" s="6">
        <v>20000</v>
      </c>
      <c r="F3041" s="8">
        <v>21742.78</v>
      </c>
      <c r="G3041" t="s">
        <v>8218</v>
      </c>
      <c r="H3041" s="6">
        <f t="shared" si="283"/>
        <v>92.13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t="s">
        <v>8301</v>
      </c>
      <c r="Q3041" s="11" t="s">
        <v>8315</v>
      </c>
      <c r="R3041" t="s">
        <v>8355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>
        <f t="shared" si="287"/>
        <v>2013</v>
      </c>
    </row>
    <row r="3042" spans="1:22" ht="28.8" x14ac:dyDescent="0.3">
      <c r="A3042">
        <v>3040</v>
      </c>
      <c r="B3042" s="3" t="s">
        <v>3040</v>
      </c>
      <c r="C3042" s="3" t="s">
        <v>7150</v>
      </c>
      <c r="D3042" s="3">
        <f t="shared" si="282"/>
        <v>108</v>
      </c>
      <c r="E3042" s="6">
        <v>3000</v>
      </c>
      <c r="F3042" s="8">
        <v>3225</v>
      </c>
      <c r="G3042" t="s">
        <v>8218</v>
      </c>
      <c r="H3042" s="6">
        <f t="shared" si="283"/>
        <v>76.790000000000006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t="s">
        <v>8301</v>
      </c>
      <c r="Q3042" s="11" t="s">
        <v>8315</v>
      </c>
      <c r="R3042" t="s">
        <v>8355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3">
        <f t="shared" si="282"/>
        <v>110</v>
      </c>
      <c r="E3043" s="6">
        <v>8300</v>
      </c>
      <c r="F3043" s="8">
        <v>9170</v>
      </c>
      <c r="G3043" t="s">
        <v>8218</v>
      </c>
      <c r="H3043" s="6">
        <f t="shared" si="283"/>
        <v>96.53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t="s">
        <v>8301</v>
      </c>
      <c r="Q3043" s="11" t="s">
        <v>8315</v>
      </c>
      <c r="R3043" t="s">
        <v>8355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>
        <f t="shared" si="287"/>
        <v>2016</v>
      </c>
    </row>
    <row r="3044" spans="1:22" ht="43.2" x14ac:dyDescent="0.3">
      <c r="A3044">
        <v>3042</v>
      </c>
      <c r="B3044" s="3" t="s">
        <v>3042</v>
      </c>
      <c r="C3044" s="3" t="s">
        <v>7152</v>
      </c>
      <c r="D3044" s="3">
        <f t="shared" si="282"/>
        <v>128</v>
      </c>
      <c r="E3044" s="6">
        <v>1500</v>
      </c>
      <c r="F3044" s="8">
        <v>1920</v>
      </c>
      <c r="G3044" t="s">
        <v>8218</v>
      </c>
      <c r="H3044" s="6">
        <f t="shared" si="283"/>
        <v>51.89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t="s">
        <v>8301</v>
      </c>
      <c r="Q3044" s="11" t="s">
        <v>8315</v>
      </c>
      <c r="R3044" t="s">
        <v>8355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3">
        <f t="shared" si="282"/>
        <v>110</v>
      </c>
      <c r="E3045" s="6">
        <v>15000</v>
      </c>
      <c r="F3045" s="8">
        <v>16501</v>
      </c>
      <c r="G3045" t="s">
        <v>8218</v>
      </c>
      <c r="H3045" s="6">
        <f t="shared" si="283"/>
        <v>128.91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t="s">
        <v>8301</v>
      </c>
      <c r="Q3045" s="11" t="s">
        <v>8315</v>
      </c>
      <c r="R3045" t="s">
        <v>8355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3">
        <f t="shared" si="282"/>
        <v>109</v>
      </c>
      <c r="E3046" s="6">
        <v>12000</v>
      </c>
      <c r="F3046" s="8">
        <v>13121</v>
      </c>
      <c r="G3046" t="s">
        <v>8218</v>
      </c>
      <c r="H3046" s="6">
        <f t="shared" si="283"/>
        <v>84.11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t="s">
        <v>8301</v>
      </c>
      <c r="Q3046" s="11" t="s">
        <v>8315</v>
      </c>
      <c r="R3046" t="s">
        <v>8355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3">
        <f t="shared" si="282"/>
        <v>133</v>
      </c>
      <c r="E3047" s="6">
        <v>4000</v>
      </c>
      <c r="F3047" s="8">
        <v>5308.26</v>
      </c>
      <c r="G3047" t="s">
        <v>8218</v>
      </c>
      <c r="H3047" s="6">
        <f t="shared" si="283"/>
        <v>82.94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t="s">
        <v>8301</v>
      </c>
      <c r="Q3047" s="11" t="s">
        <v>8315</v>
      </c>
      <c r="R3047" t="s">
        <v>8355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>
        <f t="shared" si="287"/>
        <v>2014</v>
      </c>
    </row>
    <row r="3048" spans="1:22" ht="43.2" x14ac:dyDescent="0.3">
      <c r="A3048">
        <v>3046</v>
      </c>
      <c r="B3048" s="3" t="s">
        <v>3046</v>
      </c>
      <c r="C3048" s="3" t="s">
        <v>7156</v>
      </c>
      <c r="D3048" s="3">
        <f t="shared" si="282"/>
        <v>191</v>
      </c>
      <c r="E3048" s="6">
        <v>7900</v>
      </c>
      <c r="F3048" s="8">
        <v>15077</v>
      </c>
      <c r="G3048" t="s">
        <v>8218</v>
      </c>
      <c r="H3048" s="6">
        <f t="shared" si="283"/>
        <v>259.95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t="s">
        <v>8301</v>
      </c>
      <c r="Q3048" s="11" t="s">
        <v>8315</v>
      </c>
      <c r="R3048" t="s">
        <v>8355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>
        <f t="shared" si="287"/>
        <v>2014</v>
      </c>
    </row>
    <row r="3049" spans="1:22" ht="28.8" x14ac:dyDescent="0.3">
      <c r="A3049">
        <v>3047</v>
      </c>
      <c r="B3049" s="3" t="s">
        <v>3047</v>
      </c>
      <c r="C3049" s="3" t="s">
        <v>7157</v>
      </c>
      <c r="D3049" s="3">
        <f t="shared" si="282"/>
        <v>149</v>
      </c>
      <c r="E3049" s="6">
        <v>500</v>
      </c>
      <c r="F3049" s="8">
        <v>745</v>
      </c>
      <c r="G3049" t="s">
        <v>8218</v>
      </c>
      <c r="H3049" s="6">
        <f t="shared" si="283"/>
        <v>37.25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t="s">
        <v>8301</v>
      </c>
      <c r="Q3049" s="11" t="s">
        <v>8315</v>
      </c>
      <c r="R3049" t="s">
        <v>8355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3">
        <f t="shared" si="282"/>
        <v>166</v>
      </c>
      <c r="E3050" s="6">
        <v>5000</v>
      </c>
      <c r="F3050" s="8">
        <v>8320</v>
      </c>
      <c r="G3050" t="s">
        <v>8218</v>
      </c>
      <c r="H3050" s="6">
        <f t="shared" si="283"/>
        <v>177.02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t="s">
        <v>8301</v>
      </c>
      <c r="Q3050" s="11" t="s">
        <v>8315</v>
      </c>
      <c r="R3050" t="s">
        <v>8355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>
        <f t="shared" si="287"/>
        <v>2014</v>
      </c>
    </row>
    <row r="3051" spans="1:22" ht="43.2" x14ac:dyDescent="0.3">
      <c r="A3051">
        <v>3049</v>
      </c>
      <c r="B3051" s="3" t="s">
        <v>3049</v>
      </c>
      <c r="C3051" s="3" t="s">
        <v>7159</v>
      </c>
      <c r="D3051" s="3">
        <f t="shared" si="282"/>
        <v>107</v>
      </c>
      <c r="E3051" s="6">
        <v>3750</v>
      </c>
      <c r="F3051" s="8">
        <v>4000</v>
      </c>
      <c r="G3051" t="s">
        <v>8218</v>
      </c>
      <c r="H3051" s="6">
        <f t="shared" si="283"/>
        <v>74.069999999999993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t="s">
        <v>8301</v>
      </c>
      <c r="Q3051" s="11" t="s">
        <v>8315</v>
      </c>
      <c r="R3051" t="s">
        <v>8355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3">
        <f t="shared" si="282"/>
        <v>106</v>
      </c>
      <c r="E3052" s="6">
        <v>600</v>
      </c>
      <c r="F3052" s="8">
        <v>636</v>
      </c>
      <c r="G3052" t="s">
        <v>8218</v>
      </c>
      <c r="H3052" s="6">
        <f t="shared" si="283"/>
        <v>70.67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t="s">
        <v>8301</v>
      </c>
      <c r="Q3052" s="11" t="s">
        <v>8315</v>
      </c>
      <c r="R3052" t="s">
        <v>8355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>
        <f t="shared" si="287"/>
        <v>2016</v>
      </c>
    </row>
    <row r="3053" spans="1:22" ht="43.2" x14ac:dyDescent="0.3">
      <c r="A3053">
        <v>3051</v>
      </c>
      <c r="B3053" s="3" t="s">
        <v>3051</v>
      </c>
      <c r="C3053" s="3" t="s">
        <v>7161</v>
      </c>
      <c r="D3053" s="3">
        <f t="shared" si="282"/>
        <v>24</v>
      </c>
      <c r="E3053" s="6">
        <v>3500</v>
      </c>
      <c r="F3053" s="8">
        <v>827</v>
      </c>
      <c r="G3053" t="s">
        <v>8220</v>
      </c>
      <c r="H3053" s="6">
        <f t="shared" si="283"/>
        <v>23.63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t="s">
        <v>8301</v>
      </c>
      <c r="Q3053" s="11" t="s">
        <v>8315</v>
      </c>
      <c r="R3053" t="s">
        <v>8355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>
        <f t="shared" si="287"/>
        <v>2017</v>
      </c>
    </row>
    <row r="3054" spans="1:22" ht="28.8" x14ac:dyDescent="0.3">
      <c r="A3054">
        <v>3052</v>
      </c>
      <c r="B3054" s="3" t="s">
        <v>3052</v>
      </c>
      <c r="C3054" s="3" t="s">
        <v>7162</v>
      </c>
      <c r="D3054" s="3">
        <f t="shared" si="282"/>
        <v>0</v>
      </c>
      <c r="E3054" s="6">
        <v>50000</v>
      </c>
      <c r="F3054" s="8">
        <v>75</v>
      </c>
      <c r="G3054" t="s">
        <v>8220</v>
      </c>
      <c r="H3054" s="6">
        <f t="shared" si="283"/>
        <v>37.5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t="s">
        <v>8301</v>
      </c>
      <c r="Q3054" s="11" t="s">
        <v>8315</v>
      </c>
      <c r="R3054" t="s">
        <v>8355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>
        <f t="shared" si="287"/>
        <v>2015</v>
      </c>
    </row>
    <row r="3055" spans="1:22" ht="43.2" x14ac:dyDescent="0.3">
      <c r="A3055">
        <v>3053</v>
      </c>
      <c r="B3055" s="3" t="s">
        <v>3053</v>
      </c>
      <c r="C3055" s="3" t="s">
        <v>7163</v>
      </c>
      <c r="D3055" s="3">
        <f t="shared" si="282"/>
        <v>0</v>
      </c>
      <c r="E3055" s="6">
        <v>10000</v>
      </c>
      <c r="F3055" s="8">
        <v>40</v>
      </c>
      <c r="G3055" t="s">
        <v>8220</v>
      </c>
      <c r="H3055" s="6">
        <f t="shared" si="283"/>
        <v>13.33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t="s">
        <v>8301</v>
      </c>
      <c r="Q3055" s="11" t="s">
        <v>8315</v>
      </c>
      <c r="R3055" t="s">
        <v>8355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3">
        <f t="shared" si="282"/>
        <v>0</v>
      </c>
      <c r="E3056" s="6">
        <v>300</v>
      </c>
      <c r="F3056" s="8">
        <v>0</v>
      </c>
      <c r="G3056" t="s">
        <v>8220</v>
      </c>
      <c r="H3056" s="6">
        <f t="shared" si="283"/>
        <v>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t="s">
        <v>8301</v>
      </c>
      <c r="Q3056" s="11" t="s">
        <v>8315</v>
      </c>
      <c r="R3056" t="s">
        <v>8355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3">
        <f t="shared" si="282"/>
        <v>0</v>
      </c>
      <c r="E3057" s="6">
        <v>20000</v>
      </c>
      <c r="F3057" s="8">
        <v>1</v>
      </c>
      <c r="G3057" t="s">
        <v>8220</v>
      </c>
      <c r="H3057" s="6">
        <f t="shared" si="283"/>
        <v>1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t="s">
        <v>8301</v>
      </c>
      <c r="Q3057" s="11" t="s">
        <v>8315</v>
      </c>
      <c r="R3057" t="s">
        <v>8355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>
        <f t="shared" si="287"/>
        <v>2015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3">
        <f t="shared" si="282"/>
        <v>0</v>
      </c>
      <c r="E3058" s="6">
        <v>25000</v>
      </c>
      <c r="F3058" s="8">
        <v>0</v>
      </c>
      <c r="G3058" t="s">
        <v>8220</v>
      </c>
      <c r="H3058" s="6">
        <f t="shared" si="283"/>
        <v>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t="s">
        <v>8301</v>
      </c>
      <c r="Q3058" s="11" t="s">
        <v>8315</v>
      </c>
      <c r="R3058" t="s">
        <v>8355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3">
        <f t="shared" si="282"/>
        <v>0</v>
      </c>
      <c r="E3059" s="6">
        <v>50000</v>
      </c>
      <c r="F3059" s="8">
        <v>0</v>
      </c>
      <c r="G3059" t="s">
        <v>8220</v>
      </c>
      <c r="H3059" s="6">
        <f t="shared" si="283"/>
        <v>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t="s">
        <v>8301</v>
      </c>
      <c r="Q3059" s="11" t="s">
        <v>8315</v>
      </c>
      <c r="R3059" t="s">
        <v>8355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>
        <f t="shared" si="287"/>
        <v>2016</v>
      </c>
    </row>
    <row r="3060" spans="1:22" ht="43.2" x14ac:dyDescent="0.3">
      <c r="A3060">
        <v>3058</v>
      </c>
      <c r="B3060" s="3" t="s">
        <v>3058</v>
      </c>
      <c r="C3060" s="3" t="s">
        <v>7168</v>
      </c>
      <c r="D3060" s="3">
        <f t="shared" si="282"/>
        <v>0</v>
      </c>
      <c r="E3060" s="6">
        <v>18000</v>
      </c>
      <c r="F3060" s="8">
        <v>3</v>
      </c>
      <c r="G3060" t="s">
        <v>8220</v>
      </c>
      <c r="H3060" s="6">
        <f t="shared" si="283"/>
        <v>1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t="s">
        <v>8301</v>
      </c>
      <c r="Q3060" s="11" t="s">
        <v>8315</v>
      </c>
      <c r="R3060" t="s">
        <v>8355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3">
        <f t="shared" si="282"/>
        <v>3</v>
      </c>
      <c r="E3061" s="6">
        <v>15000</v>
      </c>
      <c r="F3061" s="8">
        <v>451</v>
      </c>
      <c r="G3061" t="s">
        <v>8220</v>
      </c>
      <c r="H3061" s="6">
        <f t="shared" si="283"/>
        <v>41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t="s">
        <v>8301</v>
      </c>
      <c r="Q3061" s="11" t="s">
        <v>8315</v>
      </c>
      <c r="R3061" t="s">
        <v>8355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3">
        <f t="shared" si="282"/>
        <v>0</v>
      </c>
      <c r="E3062" s="6">
        <v>220000</v>
      </c>
      <c r="F3062" s="8">
        <v>335</v>
      </c>
      <c r="G3062" t="s">
        <v>8220</v>
      </c>
      <c r="H3062" s="6">
        <f t="shared" si="283"/>
        <v>55.83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t="s">
        <v>8301</v>
      </c>
      <c r="Q3062" s="11" t="s">
        <v>8315</v>
      </c>
      <c r="R3062" t="s">
        <v>8355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3">
        <f t="shared" si="282"/>
        <v>0</v>
      </c>
      <c r="E3063" s="6">
        <v>1000000</v>
      </c>
      <c r="F3063" s="8">
        <v>0</v>
      </c>
      <c r="G3063" t="s">
        <v>8220</v>
      </c>
      <c r="H3063" s="6">
        <f t="shared" si="283"/>
        <v>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t="s">
        <v>8301</v>
      </c>
      <c r="Q3063" s="11" t="s">
        <v>8315</v>
      </c>
      <c r="R3063" t="s">
        <v>8355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3">
        <f t="shared" si="282"/>
        <v>67</v>
      </c>
      <c r="E3064" s="6">
        <v>10000</v>
      </c>
      <c r="F3064" s="8">
        <v>6684</v>
      </c>
      <c r="G3064" t="s">
        <v>8220</v>
      </c>
      <c r="H3064" s="6">
        <f t="shared" si="283"/>
        <v>99.76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t="s">
        <v>8301</v>
      </c>
      <c r="Q3064" s="11" t="s">
        <v>8315</v>
      </c>
      <c r="R3064" t="s">
        <v>8355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>
        <f t="shared" si="287"/>
        <v>2015</v>
      </c>
    </row>
    <row r="3065" spans="1:22" ht="28.8" x14ac:dyDescent="0.3">
      <c r="A3065">
        <v>3063</v>
      </c>
      <c r="B3065" s="3" t="s">
        <v>3063</v>
      </c>
      <c r="C3065" s="3" t="s">
        <v>7173</v>
      </c>
      <c r="D3065" s="3">
        <f t="shared" si="282"/>
        <v>20</v>
      </c>
      <c r="E3065" s="6">
        <v>3000</v>
      </c>
      <c r="F3065" s="8">
        <v>587</v>
      </c>
      <c r="G3065" t="s">
        <v>8220</v>
      </c>
      <c r="H3065" s="6">
        <f t="shared" si="283"/>
        <v>25.52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t="s">
        <v>8301</v>
      </c>
      <c r="Q3065" s="11" t="s">
        <v>8315</v>
      </c>
      <c r="R3065" t="s">
        <v>8355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3">
        <f t="shared" si="282"/>
        <v>11</v>
      </c>
      <c r="E3066" s="6">
        <v>75000</v>
      </c>
      <c r="F3066" s="8">
        <v>8471</v>
      </c>
      <c r="G3066" t="s">
        <v>8220</v>
      </c>
      <c r="H3066" s="6">
        <f t="shared" si="283"/>
        <v>117.65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t="s">
        <v>8301</v>
      </c>
      <c r="Q3066" s="11" t="s">
        <v>8315</v>
      </c>
      <c r="R3066" t="s">
        <v>8355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3">
        <f t="shared" si="282"/>
        <v>0</v>
      </c>
      <c r="E3067" s="6">
        <v>25000</v>
      </c>
      <c r="F3067" s="8">
        <v>10</v>
      </c>
      <c r="G3067" t="s">
        <v>8220</v>
      </c>
      <c r="H3067" s="6">
        <f t="shared" si="283"/>
        <v>5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t="s">
        <v>8301</v>
      </c>
      <c r="Q3067" s="11" t="s">
        <v>8315</v>
      </c>
      <c r="R3067" t="s">
        <v>8355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3">
        <f t="shared" si="282"/>
        <v>12</v>
      </c>
      <c r="E3068" s="6">
        <v>350000</v>
      </c>
      <c r="F3068" s="8">
        <v>41950</v>
      </c>
      <c r="G3068" t="s">
        <v>8220</v>
      </c>
      <c r="H3068" s="6">
        <f t="shared" si="283"/>
        <v>2796.67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t="s">
        <v>8301</v>
      </c>
      <c r="Q3068" s="11" t="s">
        <v>8315</v>
      </c>
      <c r="R3068" t="s">
        <v>8355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3">
        <f t="shared" si="282"/>
        <v>3</v>
      </c>
      <c r="E3069" s="6">
        <v>8000</v>
      </c>
      <c r="F3069" s="8">
        <v>200</v>
      </c>
      <c r="G3069" t="s">
        <v>8220</v>
      </c>
      <c r="H3069" s="6">
        <f t="shared" si="283"/>
        <v>200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t="s">
        <v>8301</v>
      </c>
      <c r="Q3069" s="11" t="s">
        <v>8315</v>
      </c>
      <c r="R3069" t="s">
        <v>8355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3">
        <f t="shared" si="282"/>
        <v>0</v>
      </c>
      <c r="E3070" s="6">
        <v>250000</v>
      </c>
      <c r="F3070" s="8">
        <v>175</v>
      </c>
      <c r="G3070" t="s">
        <v>8220</v>
      </c>
      <c r="H3070" s="6">
        <f t="shared" si="283"/>
        <v>87.5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t="s">
        <v>8301</v>
      </c>
      <c r="Q3070" s="11" t="s">
        <v>8315</v>
      </c>
      <c r="R3070" t="s">
        <v>8355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3">
        <f t="shared" si="282"/>
        <v>14</v>
      </c>
      <c r="E3071" s="6">
        <v>1000</v>
      </c>
      <c r="F3071" s="8">
        <v>141</v>
      </c>
      <c r="G3071" t="s">
        <v>8220</v>
      </c>
      <c r="H3071" s="6">
        <f t="shared" si="283"/>
        <v>20.14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t="s">
        <v>8301</v>
      </c>
      <c r="Q3071" s="11" t="s">
        <v>8315</v>
      </c>
      <c r="R3071" t="s">
        <v>8355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>
        <f t="shared" si="287"/>
        <v>2014</v>
      </c>
    </row>
    <row r="3072" spans="1:22" ht="28.8" x14ac:dyDescent="0.3">
      <c r="A3072">
        <v>3070</v>
      </c>
      <c r="B3072" s="3" t="s">
        <v>3070</v>
      </c>
      <c r="C3072" s="3" t="s">
        <v>7180</v>
      </c>
      <c r="D3072" s="3">
        <f t="shared" si="282"/>
        <v>3</v>
      </c>
      <c r="E3072" s="6">
        <v>10000</v>
      </c>
      <c r="F3072" s="8">
        <v>334</v>
      </c>
      <c r="G3072" t="s">
        <v>8220</v>
      </c>
      <c r="H3072" s="6">
        <f t="shared" si="283"/>
        <v>20.88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t="s">
        <v>8301</v>
      </c>
      <c r="Q3072" s="11" t="s">
        <v>8315</v>
      </c>
      <c r="R3072" t="s">
        <v>8355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3">
        <f t="shared" si="282"/>
        <v>60</v>
      </c>
      <c r="E3073" s="6">
        <v>12000</v>
      </c>
      <c r="F3073" s="8">
        <v>7173</v>
      </c>
      <c r="G3073" t="s">
        <v>8220</v>
      </c>
      <c r="H3073" s="6">
        <f t="shared" si="283"/>
        <v>61.31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t="s">
        <v>8301</v>
      </c>
      <c r="Q3073" s="11" t="s">
        <v>8315</v>
      </c>
      <c r="R3073" t="s">
        <v>8355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3">
        <f t="shared" ref="D3074:D3137" si="288">ROUND((F3074/E3074)*100,0)</f>
        <v>0</v>
      </c>
      <c r="E3074" s="6">
        <v>12000</v>
      </c>
      <c r="F3074" s="8">
        <v>2</v>
      </c>
      <c r="G3074" t="s">
        <v>8220</v>
      </c>
      <c r="H3074" s="6">
        <f t="shared" si="283"/>
        <v>1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t="s">
        <v>8301</v>
      </c>
      <c r="Q3074" s="11" t="s">
        <v>8315</v>
      </c>
      <c r="R3074" t="s">
        <v>8355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3">
        <f t="shared" si="288"/>
        <v>0</v>
      </c>
      <c r="E3075" s="6">
        <v>2800000</v>
      </c>
      <c r="F3075" s="8">
        <v>645</v>
      </c>
      <c r="G3075" t="s">
        <v>8220</v>
      </c>
      <c r="H3075" s="6">
        <f t="shared" ref="H3075:H3138" si="289">IFERROR(ROUND(F3075/N3075,2),0)</f>
        <v>92.14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t="s">
        <v>8301</v>
      </c>
      <c r="Q3075" s="11" t="s">
        <v>8315</v>
      </c>
      <c r="R3075" t="s">
        <v>8355</v>
      </c>
      <c r="S3075" s="13">
        <f t="shared" ref="S3075:S3138" si="290">(((L3075/60)/60)/24)+DATE(1970,1,1)</f>
        <v>42111.684027777781</v>
      </c>
      <c r="T3075" s="13">
        <f t="shared" ref="T3075:T3138" si="291">(((K3075/60)/60)/24)+DATE(1970,1,1)</f>
        <v>42169.804861111115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3">
        <f t="shared" si="288"/>
        <v>0</v>
      </c>
      <c r="E3076" s="6">
        <v>25000</v>
      </c>
      <c r="F3076" s="8">
        <v>22</v>
      </c>
      <c r="G3076" t="s">
        <v>8220</v>
      </c>
      <c r="H3076" s="6">
        <f t="shared" si="289"/>
        <v>7.33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t="s">
        <v>8301</v>
      </c>
      <c r="Q3076" s="11" t="s">
        <v>8315</v>
      </c>
      <c r="R3076" t="s">
        <v>8355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>
        <f t="shared" si="293"/>
        <v>2016</v>
      </c>
    </row>
    <row r="3077" spans="1:22" ht="28.8" x14ac:dyDescent="0.3">
      <c r="A3077">
        <v>3075</v>
      </c>
      <c r="B3077" s="3" t="s">
        <v>3075</v>
      </c>
      <c r="C3077" s="3" t="s">
        <v>7185</v>
      </c>
      <c r="D3077" s="3">
        <f t="shared" si="288"/>
        <v>9</v>
      </c>
      <c r="E3077" s="6">
        <v>15000</v>
      </c>
      <c r="F3077" s="8">
        <v>1296</v>
      </c>
      <c r="G3077" t="s">
        <v>8220</v>
      </c>
      <c r="H3077" s="6">
        <f t="shared" si="289"/>
        <v>64.8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t="s">
        <v>8301</v>
      </c>
      <c r="Q3077" s="11" t="s">
        <v>8315</v>
      </c>
      <c r="R3077" t="s">
        <v>8355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3">
        <f t="shared" si="288"/>
        <v>15</v>
      </c>
      <c r="E3078" s="6">
        <v>10000</v>
      </c>
      <c r="F3078" s="8">
        <v>1506</v>
      </c>
      <c r="G3078" t="s">
        <v>8220</v>
      </c>
      <c r="H3078" s="6">
        <f t="shared" si="289"/>
        <v>30.12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t="s">
        <v>8301</v>
      </c>
      <c r="Q3078" s="11" t="s">
        <v>8315</v>
      </c>
      <c r="R3078" t="s">
        <v>8355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3">
        <f t="shared" si="288"/>
        <v>0</v>
      </c>
      <c r="E3079" s="6">
        <v>22000</v>
      </c>
      <c r="F3079" s="8">
        <v>105</v>
      </c>
      <c r="G3079" t="s">
        <v>8220</v>
      </c>
      <c r="H3079" s="6">
        <f t="shared" si="289"/>
        <v>52.5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t="s">
        <v>8301</v>
      </c>
      <c r="Q3079" s="11" t="s">
        <v>8315</v>
      </c>
      <c r="R3079" t="s">
        <v>8355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3">
        <f t="shared" si="288"/>
        <v>0</v>
      </c>
      <c r="E3080" s="6">
        <v>60000</v>
      </c>
      <c r="F3080" s="8">
        <v>71</v>
      </c>
      <c r="G3080" t="s">
        <v>8220</v>
      </c>
      <c r="H3080" s="6">
        <f t="shared" si="289"/>
        <v>23.67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t="s">
        <v>8301</v>
      </c>
      <c r="Q3080" s="11" t="s">
        <v>8315</v>
      </c>
      <c r="R3080" t="s">
        <v>8355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3">
        <f t="shared" si="288"/>
        <v>1</v>
      </c>
      <c r="E3081" s="6">
        <v>1333666</v>
      </c>
      <c r="F3081" s="8">
        <v>11226</v>
      </c>
      <c r="G3081" t="s">
        <v>8220</v>
      </c>
      <c r="H3081" s="6">
        <f t="shared" si="289"/>
        <v>415.78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t="s">
        <v>8301</v>
      </c>
      <c r="Q3081" s="11" t="s">
        <v>8315</v>
      </c>
      <c r="R3081" t="s">
        <v>8355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3">
        <f t="shared" si="288"/>
        <v>0</v>
      </c>
      <c r="E3082" s="6">
        <v>2000000</v>
      </c>
      <c r="F3082" s="8">
        <v>376</v>
      </c>
      <c r="G3082" t="s">
        <v>8220</v>
      </c>
      <c r="H3082" s="6">
        <f t="shared" si="289"/>
        <v>53.71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t="s">
        <v>8301</v>
      </c>
      <c r="Q3082" s="11" t="s">
        <v>8315</v>
      </c>
      <c r="R3082" t="s">
        <v>8355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3">
        <f t="shared" si="288"/>
        <v>0</v>
      </c>
      <c r="E3083" s="6">
        <v>1000000</v>
      </c>
      <c r="F3083" s="8">
        <v>2103</v>
      </c>
      <c r="G3083" t="s">
        <v>8220</v>
      </c>
      <c r="H3083" s="6">
        <f t="shared" si="289"/>
        <v>420.6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t="s">
        <v>8301</v>
      </c>
      <c r="Q3083" s="11" t="s">
        <v>8315</v>
      </c>
      <c r="R3083" t="s">
        <v>8355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3">
        <f t="shared" si="288"/>
        <v>0</v>
      </c>
      <c r="E3084" s="6">
        <v>9000</v>
      </c>
      <c r="F3084" s="8">
        <v>0</v>
      </c>
      <c r="G3084" t="s">
        <v>8220</v>
      </c>
      <c r="H3084" s="6">
        <f t="shared" si="289"/>
        <v>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t="s">
        <v>8301</v>
      </c>
      <c r="Q3084" s="11" t="s">
        <v>8315</v>
      </c>
      <c r="R3084" t="s">
        <v>8355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>
        <f t="shared" si="293"/>
        <v>2015</v>
      </c>
    </row>
    <row r="3085" spans="1:22" ht="43.2" x14ac:dyDescent="0.3">
      <c r="A3085">
        <v>3083</v>
      </c>
      <c r="B3085" s="3" t="s">
        <v>3083</v>
      </c>
      <c r="C3085" s="3" t="s">
        <v>7193</v>
      </c>
      <c r="D3085" s="3">
        <f t="shared" si="288"/>
        <v>0</v>
      </c>
      <c r="E3085" s="6">
        <v>20000</v>
      </c>
      <c r="F3085" s="8">
        <v>56</v>
      </c>
      <c r="G3085" t="s">
        <v>8220</v>
      </c>
      <c r="H3085" s="6">
        <f t="shared" si="289"/>
        <v>18.670000000000002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t="s">
        <v>8301</v>
      </c>
      <c r="Q3085" s="11" t="s">
        <v>8315</v>
      </c>
      <c r="R3085" t="s">
        <v>8355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>
        <f t="shared" si="293"/>
        <v>2014</v>
      </c>
    </row>
    <row r="3086" spans="1:22" ht="43.2" x14ac:dyDescent="0.3">
      <c r="A3086">
        <v>3084</v>
      </c>
      <c r="B3086" s="3" t="s">
        <v>3084</v>
      </c>
      <c r="C3086" s="3" t="s">
        <v>7194</v>
      </c>
      <c r="D3086" s="3">
        <f t="shared" si="288"/>
        <v>12</v>
      </c>
      <c r="E3086" s="6">
        <v>4059</v>
      </c>
      <c r="F3086" s="8">
        <v>470</v>
      </c>
      <c r="G3086" t="s">
        <v>8220</v>
      </c>
      <c r="H3086" s="6">
        <f t="shared" si="289"/>
        <v>78.33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t="s">
        <v>8301</v>
      </c>
      <c r="Q3086" s="11" t="s">
        <v>8315</v>
      </c>
      <c r="R3086" t="s">
        <v>8355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3">
        <f t="shared" si="288"/>
        <v>2</v>
      </c>
      <c r="E3087" s="6">
        <v>25000</v>
      </c>
      <c r="F3087" s="8">
        <v>610</v>
      </c>
      <c r="G3087" t="s">
        <v>8220</v>
      </c>
      <c r="H3087" s="6">
        <f t="shared" si="289"/>
        <v>67.78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t="s">
        <v>8301</v>
      </c>
      <c r="Q3087" s="11" t="s">
        <v>8315</v>
      </c>
      <c r="R3087" t="s">
        <v>8355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3">
        <f t="shared" si="288"/>
        <v>0</v>
      </c>
      <c r="E3088" s="6">
        <v>20000</v>
      </c>
      <c r="F3088" s="8">
        <v>50</v>
      </c>
      <c r="G3088" t="s">
        <v>8220</v>
      </c>
      <c r="H3088" s="6">
        <f t="shared" si="289"/>
        <v>16.670000000000002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t="s">
        <v>8301</v>
      </c>
      <c r="Q3088" s="11" t="s">
        <v>8315</v>
      </c>
      <c r="R3088" t="s">
        <v>8355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3">
        <f t="shared" si="288"/>
        <v>1</v>
      </c>
      <c r="E3089" s="6">
        <v>20000</v>
      </c>
      <c r="F3089" s="8">
        <v>125</v>
      </c>
      <c r="G3089" t="s">
        <v>8220</v>
      </c>
      <c r="H3089" s="6">
        <f t="shared" si="289"/>
        <v>62.5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t="s">
        <v>8301</v>
      </c>
      <c r="Q3089" s="11" t="s">
        <v>8315</v>
      </c>
      <c r="R3089" t="s">
        <v>8355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>
        <f t="shared" si="293"/>
        <v>2016</v>
      </c>
    </row>
    <row r="3090" spans="1:22" ht="28.8" x14ac:dyDescent="0.3">
      <c r="A3090">
        <v>3088</v>
      </c>
      <c r="B3090" s="3" t="s">
        <v>3088</v>
      </c>
      <c r="C3090" s="3" t="s">
        <v>7198</v>
      </c>
      <c r="D3090" s="3">
        <f t="shared" si="288"/>
        <v>0</v>
      </c>
      <c r="E3090" s="6">
        <v>65000</v>
      </c>
      <c r="F3090" s="8">
        <v>126</v>
      </c>
      <c r="G3090" t="s">
        <v>8220</v>
      </c>
      <c r="H3090" s="6">
        <f t="shared" si="289"/>
        <v>42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t="s">
        <v>8301</v>
      </c>
      <c r="Q3090" s="11" t="s">
        <v>8315</v>
      </c>
      <c r="R3090" t="s">
        <v>8355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>
        <f t="shared" si="293"/>
        <v>2015</v>
      </c>
    </row>
    <row r="3091" spans="1:22" ht="28.8" x14ac:dyDescent="0.3">
      <c r="A3091">
        <v>3089</v>
      </c>
      <c r="B3091" s="3" t="s">
        <v>3089</v>
      </c>
      <c r="C3091" s="3" t="s">
        <v>7199</v>
      </c>
      <c r="D3091" s="3">
        <f t="shared" si="288"/>
        <v>23</v>
      </c>
      <c r="E3091" s="6">
        <v>25000</v>
      </c>
      <c r="F3091" s="8">
        <v>5854</v>
      </c>
      <c r="G3091" t="s">
        <v>8220</v>
      </c>
      <c r="H3091" s="6">
        <f t="shared" si="289"/>
        <v>130.09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t="s">
        <v>8301</v>
      </c>
      <c r="Q3091" s="11" t="s">
        <v>8315</v>
      </c>
      <c r="R3091" t="s">
        <v>8355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3">
        <f t="shared" si="288"/>
        <v>5</v>
      </c>
      <c r="E3092" s="6">
        <v>225000</v>
      </c>
      <c r="F3092" s="8">
        <v>11432</v>
      </c>
      <c r="G3092" t="s">
        <v>8220</v>
      </c>
      <c r="H3092" s="6">
        <f t="shared" si="289"/>
        <v>1270.22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t="s">
        <v>8301</v>
      </c>
      <c r="Q3092" s="11" t="s">
        <v>8315</v>
      </c>
      <c r="R3092" t="s">
        <v>8355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>
        <f t="shared" si="293"/>
        <v>2015</v>
      </c>
    </row>
    <row r="3093" spans="1:22" ht="43.2" x14ac:dyDescent="0.3">
      <c r="A3093">
        <v>3091</v>
      </c>
      <c r="B3093" s="3" t="s">
        <v>3091</v>
      </c>
      <c r="C3093" s="3" t="s">
        <v>7201</v>
      </c>
      <c r="D3093" s="3">
        <f t="shared" si="288"/>
        <v>16</v>
      </c>
      <c r="E3093" s="6">
        <v>5000</v>
      </c>
      <c r="F3093" s="8">
        <v>796</v>
      </c>
      <c r="G3093" t="s">
        <v>8220</v>
      </c>
      <c r="H3093" s="6">
        <f t="shared" si="289"/>
        <v>88.44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t="s">
        <v>8301</v>
      </c>
      <c r="Q3093" s="11" t="s">
        <v>8315</v>
      </c>
      <c r="R3093" t="s">
        <v>8355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3">
        <f t="shared" si="288"/>
        <v>1</v>
      </c>
      <c r="E3094" s="6">
        <v>100000</v>
      </c>
      <c r="F3094" s="8">
        <v>1183.19</v>
      </c>
      <c r="G3094" t="s">
        <v>8220</v>
      </c>
      <c r="H3094" s="6">
        <f t="shared" si="289"/>
        <v>56.34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t="s">
        <v>8301</v>
      </c>
      <c r="Q3094" s="11" t="s">
        <v>8315</v>
      </c>
      <c r="R3094" t="s">
        <v>8355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>
        <f t="shared" si="293"/>
        <v>2015</v>
      </c>
    </row>
    <row r="3095" spans="1:22" ht="43.2" x14ac:dyDescent="0.3">
      <c r="A3095">
        <v>3093</v>
      </c>
      <c r="B3095" s="3" t="s">
        <v>3093</v>
      </c>
      <c r="C3095" s="3" t="s">
        <v>7203</v>
      </c>
      <c r="D3095" s="3">
        <f t="shared" si="288"/>
        <v>23</v>
      </c>
      <c r="E3095" s="6">
        <v>4000</v>
      </c>
      <c r="F3095" s="8">
        <v>910</v>
      </c>
      <c r="G3095" t="s">
        <v>8220</v>
      </c>
      <c r="H3095" s="6">
        <f t="shared" si="289"/>
        <v>53.53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t="s">
        <v>8301</v>
      </c>
      <c r="Q3095" s="11" t="s">
        <v>8315</v>
      </c>
      <c r="R3095" t="s">
        <v>8355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>
        <f t="shared" si="293"/>
        <v>2014</v>
      </c>
    </row>
    <row r="3096" spans="1:22" ht="28.8" x14ac:dyDescent="0.3">
      <c r="A3096">
        <v>3094</v>
      </c>
      <c r="B3096" s="3" t="s">
        <v>3094</v>
      </c>
      <c r="C3096" s="3" t="s">
        <v>7204</v>
      </c>
      <c r="D3096" s="3">
        <f t="shared" si="288"/>
        <v>0</v>
      </c>
      <c r="E3096" s="6">
        <v>100000</v>
      </c>
      <c r="F3096" s="8">
        <v>25</v>
      </c>
      <c r="G3096" t="s">
        <v>8220</v>
      </c>
      <c r="H3096" s="6">
        <f t="shared" si="289"/>
        <v>25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t="s">
        <v>8301</v>
      </c>
      <c r="Q3096" s="11" t="s">
        <v>8315</v>
      </c>
      <c r="R3096" t="s">
        <v>8355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3">
        <f t="shared" si="288"/>
        <v>0</v>
      </c>
      <c r="E3097" s="6">
        <v>14920</v>
      </c>
      <c r="F3097" s="8">
        <v>50</v>
      </c>
      <c r="G3097" t="s">
        <v>8220</v>
      </c>
      <c r="H3097" s="6">
        <f t="shared" si="289"/>
        <v>50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t="s">
        <v>8301</v>
      </c>
      <c r="Q3097" s="11" t="s">
        <v>8315</v>
      </c>
      <c r="R3097" t="s">
        <v>8355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3">
        <f t="shared" si="288"/>
        <v>4</v>
      </c>
      <c r="E3098" s="6">
        <v>20000</v>
      </c>
      <c r="F3098" s="8">
        <v>795</v>
      </c>
      <c r="G3098" t="s">
        <v>8220</v>
      </c>
      <c r="H3098" s="6">
        <f t="shared" si="289"/>
        <v>56.79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t="s">
        <v>8301</v>
      </c>
      <c r="Q3098" s="11" t="s">
        <v>8315</v>
      </c>
      <c r="R3098" t="s">
        <v>8355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3">
        <f t="shared" si="288"/>
        <v>17</v>
      </c>
      <c r="E3099" s="6">
        <v>10000</v>
      </c>
      <c r="F3099" s="8">
        <v>1715</v>
      </c>
      <c r="G3099" t="s">
        <v>8220</v>
      </c>
      <c r="H3099" s="6">
        <f t="shared" si="289"/>
        <v>40.83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t="s">
        <v>8301</v>
      </c>
      <c r="Q3099" s="11" t="s">
        <v>8315</v>
      </c>
      <c r="R3099" t="s">
        <v>8355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3">
        <f t="shared" si="288"/>
        <v>4</v>
      </c>
      <c r="E3100" s="6">
        <v>48725</v>
      </c>
      <c r="F3100" s="8">
        <v>1758</v>
      </c>
      <c r="G3100" t="s">
        <v>8220</v>
      </c>
      <c r="H3100" s="6">
        <f t="shared" si="289"/>
        <v>65.11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t="s">
        <v>8301</v>
      </c>
      <c r="Q3100" s="11" t="s">
        <v>8315</v>
      </c>
      <c r="R3100" t="s">
        <v>8355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>
        <f t="shared" si="293"/>
        <v>2016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3">
        <f t="shared" si="288"/>
        <v>14</v>
      </c>
      <c r="E3101" s="6">
        <v>2000</v>
      </c>
      <c r="F3101" s="8">
        <v>278</v>
      </c>
      <c r="G3101" t="s">
        <v>8220</v>
      </c>
      <c r="H3101" s="6">
        <f t="shared" si="289"/>
        <v>55.6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t="s">
        <v>8301</v>
      </c>
      <c r="Q3101" s="11" t="s">
        <v>8315</v>
      </c>
      <c r="R3101" t="s">
        <v>8355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3">
        <f t="shared" si="288"/>
        <v>15</v>
      </c>
      <c r="E3102" s="6">
        <v>12000</v>
      </c>
      <c r="F3102" s="8">
        <v>1827</v>
      </c>
      <c r="G3102" t="s">
        <v>8220</v>
      </c>
      <c r="H3102" s="6">
        <f t="shared" si="289"/>
        <v>140.54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t="s">
        <v>8301</v>
      </c>
      <c r="Q3102" s="11" t="s">
        <v>8315</v>
      </c>
      <c r="R3102" t="s">
        <v>8355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>
        <f t="shared" si="293"/>
        <v>2014</v>
      </c>
    </row>
    <row r="3103" spans="1:22" ht="43.2" x14ac:dyDescent="0.3">
      <c r="A3103">
        <v>3101</v>
      </c>
      <c r="B3103" s="3" t="s">
        <v>3101</v>
      </c>
      <c r="C3103" s="3" t="s">
        <v>7211</v>
      </c>
      <c r="D3103" s="3">
        <f t="shared" si="288"/>
        <v>12</v>
      </c>
      <c r="E3103" s="6">
        <v>2500</v>
      </c>
      <c r="F3103" s="8">
        <v>300</v>
      </c>
      <c r="G3103" t="s">
        <v>8220</v>
      </c>
      <c r="H3103" s="6">
        <f t="shared" si="289"/>
        <v>25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t="s">
        <v>8301</v>
      </c>
      <c r="Q3103" s="11" t="s">
        <v>8315</v>
      </c>
      <c r="R3103" t="s">
        <v>8355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>
        <f t="shared" si="293"/>
        <v>2015</v>
      </c>
    </row>
    <row r="3104" spans="1:22" ht="43.2" x14ac:dyDescent="0.3">
      <c r="A3104">
        <v>3102</v>
      </c>
      <c r="B3104" s="3" t="s">
        <v>3102</v>
      </c>
      <c r="C3104" s="3" t="s">
        <v>7212</v>
      </c>
      <c r="D3104" s="3">
        <f t="shared" si="288"/>
        <v>39</v>
      </c>
      <c r="E3104" s="6">
        <v>16000</v>
      </c>
      <c r="F3104" s="8">
        <v>6258</v>
      </c>
      <c r="G3104" t="s">
        <v>8220</v>
      </c>
      <c r="H3104" s="6">
        <f t="shared" si="289"/>
        <v>69.53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t="s">
        <v>8301</v>
      </c>
      <c r="Q3104" s="11" t="s">
        <v>8315</v>
      </c>
      <c r="R3104" t="s">
        <v>8355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3">
        <f t="shared" si="288"/>
        <v>0</v>
      </c>
      <c r="E3105" s="6">
        <v>4100</v>
      </c>
      <c r="F3105" s="8">
        <v>11</v>
      </c>
      <c r="G3105" t="s">
        <v>8220</v>
      </c>
      <c r="H3105" s="6">
        <f t="shared" si="289"/>
        <v>5.5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t="s">
        <v>8301</v>
      </c>
      <c r="Q3105" s="11" t="s">
        <v>8315</v>
      </c>
      <c r="R3105" t="s">
        <v>8355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3">
        <f t="shared" si="288"/>
        <v>30</v>
      </c>
      <c r="E3106" s="6">
        <v>4000</v>
      </c>
      <c r="F3106" s="8">
        <v>1185</v>
      </c>
      <c r="G3106" t="s">
        <v>8220</v>
      </c>
      <c r="H3106" s="6">
        <f t="shared" si="289"/>
        <v>237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t="s">
        <v>8301</v>
      </c>
      <c r="Q3106" s="11" t="s">
        <v>8315</v>
      </c>
      <c r="R3106" t="s">
        <v>8355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3">
        <f t="shared" si="288"/>
        <v>42</v>
      </c>
      <c r="E3107" s="6">
        <v>5845</v>
      </c>
      <c r="F3107" s="8">
        <v>2476</v>
      </c>
      <c r="G3107" t="s">
        <v>8220</v>
      </c>
      <c r="H3107" s="6">
        <f t="shared" si="289"/>
        <v>79.87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t="s">
        <v>8301</v>
      </c>
      <c r="Q3107" s="11" t="s">
        <v>8315</v>
      </c>
      <c r="R3107" t="s">
        <v>8355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>
        <f t="shared" si="293"/>
        <v>2014</v>
      </c>
    </row>
    <row r="3108" spans="1:22" ht="43.2" x14ac:dyDescent="0.3">
      <c r="A3108">
        <v>3106</v>
      </c>
      <c r="B3108" s="3" t="s">
        <v>3106</v>
      </c>
      <c r="C3108" s="3" t="s">
        <v>7216</v>
      </c>
      <c r="D3108" s="3">
        <f t="shared" si="288"/>
        <v>4</v>
      </c>
      <c r="E3108" s="6">
        <v>1000</v>
      </c>
      <c r="F3108" s="8">
        <v>41</v>
      </c>
      <c r="G3108" t="s">
        <v>8220</v>
      </c>
      <c r="H3108" s="6">
        <f t="shared" si="289"/>
        <v>10.25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t="s">
        <v>8301</v>
      </c>
      <c r="Q3108" s="11" t="s">
        <v>8315</v>
      </c>
      <c r="R3108" t="s">
        <v>8355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3">
        <f t="shared" si="288"/>
        <v>20</v>
      </c>
      <c r="E3109" s="6">
        <v>40000</v>
      </c>
      <c r="F3109" s="8">
        <v>7905</v>
      </c>
      <c r="G3109" t="s">
        <v>8220</v>
      </c>
      <c r="H3109" s="6">
        <f t="shared" si="289"/>
        <v>272.58999999999997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t="s">
        <v>8301</v>
      </c>
      <c r="Q3109" s="11" t="s">
        <v>8315</v>
      </c>
      <c r="R3109" t="s">
        <v>8355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3">
        <f t="shared" si="288"/>
        <v>0</v>
      </c>
      <c r="E3110" s="6">
        <v>50000</v>
      </c>
      <c r="F3110" s="8">
        <v>26</v>
      </c>
      <c r="G3110" t="s">
        <v>8220</v>
      </c>
      <c r="H3110" s="6">
        <f t="shared" si="289"/>
        <v>13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t="s">
        <v>8301</v>
      </c>
      <c r="Q3110" s="11" t="s">
        <v>8315</v>
      </c>
      <c r="R3110" t="s">
        <v>8355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3">
        <f t="shared" si="288"/>
        <v>25</v>
      </c>
      <c r="E3111" s="6">
        <v>26500</v>
      </c>
      <c r="F3111" s="8">
        <v>6633</v>
      </c>
      <c r="G3111" t="s">
        <v>8220</v>
      </c>
      <c r="H3111" s="6">
        <f t="shared" si="289"/>
        <v>58.18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t="s">
        <v>8301</v>
      </c>
      <c r="Q3111" s="11" t="s">
        <v>8315</v>
      </c>
      <c r="R3111" t="s">
        <v>8355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>
        <f t="shared" si="293"/>
        <v>2014</v>
      </c>
    </row>
    <row r="3112" spans="1:22" ht="28.8" x14ac:dyDescent="0.3">
      <c r="A3112">
        <v>3110</v>
      </c>
      <c r="B3112" s="3" t="s">
        <v>3110</v>
      </c>
      <c r="C3112" s="3" t="s">
        <v>7220</v>
      </c>
      <c r="D3112" s="3">
        <f t="shared" si="288"/>
        <v>0</v>
      </c>
      <c r="E3112" s="6">
        <v>25000</v>
      </c>
      <c r="F3112" s="8">
        <v>10</v>
      </c>
      <c r="G3112" t="s">
        <v>8220</v>
      </c>
      <c r="H3112" s="6">
        <f t="shared" si="289"/>
        <v>10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t="s">
        <v>8301</v>
      </c>
      <c r="Q3112" s="11" t="s">
        <v>8315</v>
      </c>
      <c r="R3112" t="s">
        <v>8355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>
        <f t="shared" si="293"/>
        <v>2017</v>
      </c>
    </row>
    <row r="3113" spans="1:22" ht="28.8" x14ac:dyDescent="0.3">
      <c r="A3113">
        <v>3111</v>
      </c>
      <c r="B3113" s="3" t="s">
        <v>3111</v>
      </c>
      <c r="C3113" s="3" t="s">
        <v>7221</v>
      </c>
      <c r="D3113" s="3">
        <f t="shared" si="288"/>
        <v>27</v>
      </c>
      <c r="E3113" s="6">
        <v>20000</v>
      </c>
      <c r="F3113" s="8">
        <v>5328</v>
      </c>
      <c r="G3113" t="s">
        <v>8220</v>
      </c>
      <c r="H3113" s="6">
        <f t="shared" si="289"/>
        <v>70.11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t="s">
        <v>8301</v>
      </c>
      <c r="Q3113" s="11" t="s">
        <v>8315</v>
      </c>
      <c r="R3113" t="s">
        <v>8355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3">
        <f t="shared" si="288"/>
        <v>5</v>
      </c>
      <c r="E3114" s="6">
        <v>11000</v>
      </c>
      <c r="F3114" s="8">
        <v>521</v>
      </c>
      <c r="G3114" t="s">
        <v>8220</v>
      </c>
      <c r="H3114" s="6">
        <f t="shared" si="289"/>
        <v>57.89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t="s">
        <v>8301</v>
      </c>
      <c r="Q3114" s="11" t="s">
        <v>8315</v>
      </c>
      <c r="R3114" t="s">
        <v>8355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3">
        <f t="shared" si="288"/>
        <v>4</v>
      </c>
      <c r="E3115" s="6">
        <v>109225</v>
      </c>
      <c r="F3115" s="8">
        <v>4635</v>
      </c>
      <c r="G3115" t="s">
        <v>8220</v>
      </c>
      <c r="H3115" s="6">
        <f t="shared" si="289"/>
        <v>125.27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t="s">
        <v>8301</v>
      </c>
      <c r="Q3115" s="11" t="s">
        <v>8315</v>
      </c>
      <c r="R3115" t="s">
        <v>8355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3">
        <f t="shared" si="288"/>
        <v>0</v>
      </c>
      <c r="E3116" s="6">
        <v>75000</v>
      </c>
      <c r="F3116" s="8">
        <v>0</v>
      </c>
      <c r="G3116" t="s">
        <v>8220</v>
      </c>
      <c r="H3116" s="6">
        <f t="shared" si="289"/>
        <v>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t="s">
        <v>8301</v>
      </c>
      <c r="Q3116" s="11" t="s">
        <v>8315</v>
      </c>
      <c r="R3116" t="s">
        <v>8355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3">
        <f t="shared" si="288"/>
        <v>3</v>
      </c>
      <c r="E3117" s="6">
        <v>10000</v>
      </c>
      <c r="F3117" s="8">
        <v>300</v>
      </c>
      <c r="G3117" t="s">
        <v>8220</v>
      </c>
      <c r="H3117" s="6">
        <f t="shared" si="289"/>
        <v>300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t="s">
        <v>8301</v>
      </c>
      <c r="Q3117" s="11" t="s">
        <v>8315</v>
      </c>
      <c r="R3117" t="s">
        <v>8355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>
        <f t="shared" si="293"/>
        <v>2016</v>
      </c>
    </row>
    <row r="3118" spans="1:22" ht="28.8" x14ac:dyDescent="0.3">
      <c r="A3118">
        <v>3116</v>
      </c>
      <c r="B3118" s="3" t="s">
        <v>3116</v>
      </c>
      <c r="C3118" s="3" t="s">
        <v>7226</v>
      </c>
      <c r="D3118" s="3">
        <f t="shared" si="288"/>
        <v>57</v>
      </c>
      <c r="E3118" s="6">
        <v>750</v>
      </c>
      <c r="F3118" s="8">
        <v>430</v>
      </c>
      <c r="G3118" t="s">
        <v>8220</v>
      </c>
      <c r="H3118" s="6">
        <f t="shared" si="289"/>
        <v>43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t="s">
        <v>8301</v>
      </c>
      <c r="Q3118" s="11" t="s">
        <v>8315</v>
      </c>
      <c r="R3118" t="s">
        <v>8355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3">
        <f t="shared" si="288"/>
        <v>0</v>
      </c>
      <c r="E3119" s="6">
        <v>1000</v>
      </c>
      <c r="F3119" s="8">
        <v>1</v>
      </c>
      <c r="G3119" t="s">
        <v>8220</v>
      </c>
      <c r="H3119" s="6">
        <f t="shared" si="289"/>
        <v>1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t="s">
        <v>8301</v>
      </c>
      <c r="Q3119" s="11" t="s">
        <v>8315</v>
      </c>
      <c r="R3119" t="s">
        <v>8355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2016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3">
        <f t="shared" si="288"/>
        <v>0</v>
      </c>
      <c r="E3120" s="6">
        <v>500000</v>
      </c>
      <c r="F3120" s="8">
        <v>1550</v>
      </c>
      <c r="G3120" t="s">
        <v>8220</v>
      </c>
      <c r="H3120" s="6">
        <f t="shared" si="289"/>
        <v>775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t="s">
        <v>8301</v>
      </c>
      <c r="Q3120" s="11" t="s">
        <v>8315</v>
      </c>
      <c r="R3120" t="s">
        <v>8355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>
        <f t="shared" si="293"/>
        <v>2016</v>
      </c>
    </row>
    <row r="3121" spans="1:22" ht="43.2" x14ac:dyDescent="0.3">
      <c r="A3121">
        <v>3119</v>
      </c>
      <c r="B3121" s="3" t="s">
        <v>3119</v>
      </c>
      <c r="C3121" s="3" t="s">
        <v>7229</v>
      </c>
      <c r="D3121" s="3">
        <f t="shared" si="288"/>
        <v>0</v>
      </c>
      <c r="E3121" s="6">
        <v>10000</v>
      </c>
      <c r="F3121" s="8">
        <v>5</v>
      </c>
      <c r="G3121" t="s">
        <v>8220</v>
      </c>
      <c r="H3121" s="6">
        <f t="shared" si="289"/>
        <v>5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t="s">
        <v>8301</v>
      </c>
      <c r="Q3121" s="11" t="s">
        <v>8315</v>
      </c>
      <c r="R3121" t="s">
        <v>8355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>
        <f t="shared" si="293"/>
        <v>2015</v>
      </c>
    </row>
    <row r="3122" spans="1:22" ht="28.8" x14ac:dyDescent="0.3">
      <c r="A3122">
        <v>3120</v>
      </c>
      <c r="B3122" s="3" t="s">
        <v>3120</v>
      </c>
      <c r="C3122" s="3" t="s">
        <v>7230</v>
      </c>
      <c r="D3122" s="3">
        <f t="shared" si="288"/>
        <v>0</v>
      </c>
      <c r="E3122" s="6">
        <v>1300000</v>
      </c>
      <c r="F3122" s="8">
        <v>128</v>
      </c>
      <c r="G3122" t="s">
        <v>8220</v>
      </c>
      <c r="H3122" s="6">
        <f t="shared" si="289"/>
        <v>12.8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t="s">
        <v>8301</v>
      </c>
      <c r="Q3122" s="11" t="s">
        <v>8315</v>
      </c>
      <c r="R3122" t="s">
        <v>8355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3">
        <f t="shared" si="288"/>
        <v>1</v>
      </c>
      <c r="E3123" s="6">
        <v>1500</v>
      </c>
      <c r="F3123" s="8">
        <v>10</v>
      </c>
      <c r="G3123" t="s">
        <v>8219</v>
      </c>
      <c r="H3123" s="6">
        <f t="shared" si="289"/>
        <v>10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t="s">
        <v>8301</v>
      </c>
      <c r="Q3123" s="11" t="s">
        <v>8315</v>
      </c>
      <c r="R3123" t="s">
        <v>8355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3">
        <f t="shared" si="288"/>
        <v>58</v>
      </c>
      <c r="E3124" s="6">
        <v>199</v>
      </c>
      <c r="F3124" s="8">
        <v>116</v>
      </c>
      <c r="G3124" t="s">
        <v>8219</v>
      </c>
      <c r="H3124" s="6">
        <f t="shared" si="289"/>
        <v>58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t="s">
        <v>8301</v>
      </c>
      <c r="Q3124" s="11" t="s">
        <v>8315</v>
      </c>
      <c r="R3124" t="s">
        <v>8355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3">
        <f t="shared" si="288"/>
        <v>68</v>
      </c>
      <c r="E3125" s="6">
        <v>125000</v>
      </c>
      <c r="F3125" s="8">
        <v>85192</v>
      </c>
      <c r="G3125" t="s">
        <v>8219</v>
      </c>
      <c r="H3125" s="6">
        <f t="shared" si="289"/>
        <v>244.8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t="s">
        <v>8301</v>
      </c>
      <c r="Q3125" s="11" t="s">
        <v>8315</v>
      </c>
      <c r="R3125" t="s">
        <v>8355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>
        <f t="shared" si="293"/>
        <v>2016</v>
      </c>
    </row>
    <row r="3126" spans="1:22" ht="28.8" x14ac:dyDescent="0.3">
      <c r="A3126">
        <v>3124</v>
      </c>
      <c r="B3126" s="3" t="s">
        <v>3124</v>
      </c>
      <c r="C3126" s="3" t="s">
        <v>7234</v>
      </c>
      <c r="D3126" s="3">
        <f t="shared" si="288"/>
        <v>0</v>
      </c>
      <c r="E3126" s="6">
        <v>800000</v>
      </c>
      <c r="F3126" s="8">
        <v>26</v>
      </c>
      <c r="G3126" t="s">
        <v>8219</v>
      </c>
      <c r="H3126" s="6">
        <f t="shared" si="289"/>
        <v>6.5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t="s">
        <v>8301</v>
      </c>
      <c r="Q3126" s="11" t="s">
        <v>8315</v>
      </c>
      <c r="R3126" t="s">
        <v>8355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>
        <f t="shared" si="293"/>
        <v>2015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3">
        <f t="shared" si="288"/>
        <v>0</v>
      </c>
      <c r="E3127" s="6">
        <v>1500000</v>
      </c>
      <c r="F3127" s="8">
        <v>0</v>
      </c>
      <c r="G3127" t="s">
        <v>8219</v>
      </c>
      <c r="H3127" s="6">
        <f t="shared" si="289"/>
        <v>0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t="s">
        <v>8301</v>
      </c>
      <c r="Q3127" s="11" t="s">
        <v>8315</v>
      </c>
      <c r="R3127" t="s">
        <v>8355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>
        <f t="shared" si="293"/>
        <v>2016</v>
      </c>
    </row>
    <row r="3128" spans="1:22" ht="57.6" x14ac:dyDescent="0.3">
      <c r="A3128">
        <v>3126</v>
      </c>
      <c r="B3128" s="3" t="s">
        <v>3126</v>
      </c>
      <c r="C3128" s="3" t="s">
        <v>7236</v>
      </c>
      <c r="D3128" s="3">
        <f t="shared" si="288"/>
        <v>4</v>
      </c>
      <c r="E3128" s="6">
        <v>25000</v>
      </c>
      <c r="F3128" s="8">
        <v>1040</v>
      </c>
      <c r="G3128" t="s">
        <v>8219</v>
      </c>
      <c r="H3128" s="6">
        <f t="shared" si="289"/>
        <v>61.18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t="s">
        <v>8301</v>
      </c>
      <c r="Q3128" s="11" t="s">
        <v>8315</v>
      </c>
      <c r="R3128" t="s">
        <v>8355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3">
        <f t="shared" si="288"/>
        <v>0</v>
      </c>
      <c r="E3129" s="6">
        <v>100000</v>
      </c>
      <c r="F3129" s="8">
        <v>0</v>
      </c>
      <c r="G3129" t="s">
        <v>8219</v>
      </c>
      <c r="H3129" s="6">
        <f t="shared" si="289"/>
        <v>0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t="s">
        <v>8301</v>
      </c>
      <c r="Q3129" s="11" t="s">
        <v>8315</v>
      </c>
      <c r="R3129" t="s">
        <v>8355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3">
        <f t="shared" si="288"/>
        <v>109</v>
      </c>
      <c r="E3130" s="6">
        <v>15000</v>
      </c>
      <c r="F3130" s="8">
        <v>16291</v>
      </c>
      <c r="G3130" t="s">
        <v>8221</v>
      </c>
      <c r="H3130" s="6">
        <f t="shared" si="289"/>
        <v>139.24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t="s">
        <v>8269</v>
      </c>
      <c r="Q3130" s="11" t="s">
        <v>8315</v>
      </c>
      <c r="R3130" t="s">
        <v>8316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3">
        <f t="shared" si="288"/>
        <v>1</v>
      </c>
      <c r="E3131" s="6">
        <v>1250</v>
      </c>
      <c r="F3131" s="8">
        <v>10</v>
      </c>
      <c r="G3131" t="s">
        <v>8221</v>
      </c>
      <c r="H3131" s="6">
        <f t="shared" si="289"/>
        <v>10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t="s">
        <v>8269</v>
      </c>
      <c r="Q3131" s="11" t="s">
        <v>8315</v>
      </c>
      <c r="R3131" t="s">
        <v>8316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>
        <f t="shared" si="293"/>
        <v>2017</v>
      </c>
    </row>
    <row r="3132" spans="1:22" ht="28.8" x14ac:dyDescent="0.3">
      <c r="A3132">
        <v>3130</v>
      </c>
      <c r="B3132" s="3" t="s">
        <v>3130</v>
      </c>
      <c r="C3132" s="3" t="s">
        <v>7240</v>
      </c>
      <c r="D3132" s="3">
        <f t="shared" si="288"/>
        <v>4</v>
      </c>
      <c r="E3132" s="6">
        <v>10000</v>
      </c>
      <c r="F3132" s="8">
        <v>375</v>
      </c>
      <c r="G3132" t="s">
        <v>8221</v>
      </c>
      <c r="H3132" s="6">
        <f t="shared" si="289"/>
        <v>93.75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t="s">
        <v>8269</v>
      </c>
      <c r="Q3132" s="11" t="s">
        <v>8315</v>
      </c>
      <c r="R3132" t="s">
        <v>8316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3">
        <f t="shared" si="288"/>
        <v>16</v>
      </c>
      <c r="E3133" s="6">
        <v>4100</v>
      </c>
      <c r="F3133" s="8">
        <v>645</v>
      </c>
      <c r="G3133" t="s">
        <v>8221</v>
      </c>
      <c r="H3133" s="6">
        <f t="shared" si="289"/>
        <v>53.75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t="s">
        <v>8269</v>
      </c>
      <c r="Q3133" s="11" t="s">
        <v>8315</v>
      </c>
      <c r="R3133" t="s">
        <v>8316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3">
        <f t="shared" si="288"/>
        <v>0</v>
      </c>
      <c r="E3134" s="6">
        <v>30000</v>
      </c>
      <c r="F3134" s="8">
        <v>10</v>
      </c>
      <c r="G3134" t="s">
        <v>8221</v>
      </c>
      <c r="H3134" s="6">
        <f t="shared" si="289"/>
        <v>10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t="s">
        <v>8269</v>
      </c>
      <c r="Q3134" s="11" t="s">
        <v>8315</v>
      </c>
      <c r="R3134" t="s">
        <v>8316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3">
        <f t="shared" si="288"/>
        <v>108</v>
      </c>
      <c r="E3135" s="6">
        <v>500</v>
      </c>
      <c r="F3135" s="8">
        <v>540</v>
      </c>
      <c r="G3135" t="s">
        <v>8221</v>
      </c>
      <c r="H3135" s="6">
        <f t="shared" si="289"/>
        <v>33.75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t="s">
        <v>8269</v>
      </c>
      <c r="Q3135" s="11" t="s">
        <v>8315</v>
      </c>
      <c r="R3135" t="s">
        <v>8316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3">
        <f t="shared" si="288"/>
        <v>23</v>
      </c>
      <c r="E3136" s="6">
        <v>1000</v>
      </c>
      <c r="F3136" s="8">
        <v>225</v>
      </c>
      <c r="G3136" t="s">
        <v>8221</v>
      </c>
      <c r="H3136" s="6">
        <f t="shared" si="289"/>
        <v>18.75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t="s">
        <v>8269</v>
      </c>
      <c r="Q3136" s="11" t="s">
        <v>8315</v>
      </c>
      <c r="R3136" t="s">
        <v>8316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3">
        <f t="shared" si="288"/>
        <v>21</v>
      </c>
      <c r="E3137" s="6">
        <v>777</v>
      </c>
      <c r="F3137" s="8">
        <v>162</v>
      </c>
      <c r="G3137" t="s">
        <v>8221</v>
      </c>
      <c r="H3137" s="6">
        <f t="shared" si="289"/>
        <v>23.14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t="s">
        <v>8269</v>
      </c>
      <c r="Q3137" s="11" t="s">
        <v>8315</v>
      </c>
      <c r="R3137" t="s">
        <v>8316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3">
        <f t="shared" ref="D3138:D3201" si="294">ROUND((F3138/E3138)*100,0)</f>
        <v>128</v>
      </c>
      <c r="E3138" s="6">
        <v>500</v>
      </c>
      <c r="F3138" s="8">
        <v>639</v>
      </c>
      <c r="G3138" t="s">
        <v>8221</v>
      </c>
      <c r="H3138" s="6">
        <f t="shared" si="289"/>
        <v>29.05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t="s">
        <v>8269</v>
      </c>
      <c r="Q3138" s="11" t="s">
        <v>8315</v>
      </c>
      <c r="R3138" t="s">
        <v>8316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3">
        <f t="shared" si="294"/>
        <v>3</v>
      </c>
      <c r="E3139" s="6">
        <v>1500</v>
      </c>
      <c r="F3139" s="8">
        <v>50</v>
      </c>
      <c r="G3139" t="s">
        <v>8221</v>
      </c>
      <c r="H3139" s="6">
        <f t="shared" ref="H3139:H3202" si="295">IFERROR(ROUND(F3139/N3139,2),0)</f>
        <v>50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t="s">
        <v>8269</v>
      </c>
      <c r="Q3139" s="11" t="s">
        <v>8315</v>
      </c>
      <c r="R3139" t="s">
        <v>8316</v>
      </c>
      <c r="S3139" s="13">
        <f t="shared" ref="S3139:S3202" si="296">(((L3139/60)/60)/24)+DATE(1970,1,1)</f>
        <v>42807.885057870371</v>
      </c>
      <c r="T3139" s="13">
        <f t="shared" ref="T3139:T3202" si="297">(((K3139/60)/60)/24)+DATE(1970,1,1)</f>
        <v>42858.8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43.2" x14ac:dyDescent="0.3">
      <c r="A3140">
        <v>3138</v>
      </c>
      <c r="B3140" s="3" t="s">
        <v>3138</v>
      </c>
      <c r="C3140" s="3" t="s">
        <v>7248</v>
      </c>
      <c r="D3140" s="3">
        <f t="shared" si="294"/>
        <v>0</v>
      </c>
      <c r="E3140" s="6">
        <v>200</v>
      </c>
      <c r="F3140" s="8">
        <v>0</v>
      </c>
      <c r="G3140" t="s">
        <v>8221</v>
      </c>
      <c r="H3140" s="6">
        <f t="shared" si="295"/>
        <v>0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t="s">
        <v>8269</v>
      </c>
      <c r="Q3140" s="11" t="s">
        <v>8315</v>
      </c>
      <c r="R3140" t="s">
        <v>8316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3">
        <f t="shared" si="294"/>
        <v>5</v>
      </c>
      <c r="E3141" s="6">
        <v>50000</v>
      </c>
      <c r="F3141" s="8">
        <v>2700</v>
      </c>
      <c r="G3141" t="s">
        <v>8221</v>
      </c>
      <c r="H3141" s="6">
        <f t="shared" si="295"/>
        <v>450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t="s">
        <v>8269</v>
      </c>
      <c r="Q3141" s="11" t="s">
        <v>8315</v>
      </c>
      <c r="R3141" t="s">
        <v>8316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>
        <f t="shared" si="299"/>
        <v>2017</v>
      </c>
    </row>
    <row r="3142" spans="1:22" ht="43.2" x14ac:dyDescent="0.3">
      <c r="A3142">
        <v>3140</v>
      </c>
      <c r="B3142" s="3" t="s">
        <v>3140</v>
      </c>
      <c r="C3142" s="3" t="s">
        <v>7250</v>
      </c>
      <c r="D3142" s="3">
        <f t="shared" si="294"/>
        <v>1</v>
      </c>
      <c r="E3142" s="6">
        <v>10000</v>
      </c>
      <c r="F3142" s="8">
        <v>96</v>
      </c>
      <c r="G3142" t="s">
        <v>8221</v>
      </c>
      <c r="H3142" s="6">
        <f t="shared" si="295"/>
        <v>24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t="s">
        <v>8269</v>
      </c>
      <c r="Q3142" s="11" t="s">
        <v>8315</v>
      </c>
      <c r="R3142" t="s">
        <v>8316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3">
        <f t="shared" si="294"/>
        <v>52</v>
      </c>
      <c r="E3143" s="6">
        <v>500</v>
      </c>
      <c r="F3143" s="8">
        <v>258</v>
      </c>
      <c r="G3143" t="s">
        <v>8221</v>
      </c>
      <c r="H3143" s="6">
        <f t="shared" si="295"/>
        <v>32.25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t="s">
        <v>8269</v>
      </c>
      <c r="Q3143" s="11" t="s">
        <v>8315</v>
      </c>
      <c r="R3143" t="s">
        <v>8316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3">
        <f t="shared" si="294"/>
        <v>2</v>
      </c>
      <c r="E3144" s="6">
        <v>2750</v>
      </c>
      <c r="F3144" s="8">
        <v>45</v>
      </c>
      <c r="G3144" t="s">
        <v>8221</v>
      </c>
      <c r="H3144" s="6">
        <f t="shared" si="295"/>
        <v>15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t="s">
        <v>8269</v>
      </c>
      <c r="Q3144" s="11" t="s">
        <v>8315</v>
      </c>
      <c r="R3144" t="s">
        <v>8316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3">
        <f t="shared" si="294"/>
        <v>0</v>
      </c>
      <c r="E3145" s="6">
        <v>700</v>
      </c>
      <c r="F3145" s="8">
        <v>0</v>
      </c>
      <c r="G3145" t="s">
        <v>8221</v>
      </c>
      <c r="H3145" s="6">
        <f t="shared" si="295"/>
        <v>0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t="s">
        <v>8269</v>
      </c>
      <c r="Q3145" s="11" t="s">
        <v>8315</v>
      </c>
      <c r="R3145" t="s">
        <v>8316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>
        <f t="shared" si="299"/>
        <v>2017</v>
      </c>
    </row>
    <row r="3146" spans="1:22" ht="43.2" x14ac:dyDescent="0.3">
      <c r="A3146">
        <v>3144</v>
      </c>
      <c r="B3146" s="3" t="s">
        <v>3144</v>
      </c>
      <c r="C3146" s="3" t="s">
        <v>7254</v>
      </c>
      <c r="D3146" s="3">
        <f t="shared" si="294"/>
        <v>75</v>
      </c>
      <c r="E3146" s="6">
        <v>10000</v>
      </c>
      <c r="F3146" s="8">
        <v>7540</v>
      </c>
      <c r="G3146" t="s">
        <v>8221</v>
      </c>
      <c r="H3146" s="6">
        <f t="shared" si="295"/>
        <v>251.33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t="s">
        <v>8269</v>
      </c>
      <c r="Q3146" s="11" t="s">
        <v>8315</v>
      </c>
      <c r="R3146" t="s">
        <v>8316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>
        <f t="shared" si="299"/>
        <v>2017</v>
      </c>
    </row>
    <row r="3147" spans="1:22" ht="28.8" x14ac:dyDescent="0.3">
      <c r="A3147">
        <v>3145</v>
      </c>
      <c r="B3147" s="3" t="s">
        <v>3145</v>
      </c>
      <c r="C3147" s="3" t="s">
        <v>7255</v>
      </c>
      <c r="D3147" s="3">
        <f t="shared" si="294"/>
        <v>0</v>
      </c>
      <c r="E3147" s="6">
        <v>25000</v>
      </c>
      <c r="F3147" s="8">
        <v>0</v>
      </c>
      <c r="G3147" t="s">
        <v>8221</v>
      </c>
      <c r="H3147" s="6">
        <f t="shared" si="295"/>
        <v>0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t="s">
        <v>8269</v>
      </c>
      <c r="Q3147" s="11" t="s">
        <v>8315</v>
      </c>
      <c r="R3147" t="s">
        <v>8316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>
        <f t="shared" si="299"/>
        <v>2017</v>
      </c>
    </row>
    <row r="3148" spans="1:22" ht="28.8" x14ac:dyDescent="0.3">
      <c r="A3148">
        <v>3146</v>
      </c>
      <c r="B3148" s="3" t="s">
        <v>3146</v>
      </c>
      <c r="C3148" s="3" t="s">
        <v>7256</v>
      </c>
      <c r="D3148" s="3">
        <f t="shared" si="294"/>
        <v>11</v>
      </c>
      <c r="E3148" s="6">
        <v>50000</v>
      </c>
      <c r="F3148" s="8">
        <v>5250</v>
      </c>
      <c r="G3148" t="s">
        <v>8221</v>
      </c>
      <c r="H3148" s="6">
        <f t="shared" si="295"/>
        <v>437.5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t="s">
        <v>8269</v>
      </c>
      <c r="Q3148" s="11" t="s">
        <v>8315</v>
      </c>
      <c r="R3148" t="s">
        <v>8316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3">
        <f t="shared" si="294"/>
        <v>118</v>
      </c>
      <c r="E3149" s="6">
        <v>20000</v>
      </c>
      <c r="F3149" s="8">
        <v>23505</v>
      </c>
      <c r="G3149" t="s">
        <v>8218</v>
      </c>
      <c r="H3149" s="6">
        <f t="shared" si="295"/>
        <v>110.35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t="s">
        <v>8269</v>
      </c>
      <c r="Q3149" s="11" t="s">
        <v>8315</v>
      </c>
      <c r="R3149" t="s">
        <v>8316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3">
        <f t="shared" si="294"/>
        <v>131</v>
      </c>
      <c r="E3150" s="6">
        <v>1800</v>
      </c>
      <c r="F3150" s="8">
        <v>2361</v>
      </c>
      <c r="G3150" t="s">
        <v>8218</v>
      </c>
      <c r="H3150" s="6">
        <f t="shared" si="295"/>
        <v>41.42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t="s">
        <v>8269</v>
      </c>
      <c r="Q3150" s="11" t="s">
        <v>8315</v>
      </c>
      <c r="R3150" t="s">
        <v>8316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3">
        <f t="shared" si="294"/>
        <v>104</v>
      </c>
      <c r="E3151" s="6">
        <v>1250</v>
      </c>
      <c r="F3151" s="8">
        <v>1300</v>
      </c>
      <c r="G3151" t="s">
        <v>8218</v>
      </c>
      <c r="H3151" s="6">
        <f t="shared" si="295"/>
        <v>52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t="s">
        <v>8269</v>
      </c>
      <c r="Q3151" s="11" t="s">
        <v>8315</v>
      </c>
      <c r="R3151" t="s">
        <v>8316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>
        <f t="shared" si="299"/>
        <v>2012</v>
      </c>
    </row>
    <row r="3152" spans="1:22" ht="43.2" x14ac:dyDescent="0.3">
      <c r="A3152">
        <v>3150</v>
      </c>
      <c r="B3152" s="3" t="s">
        <v>3150</v>
      </c>
      <c r="C3152" s="3" t="s">
        <v>7260</v>
      </c>
      <c r="D3152" s="3">
        <f t="shared" si="294"/>
        <v>101</v>
      </c>
      <c r="E3152" s="6">
        <v>3500</v>
      </c>
      <c r="F3152" s="8">
        <v>3535</v>
      </c>
      <c r="G3152" t="s">
        <v>8218</v>
      </c>
      <c r="H3152" s="6">
        <f t="shared" si="295"/>
        <v>33.99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t="s">
        <v>8269</v>
      </c>
      <c r="Q3152" s="11" t="s">
        <v>8315</v>
      </c>
      <c r="R3152" t="s">
        <v>8316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>
        <f t="shared" si="299"/>
        <v>2011</v>
      </c>
    </row>
    <row r="3153" spans="1:22" ht="28.8" x14ac:dyDescent="0.3">
      <c r="A3153">
        <v>3151</v>
      </c>
      <c r="B3153" s="3" t="s">
        <v>3151</v>
      </c>
      <c r="C3153" s="3" t="s">
        <v>7261</v>
      </c>
      <c r="D3153" s="3">
        <f t="shared" si="294"/>
        <v>100</v>
      </c>
      <c r="E3153" s="6">
        <v>3500</v>
      </c>
      <c r="F3153" s="8">
        <v>3514</v>
      </c>
      <c r="G3153" t="s">
        <v>8218</v>
      </c>
      <c r="H3153" s="6">
        <f t="shared" si="295"/>
        <v>103.35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t="s">
        <v>8269</v>
      </c>
      <c r="Q3153" s="11" t="s">
        <v>8315</v>
      </c>
      <c r="R3153" t="s">
        <v>8316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>
        <f t="shared" si="299"/>
        <v>2014</v>
      </c>
    </row>
    <row r="3154" spans="1:22" ht="28.8" x14ac:dyDescent="0.3">
      <c r="A3154">
        <v>3152</v>
      </c>
      <c r="B3154" s="3" t="s">
        <v>3152</v>
      </c>
      <c r="C3154" s="3" t="s">
        <v>7262</v>
      </c>
      <c r="D3154" s="3">
        <f t="shared" si="294"/>
        <v>106</v>
      </c>
      <c r="E3154" s="6">
        <v>2200</v>
      </c>
      <c r="F3154" s="8">
        <v>2331</v>
      </c>
      <c r="G3154" t="s">
        <v>8218</v>
      </c>
      <c r="H3154" s="6">
        <f t="shared" si="295"/>
        <v>34.79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t="s">
        <v>8269</v>
      </c>
      <c r="Q3154" s="11" t="s">
        <v>8315</v>
      </c>
      <c r="R3154" t="s">
        <v>8316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>
        <f t="shared" si="299"/>
        <v>2013</v>
      </c>
    </row>
    <row r="3155" spans="1:22" ht="28.8" x14ac:dyDescent="0.3">
      <c r="A3155">
        <v>3153</v>
      </c>
      <c r="B3155" s="3" t="s">
        <v>3153</v>
      </c>
      <c r="C3155" s="3" t="s">
        <v>7263</v>
      </c>
      <c r="D3155" s="3">
        <f t="shared" si="294"/>
        <v>336</v>
      </c>
      <c r="E3155" s="6">
        <v>3000</v>
      </c>
      <c r="F3155" s="8">
        <v>10067.5</v>
      </c>
      <c r="G3155" t="s">
        <v>8218</v>
      </c>
      <c r="H3155" s="6">
        <f t="shared" si="295"/>
        <v>41.77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t="s">
        <v>8269</v>
      </c>
      <c r="Q3155" s="11" t="s">
        <v>8315</v>
      </c>
      <c r="R3155" t="s">
        <v>8316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3">
        <f t="shared" si="294"/>
        <v>113</v>
      </c>
      <c r="E3156" s="6">
        <v>7000</v>
      </c>
      <c r="F3156" s="8">
        <v>7905</v>
      </c>
      <c r="G3156" t="s">
        <v>8218</v>
      </c>
      <c r="H3156" s="6">
        <f t="shared" si="295"/>
        <v>64.27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t="s">
        <v>8269</v>
      </c>
      <c r="Q3156" s="11" t="s">
        <v>8315</v>
      </c>
      <c r="R3156" t="s">
        <v>8316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>
        <f t="shared" si="299"/>
        <v>2012</v>
      </c>
    </row>
    <row r="3157" spans="1:22" ht="28.8" x14ac:dyDescent="0.3">
      <c r="A3157">
        <v>3155</v>
      </c>
      <c r="B3157" s="3" t="s">
        <v>3155</v>
      </c>
      <c r="C3157" s="3" t="s">
        <v>7265</v>
      </c>
      <c r="D3157" s="3">
        <f t="shared" si="294"/>
        <v>189</v>
      </c>
      <c r="E3157" s="6">
        <v>5000</v>
      </c>
      <c r="F3157" s="8">
        <v>9425.23</v>
      </c>
      <c r="G3157" t="s">
        <v>8218</v>
      </c>
      <c r="H3157" s="6">
        <f t="shared" si="295"/>
        <v>31.21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t="s">
        <v>8269</v>
      </c>
      <c r="Q3157" s="11" t="s">
        <v>8315</v>
      </c>
      <c r="R3157" t="s">
        <v>8316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3">
        <f t="shared" si="294"/>
        <v>102</v>
      </c>
      <c r="E3158" s="6">
        <v>5500</v>
      </c>
      <c r="F3158" s="8">
        <v>5600</v>
      </c>
      <c r="G3158" t="s">
        <v>8218</v>
      </c>
      <c r="H3158" s="6">
        <f t="shared" si="295"/>
        <v>62.92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t="s">
        <v>8269</v>
      </c>
      <c r="Q3158" s="11" t="s">
        <v>8315</v>
      </c>
      <c r="R3158" t="s">
        <v>8316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>
        <f t="shared" si="299"/>
        <v>2012</v>
      </c>
    </row>
    <row r="3159" spans="1:22" x14ac:dyDescent="0.3">
      <c r="A3159">
        <v>3157</v>
      </c>
      <c r="B3159" s="3" t="s">
        <v>3157</v>
      </c>
      <c r="C3159" s="3" t="s">
        <v>7267</v>
      </c>
      <c r="D3159" s="3">
        <f t="shared" si="294"/>
        <v>101</v>
      </c>
      <c r="E3159" s="6">
        <v>4000</v>
      </c>
      <c r="F3159" s="8">
        <v>4040</v>
      </c>
      <c r="G3159" t="s">
        <v>8218</v>
      </c>
      <c r="H3159" s="6">
        <f t="shared" si="295"/>
        <v>98.54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t="s">
        <v>8269</v>
      </c>
      <c r="Q3159" s="11" t="s">
        <v>8315</v>
      </c>
      <c r="R3159" t="s">
        <v>8316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>
        <f t="shared" si="299"/>
        <v>2014</v>
      </c>
    </row>
    <row r="3160" spans="1:22" x14ac:dyDescent="0.3">
      <c r="A3160">
        <v>3158</v>
      </c>
      <c r="B3160" s="3" t="s">
        <v>3158</v>
      </c>
      <c r="C3160" s="3" t="s">
        <v>7268</v>
      </c>
      <c r="D3160" s="3">
        <f t="shared" si="294"/>
        <v>114</v>
      </c>
      <c r="E3160" s="6">
        <v>5000</v>
      </c>
      <c r="F3160" s="8">
        <v>5700</v>
      </c>
      <c r="G3160" t="s">
        <v>8218</v>
      </c>
      <c r="H3160" s="6">
        <f t="shared" si="295"/>
        <v>82.61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t="s">
        <v>8269</v>
      </c>
      <c r="Q3160" s="11" t="s">
        <v>8315</v>
      </c>
      <c r="R3160" t="s">
        <v>8316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>
        <f t="shared" si="299"/>
        <v>2013</v>
      </c>
    </row>
    <row r="3161" spans="1:22" ht="28.8" x14ac:dyDescent="0.3">
      <c r="A3161">
        <v>3159</v>
      </c>
      <c r="B3161" s="3" t="s">
        <v>3159</v>
      </c>
      <c r="C3161" s="3" t="s">
        <v>7269</v>
      </c>
      <c r="D3161" s="3">
        <f t="shared" si="294"/>
        <v>133</v>
      </c>
      <c r="E3161" s="6">
        <v>1500</v>
      </c>
      <c r="F3161" s="8">
        <v>2002.22</v>
      </c>
      <c r="G3161" t="s">
        <v>8218</v>
      </c>
      <c r="H3161" s="6">
        <f t="shared" si="295"/>
        <v>38.5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t="s">
        <v>8269</v>
      </c>
      <c r="Q3161" s="11" t="s">
        <v>8315</v>
      </c>
      <c r="R3161" t="s">
        <v>8316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>
        <f t="shared" si="299"/>
        <v>2012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3">
        <f t="shared" si="294"/>
        <v>102</v>
      </c>
      <c r="E3162" s="6">
        <v>4500</v>
      </c>
      <c r="F3162" s="8">
        <v>4569</v>
      </c>
      <c r="G3162" t="s">
        <v>8218</v>
      </c>
      <c r="H3162" s="6">
        <f t="shared" si="295"/>
        <v>80.16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t="s">
        <v>8269</v>
      </c>
      <c r="Q3162" s="11" t="s">
        <v>8315</v>
      </c>
      <c r="R3162" t="s">
        <v>8316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>
        <f t="shared" si="299"/>
        <v>2014</v>
      </c>
    </row>
    <row r="3163" spans="1:22" ht="43.2" x14ac:dyDescent="0.3">
      <c r="A3163">
        <v>3161</v>
      </c>
      <c r="B3163" s="3" t="s">
        <v>3161</v>
      </c>
      <c r="C3163" s="3" t="s">
        <v>7271</v>
      </c>
      <c r="D3163" s="3">
        <f t="shared" si="294"/>
        <v>105</v>
      </c>
      <c r="E3163" s="6">
        <v>2000</v>
      </c>
      <c r="F3163" s="8">
        <v>2102</v>
      </c>
      <c r="G3163" t="s">
        <v>8218</v>
      </c>
      <c r="H3163" s="6">
        <f t="shared" si="295"/>
        <v>28.41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t="s">
        <v>8269</v>
      </c>
      <c r="Q3163" s="11" t="s">
        <v>8315</v>
      </c>
      <c r="R3163" t="s">
        <v>8316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3">
        <f t="shared" si="294"/>
        <v>127</v>
      </c>
      <c r="E3164" s="6">
        <v>4000</v>
      </c>
      <c r="F3164" s="8">
        <v>5086</v>
      </c>
      <c r="G3164" t="s">
        <v>8218</v>
      </c>
      <c r="H3164" s="6">
        <f t="shared" si="295"/>
        <v>80.73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t="s">
        <v>8269</v>
      </c>
      <c r="Q3164" s="11" t="s">
        <v>8315</v>
      </c>
      <c r="R3164" t="s">
        <v>8316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3">
        <f t="shared" si="294"/>
        <v>111</v>
      </c>
      <c r="E3165" s="6">
        <v>13000</v>
      </c>
      <c r="F3165" s="8">
        <v>14450</v>
      </c>
      <c r="G3165" t="s">
        <v>8218</v>
      </c>
      <c r="H3165" s="6">
        <f t="shared" si="295"/>
        <v>200.69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t="s">
        <v>8269</v>
      </c>
      <c r="Q3165" s="11" t="s">
        <v>8315</v>
      </c>
      <c r="R3165" t="s">
        <v>8316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>
        <f t="shared" si="299"/>
        <v>2014</v>
      </c>
    </row>
    <row r="3166" spans="1:22" ht="43.2" x14ac:dyDescent="0.3">
      <c r="A3166">
        <v>3164</v>
      </c>
      <c r="B3166" s="3" t="s">
        <v>3164</v>
      </c>
      <c r="C3166" s="3" t="s">
        <v>7274</v>
      </c>
      <c r="D3166" s="3">
        <f t="shared" si="294"/>
        <v>107</v>
      </c>
      <c r="E3166" s="6">
        <v>2500</v>
      </c>
      <c r="F3166" s="8">
        <v>2669</v>
      </c>
      <c r="G3166" t="s">
        <v>8218</v>
      </c>
      <c r="H3166" s="6">
        <f t="shared" si="295"/>
        <v>37.590000000000003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t="s">
        <v>8269</v>
      </c>
      <c r="Q3166" s="11" t="s">
        <v>8315</v>
      </c>
      <c r="R3166" t="s">
        <v>8316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>
        <f t="shared" si="299"/>
        <v>2014</v>
      </c>
    </row>
    <row r="3167" spans="1:22" ht="43.2" x14ac:dyDescent="0.3">
      <c r="A3167">
        <v>3165</v>
      </c>
      <c r="B3167" s="3" t="s">
        <v>3165</v>
      </c>
      <c r="C3167" s="3" t="s">
        <v>7275</v>
      </c>
      <c r="D3167" s="3">
        <f t="shared" si="294"/>
        <v>163</v>
      </c>
      <c r="E3167" s="6">
        <v>750</v>
      </c>
      <c r="F3167" s="8">
        <v>1220</v>
      </c>
      <c r="G3167" t="s">
        <v>8218</v>
      </c>
      <c r="H3167" s="6">
        <f t="shared" si="295"/>
        <v>58.1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t="s">
        <v>8269</v>
      </c>
      <c r="Q3167" s="11" t="s">
        <v>8315</v>
      </c>
      <c r="R3167" t="s">
        <v>8316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3">
        <f t="shared" si="294"/>
        <v>160</v>
      </c>
      <c r="E3168" s="6">
        <v>35000</v>
      </c>
      <c r="F3168" s="8">
        <v>56079.83</v>
      </c>
      <c r="G3168" t="s">
        <v>8218</v>
      </c>
      <c r="H3168" s="6">
        <f t="shared" si="295"/>
        <v>60.3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t="s">
        <v>8269</v>
      </c>
      <c r="Q3168" s="11" t="s">
        <v>8315</v>
      </c>
      <c r="R3168" t="s">
        <v>8316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3">
        <f t="shared" si="294"/>
        <v>116</v>
      </c>
      <c r="E3169" s="6">
        <v>3000</v>
      </c>
      <c r="F3169" s="8">
        <v>3485</v>
      </c>
      <c r="G3169" t="s">
        <v>8218</v>
      </c>
      <c r="H3169" s="6">
        <f t="shared" si="295"/>
        <v>63.36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t="s">
        <v>8269</v>
      </c>
      <c r="Q3169" s="11" t="s">
        <v>8315</v>
      </c>
      <c r="R3169" t="s">
        <v>8316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3">
        <f t="shared" si="294"/>
        <v>124</v>
      </c>
      <c r="E3170" s="6">
        <v>2500</v>
      </c>
      <c r="F3170" s="8">
        <v>3105</v>
      </c>
      <c r="G3170" t="s">
        <v>8218</v>
      </c>
      <c r="H3170" s="6">
        <f t="shared" si="295"/>
        <v>50.9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t="s">
        <v>8269</v>
      </c>
      <c r="Q3170" s="11" t="s">
        <v>8315</v>
      </c>
      <c r="R3170" t="s">
        <v>8316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3">
        <f t="shared" si="294"/>
        <v>103</v>
      </c>
      <c r="E3171" s="6">
        <v>8000</v>
      </c>
      <c r="F3171" s="8">
        <v>8241</v>
      </c>
      <c r="G3171" t="s">
        <v>8218</v>
      </c>
      <c r="H3171" s="6">
        <f t="shared" si="295"/>
        <v>100.5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t="s">
        <v>8269</v>
      </c>
      <c r="Q3171" s="11" t="s">
        <v>8315</v>
      </c>
      <c r="R3171" t="s">
        <v>8316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>
        <f t="shared" si="299"/>
        <v>2013</v>
      </c>
    </row>
    <row r="3172" spans="1:22" ht="28.8" x14ac:dyDescent="0.3">
      <c r="A3172">
        <v>3170</v>
      </c>
      <c r="B3172" s="3" t="s">
        <v>3170</v>
      </c>
      <c r="C3172" s="3" t="s">
        <v>7280</v>
      </c>
      <c r="D3172" s="3">
        <f t="shared" si="294"/>
        <v>112</v>
      </c>
      <c r="E3172" s="6">
        <v>2000</v>
      </c>
      <c r="F3172" s="8">
        <v>2245</v>
      </c>
      <c r="G3172" t="s">
        <v>8218</v>
      </c>
      <c r="H3172" s="6">
        <f t="shared" si="295"/>
        <v>31.62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t="s">
        <v>8269</v>
      </c>
      <c r="Q3172" s="11" t="s">
        <v>8315</v>
      </c>
      <c r="R3172" t="s">
        <v>8316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>
        <f t="shared" si="299"/>
        <v>2014</v>
      </c>
    </row>
    <row r="3173" spans="1:22" ht="43.2" x14ac:dyDescent="0.3">
      <c r="A3173">
        <v>3171</v>
      </c>
      <c r="B3173" s="3" t="s">
        <v>3171</v>
      </c>
      <c r="C3173" s="3" t="s">
        <v>7281</v>
      </c>
      <c r="D3173" s="3">
        <f t="shared" si="294"/>
        <v>109</v>
      </c>
      <c r="E3173" s="6">
        <v>7000</v>
      </c>
      <c r="F3173" s="8">
        <v>7617</v>
      </c>
      <c r="G3173" t="s">
        <v>8218</v>
      </c>
      <c r="H3173" s="6">
        <f t="shared" si="295"/>
        <v>65.099999999999994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t="s">
        <v>8269</v>
      </c>
      <c r="Q3173" s="11" t="s">
        <v>8315</v>
      </c>
      <c r="R3173" t="s">
        <v>8316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3">
        <f t="shared" si="294"/>
        <v>115</v>
      </c>
      <c r="E3174" s="6">
        <v>2000</v>
      </c>
      <c r="F3174" s="8">
        <v>2300</v>
      </c>
      <c r="G3174" t="s">
        <v>8218</v>
      </c>
      <c r="H3174" s="6">
        <f t="shared" si="295"/>
        <v>79.31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t="s">
        <v>8269</v>
      </c>
      <c r="Q3174" s="11" t="s">
        <v>8315</v>
      </c>
      <c r="R3174" t="s">
        <v>8316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3">
        <f t="shared" si="294"/>
        <v>103</v>
      </c>
      <c r="E3175" s="6">
        <v>10000</v>
      </c>
      <c r="F3175" s="8">
        <v>10300</v>
      </c>
      <c r="G3175" t="s">
        <v>8218</v>
      </c>
      <c r="H3175" s="6">
        <f t="shared" si="295"/>
        <v>139.19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t="s">
        <v>8269</v>
      </c>
      <c r="Q3175" s="11" t="s">
        <v>8315</v>
      </c>
      <c r="R3175" t="s">
        <v>8316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>
        <f t="shared" si="299"/>
        <v>2014</v>
      </c>
    </row>
    <row r="3176" spans="1:22" ht="43.2" x14ac:dyDescent="0.3">
      <c r="A3176">
        <v>3174</v>
      </c>
      <c r="B3176" s="3" t="s">
        <v>3174</v>
      </c>
      <c r="C3176" s="3" t="s">
        <v>7284</v>
      </c>
      <c r="D3176" s="3">
        <f t="shared" si="294"/>
        <v>101</v>
      </c>
      <c r="E3176" s="6">
        <v>3000</v>
      </c>
      <c r="F3176" s="8">
        <v>3034</v>
      </c>
      <c r="G3176" t="s">
        <v>8218</v>
      </c>
      <c r="H3176" s="6">
        <f t="shared" si="295"/>
        <v>131.91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t="s">
        <v>8269</v>
      </c>
      <c r="Q3176" s="11" t="s">
        <v>8315</v>
      </c>
      <c r="R3176" t="s">
        <v>8316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>
        <f t="shared" si="299"/>
        <v>2014</v>
      </c>
    </row>
    <row r="3177" spans="1:22" ht="43.2" x14ac:dyDescent="0.3">
      <c r="A3177">
        <v>3175</v>
      </c>
      <c r="B3177" s="3" t="s">
        <v>3175</v>
      </c>
      <c r="C3177" s="3" t="s">
        <v>7285</v>
      </c>
      <c r="D3177" s="3">
        <f t="shared" si="294"/>
        <v>110</v>
      </c>
      <c r="E3177" s="6">
        <v>5000</v>
      </c>
      <c r="F3177" s="8">
        <v>5478</v>
      </c>
      <c r="G3177" t="s">
        <v>8218</v>
      </c>
      <c r="H3177" s="6">
        <f t="shared" si="295"/>
        <v>91.3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t="s">
        <v>8269</v>
      </c>
      <c r="Q3177" s="11" t="s">
        <v>8315</v>
      </c>
      <c r="R3177" t="s">
        <v>8316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>
        <f t="shared" si="299"/>
        <v>2011</v>
      </c>
    </row>
    <row r="3178" spans="1:22" ht="43.2" x14ac:dyDescent="0.3">
      <c r="A3178">
        <v>3176</v>
      </c>
      <c r="B3178" s="3" t="s">
        <v>3176</v>
      </c>
      <c r="C3178" s="3" t="s">
        <v>7286</v>
      </c>
      <c r="D3178" s="3">
        <f t="shared" si="294"/>
        <v>115</v>
      </c>
      <c r="E3178" s="6">
        <v>1900</v>
      </c>
      <c r="F3178" s="8">
        <v>2182</v>
      </c>
      <c r="G3178" t="s">
        <v>8218</v>
      </c>
      <c r="H3178" s="6">
        <f t="shared" si="295"/>
        <v>39.67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t="s">
        <v>8269</v>
      </c>
      <c r="Q3178" s="11" t="s">
        <v>8315</v>
      </c>
      <c r="R3178" t="s">
        <v>8316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3">
        <f t="shared" si="294"/>
        <v>117</v>
      </c>
      <c r="E3179" s="6">
        <v>2500</v>
      </c>
      <c r="F3179" s="8">
        <v>2935</v>
      </c>
      <c r="G3179" t="s">
        <v>8218</v>
      </c>
      <c r="H3179" s="6">
        <f t="shared" si="295"/>
        <v>57.55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t="s">
        <v>8269</v>
      </c>
      <c r="Q3179" s="11" t="s">
        <v>8315</v>
      </c>
      <c r="R3179" t="s">
        <v>8316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>
        <f t="shared" si="299"/>
        <v>2014</v>
      </c>
    </row>
    <row r="3180" spans="1:22" ht="43.2" x14ac:dyDescent="0.3">
      <c r="A3180">
        <v>3178</v>
      </c>
      <c r="B3180" s="3" t="s">
        <v>3178</v>
      </c>
      <c r="C3180" s="3" t="s">
        <v>7288</v>
      </c>
      <c r="D3180" s="3">
        <f t="shared" si="294"/>
        <v>172</v>
      </c>
      <c r="E3180" s="6">
        <v>1500</v>
      </c>
      <c r="F3180" s="8">
        <v>2576</v>
      </c>
      <c r="G3180" t="s">
        <v>8218</v>
      </c>
      <c r="H3180" s="6">
        <f t="shared" si="295"/>
        <v>33.03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t="s">
        <v>8269</v>
      </c>
      <c r="Q3180" s="11" t="s">
        <v>8315</v>
      </c>
      <c r="R3180" t="s">
        <v>8316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>
        <f t="shared" si="299"/>
        <v>2014</v>
      </c>
    </row>
    <row r="3181" spans="1:22" ht="28.8" x14ac:dyDescent="0.3">
      <c r="A3181">
        <v>3179</v>
      </c>
      <c r="B3181" s="3" t="s">
        <v>3179</v>
      </c>
      <c r="C3181" s="3" t="s">
        <v>7289</v>
      </c>
      <c r="D3181" s="3">
        <f t="shared" si="294"/>
        <v>114</v>
      </c>
      <c r="E3181" s="6">
        <v>4200</v>
      </c>
      <c r="F3181" s="8">
        <v>4794.82</v>
      </c>
      <c r="G3181" t="s">
        <v>8218</v>
      </c>
      <c r="H3181" s="6">
        <f t="shared" si="295"/>
        <v>77.34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t="s">
        <v>8269</v>
      </c>
      <c r="Q3181" s="11" t="s">
        <v>8315</v>
      </c>
      <c r="R3181" t="s">
        <v>8316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>
        <f t="shared" si="299"/>
        <v>2013</v>
      </c>
    </row>
    <row r="3182" spans="1:22" ht="28.8" x14ac:dyDescent="0.3">
      <c r="A3182">
        <v>3180</v>
      </c>
      <c r="B3182" s="3" t="s">
        <v>3180</v>
      </c>
      <c r="C3182" s="3" t="s">
        <v>7290</v>
      </c>
      <c r="D3182" s="3">
        <f t="shared" si="294"/>
        <v>120</v>
      </c>
      <c r="E3182" s="6">
        <v>1200</v>
      </c>
      <c r="F3182" s="8">
        <v>1437</v>
      </c>
      <c r="G3182" t="s">
        <v>8218</v>
      </c>
      <c r="H3182" s="6">
        <f t="shared" si="295"/>
        <v>31.93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t="s">
        <v>8269</v>
      </c>
      <c r="Q3182" s="11" t="s">
        <v>8315</v>
      </c>
      <c r="R3182" t="s">
        <v>8316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3">
        <f t="shared" si="294"/>
        <v>109</v>
      </c>
      <c r="E3183" s="6">
        <v>500</v>
      </c>
      <c r="F3183" s="8">
        <v>545</v>
      </c>
      <c r="G3183" t="s">
        <v>8218</v>
      </c>
      <c r="H3183" s="6">
        <f t="shared" si="295"/>
        <v>36.33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t="s">
        <v>8269</v>
      </c>
      <c r="Q3183" s="11" t="s">
        <v>8315</v>
      </c>
      <c r="R3183" t="s">
        <v>8316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>
        <f t="shared" si="299"/>
        <v>2014</v>
      </c>
    </row>
    <row r="3184" spans="1:22" ht="43.2" x14ac:dyDescent="0.3">
      <c r="A3184">
        <v>3182</v>
      </c>
      <c r="B3184" s="3" t="s">
        <v>3182</v>
      </c>
      <c r="C3184" s="3" t="s">
        <v>7292</v>
      </c>
      <c r="D3184" s="3">
        <f t="shared" si="294"/>
        <v>101</v>
      </c>
      <c r="E3184" s="6">
        <v>7000</v>
      </c>
      <c r="F3184" s="8">
        <v>7062</v>
      </c>
      <c r="G3184" t="s">
        <v>8218</v>
      </c>
      <c r="H3184" s="6">
        <f t="shared" si="295"/>
        <v>46.77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t="s">
        <v>8269</v>
      </c>
      <c r="Q3184" s="11" t="s">
        <v>8315</v>
      </c>
      <c r="R3184" t="s">
        <v>8316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>
        <f t="shared" si="299"/>
        <v>2012</v>
      </c>
    </row>
    <row r="3185" spans="1:22" ht="28.8" x14ac:dyDescent="0.3">
      <c r="A3185">
        <v>3183</v>
      </c>
      <c r="B3185" s="3" t="s">
        <v>3183</v>
      </c>
      <c r="C3185" s="3" t="s">
        <v>7293</v>
      </c>
      <c r="D3185" s="3">
        <f t="shared" si="294"/>
        <v>109</v>
      </c>
      <c r="E3185" s="6">
        <v>2500</v>
      </c>
      <c r="F3185" s="8">
        <v>2725</v>
      </c>
      <c r="G3185" t="s">
        <v>8218</v>
      </c>
      <c r="H3185" s="6">
        <f t="shared" si="295"/>
        <v>40.07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t="s">
        <v>8269</v>
      </c>
      <c r="Q3185" s="11" t="s">
        <v>8315</v>
      </c>
      <c r="R3185" t="s">
        <v>8316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>
        <f t="shared" si="299"/>
        <v>2013</v>
      </c>
    </row>
    <row r="3186" spans="1:22" ht="28.8" x14ac:dyDescent="0.3">
      <c r="A3186">
        <v>3184</v>
      </c>
      <c r="B3186" s="3" t="s">
        <v>3184</v>
      </c>
      <c r="C3186" s="3" t="s">
        <v>7294</v>
      </c>
      <c r="D3186" s="3">
        <f t="shared" si="294"/>
        <v>107</v>
      </c>
      <c r="E3186" s="6">
        <v>4300</v>
      </c>
      <c r="F3186" s="8">
        <v>4610</v>
      </c>
      <c r="G3186" t="s">
        <v>8218</v>
      </c>
      <c r="H3186" s="6">
        <f t="shared" si="295"/>
        <v>100.22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t="s">
        <v>8269</v>
      </c>
      <c r="Q3186" s="11" t="s">
        <v>8315</v>
      </c>
      <c r="R3186" t="s">
        <v>8316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3">
        <f t="shared" si="294"/>
        <v>100</v>
      </c>
      <c r="E3187" s="6">
        <v>1000</v>
      </c>
      <c r="F3187" s="8">
        <v>1000</v>
      </c>
      <c r="G3187" t="s">
        <v>8218</v>
      </c>
      <c r="H3187" s="6">
        <f t="shared" si="295"/>
        <v>41.67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t="s">
        <v>8269</v>
      </c>
      <c r="Q3187" s="11" t="s">
        <v>8315</v>
      </c>
      <c r="R3187" t="s">
        <v>8316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3">
        <f t="shared" si="294"/>
        <v>102</v>
      </c>
      <c r="E3188" s="6">
        <v>3200</v>
      </c>
      <c r="F3188" s="8">
        <v>3270</v>
      </c>
      <c r="G3188" t="s">
        <v>8218</v>
      </c>
      <c r="H3188" s="6">
        <f t="shared" si="295"/>
        <v>46.71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t="s">
        <v>8269</v>
      </c>
      <c r="Q3188" s="11" t="s">
        <v>8315</v>
      </c>
      <c r="R3188" t="s">
        <v>8316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>
        <f t="shared" si="299"/>
        <v>2014</v>
      </c>
    </row>
    <row r="3189" spans="1:22" ht="43.2" x14ac:dyDescent="0.3">
      <c r="A3189">
        <v>3187</v>
      </c>
      <c r="B3189" s="3" t="s">
        <v>3187</v>
      </c>
      <c r="C3189" s="3" t="s">
        <v>7297</v>
      </c>
      <c r="D3189" s="3">
        <f t="shared" si="294"/>
        <v>116</v>
      </c>
      <c r="E3189" s="6">
        <v>15000</v>
      </c>
      <c r="F3189" s="8">
        <v>17444</v>
      </c>
      <c r="G3189" t="s">
        <v>8218</v>
      </c>
      <c r="H3189" s="6">
        <f t="shared" si="295"/>
        <v>71.489999999999995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t="s">
        <v>8269</v>
      </c>
      <c r="Q3189" s="11" t="s">
        <v>8315</v>
      </c>
      <c r="R3189" t="s">
        <v>8316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3">
        <f t="shared" si="294"/>
        <v>65</v>
      </c>
      <c r="E3190" s="6">
        <v>200</v>
      </c>
      <c r="F3190" s="8">
        <v>130</v>
      </c>
      <c r="G3190" t="s">
        <v>8220</v>
      </c>
      <c r="H3190" s="6">
        <f t="shared" si="295"/>
        <v>14.44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t="s">
        <v>8303</v>
      </c>
      <c r="Q3190" s="11" t="s">
        <v>8315</v>
      </c>
      <c r="R3190" t="s">
        <v>8357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>
        <f t="shared" si="299"/>
        <v>2015</v>
      </c>
    </row>
    <row r="3191" spans="1:22" ht="43.2" x14ac:dyDescent="0.3">
      <c r="A3191">
        <v>3189</v>
      </c>
      <c r="B3191" s="3" t="s">
        <v>3189</v>
      </c>
      <c r="C3191" s="3" t="s">
        <v>7299</v>
      </c>
      <c r="D3191" s="3">
        <f t="shared" si="294"/>
        <v>12</v>
      </c>
      <c r="E3191" s="6">
        <v>55000</v>
      </c>
      <c r="F3191" s="8">
        <v>6780</v>
      </c>
      <c r="G3191" t="s">
        <v>8220</v>
      </c>
      <c r="H3191" s="6">
        <f t="shared" si="295"/>
        <v>356.84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t="s">
        <v>8303</v>
      </c>
      <c r="Q3191" s="11" t="s">
        <v>8315</v>
      </c>
      <c r="R3191" t="s">
        <v>8357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>
        <f t="shared" si="299"/>
        <v>2015</v>
      </c>
    </row>
    <row r="3192" spans="1:22" ht="28.8" x14ac:dyDescent="0.3">
      <c r="A3192">
        <v>3190</v>
      </c>
      <c r="B3192" s="3" t="s">
        <v>3190</v>
      </c>
      <c r="C3192" s="3" t="s">
        <v>7300</v>
      </c>
      <c r="D3192" s="3">
        <f t="shared" si="294"/>
        <v>0</v>
      </c>
      <c r="E3192" s="6">
        <v>4000</v>
      </c>
      <c r="F3192" s="8">
        <v>0</v>
      </c>
      <c r="G3192" t="s">
        <v>8220</v>
      </c>
      <c r="H3192" s="6">
        <f t="shared" si="295"/>
        <v>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t="s">
        <v>8303</v>
      </c>
      <c r="Q3192" s="11" t="s">
        <v>8315</v>
      </c>
      <c r="R3192" t="s">
        <v>8357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3">
        <f t="shared" si="294"/>
        <v>4</v>
      </c>
      <c r="E3193" s="6">
        <v>3750</v>
      </c>
      <c r="F3193" s="8">
        <v>151</v>
      </c>
      <c r="G3193" t="s">
        <v>8220</v>
      </c>
      <c r="H3193" s="6">
        <f t="shared" si="295"/>
        <v>37.75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t="s">
        <v>8303</v>
      </c>
      <c r="Q3193" s="11" t="s">
        <v>8315</v>
      </c>
      <c r="R3193" t="s">
        <v>8357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3">
        <f t="shared" si="294"/>
        <v>1</v>
      </c>
      <c r="E3194" s="6">
        <v>10000</v>
      </c>
      <c r="F3194" s="8">
        <v>102</v>
      </c>
      <c r="G3194" t="s">
        <v>8220</v>
      </c>
      <c r="H3194" s="6">
        <f t="shared" si="295"/>
        <v>12.75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t="s">
        <v>8303</v>
      </c>
      <c r="Q3194" s="11" t="s">
        <v>8315</v>
      </c>
      <c r="R3194" t="s">
        <v>8357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3">
        <f t="shared" si="294"/>
        <v>12</v>
      </c>
      <c r="E3195" s="6">
        <v>5000</v>
      </c>
      <c r="F3195" s="8">
        <v>587</v>
      </c>
      <c r="G3195" t="s">
        <v>8220</v>
      </c>
      <c r="H3195" s="6">
        <f t="shared" si="295"/>
        <v>24.46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t="s">
        <v>8303</v>
      </c>
      <c r="Q3195" s="11" t="s">
        <v>8315</v>
      </c>
      <c r="R3195" t="s">
        <v>8357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3">
        <f t="shared" si="294"/>
        <v>0</v>
      </c>
      <c r="E3196" s="6">
        <v>11000</v>
      </c>
      <c r="F3196" s="8">
        <v>0</v>
      </c>
      <c r="G3196" t="s">
        <v>8220</v>
      </c>
      <c r="H3196" s="6">
        <f t="shared" si="295"/>
        <v>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t="s">
        <v>8303</v>
      </c>
      <c r="Q3196" s="11" t="s">
        <v>8315</v>
      </c>
      <c r="R3196" t="s">
        <v>8357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>
        <f t="shared" si="299"/>
        <v>2015</v>
      </c>
    </row>
    <row r="3197" spans="1:22" ht="43.2" x14ac:dyDescent="0.3">
      <c r="A3197">
        <v>3195</v>
      </c>
      <c r="B3197" s="3" t="s">
        <v>3195</v>
      </c>
      <c r="C3197" s="3" t="s">
        <v>7305</v>
      </c>
      <c r="D3197" s="3">
        <f t="shared" si="294"/>
        <v>59</v>
      </c>
      <c r="E3197" s="6">
        <v>3500</v>
      </c>
      <c r="F3197" s="8">
        <v>2070</v>
      </c>
      <c r="G3197" t="s">
        <v>8220</v>
      </c>
      <c r="H3197" s="6">
        <f t="shared" si="295"/>
        <v>53.08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t="s">
        <v>8303</v>
      </c>
      <c r="Q3197" s="11" t="s">
        <v>8315</v>
      </c>
      <c r="R3197" t="s">
        <v>8357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3">
        <f t="shared" si="294"/>
        <v>0</v>
      </c>
      <c r="E3198" s="6">
        <v>3000000</v>
      </c>
      <c r="F3198" s="8">
        <v>1800</v>
      </c>
      <c r="G3198" t="s">
        <v>8220</v>
      </c>
      <c r="H3198" s="6">
        <f t="shared" si="295"/>
        <v>300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t="s">
        <v>8303</v>
      </c>
      <c r="Q3198" s="11" t="s">
        <v>8315</v>
      </c>
      <c r="R3198" t="s">
        <v>8357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3">
        <f t="shared" si="294"/>
        <v>11</v>
      </c>
      <c r="E3199" s="6">
        <v>10000</v>
      </c>
      <c r="F3199" s="8">
        <v>1145</v>
      </c>
      <c r="G3199" t="s">
        <v>8220</v>
      </c>
      <c r="H3199" s="6">
        <f t="shared" si="295"/>
        <v>286.25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t="s">
        <v>8303</v>
      </c>
      <c r="Q3199" s="11" t="s">
        <v>8315</v>
      </c>
      <c r="R3199" t="s">
        <v>8357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>
        <f t="shared" si="299"/>
        <v>2015</v>
      </c>
    </row>
    <row r="3200" spans="1:22" ht="43.2" x14ac:dyDescent="0.3">
      <c r="A3200">
        <v>3198</v>
      </c>
      <c r="B3200" s="3" t="s">
        <v>3198</v>
      </c>
      <c r="C3200" s="3" t="s">
        <v>7308</v>
      </c>
      <c r="D3200" s="3">
        <f t="shared" si="294"/>
        <v>0</v>
      </c>
      <c r="E3200" s="6">
        <v>30000</v>
      </c>
      <c r="F3200" s="8">
        <v>110</v>
      </c>
      <c r="G3200" t="s">
        <v>8220</v>
      </c>
      <c r="H3200" s="6">
        <f t="shared" si="295"/>
        <v>36.67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t="s">
        <v>8303</v>
      </c>
      <c r="Q3200" s="11" t="s">
        <v>8315</v>
      </c>
      <c r="R3200" t="s">
        <v>8357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>
        <f t="shared" si="299"/>
        <v>2015</v>
      </c>
    </row>
    <row r="3201" spans="1:22" ht="28.8" x14ac:dyDescent="0.3">
      <c r="A3201">
        <v>3199</v>
      </c>
      <c r="B3201" s="3" t="s">
        <v>3199</v>
      </c>
      <c r="C3201" s="3" t="s">
        <v>7309</v>
      </c>
      <c r="D3201" s="3">
        <f t="shared" si="294"/>
        <v>52</v>
      </c>
      <c r="E3201" s="6">
        <v>5000</v>
      </c>
      <c r="F3201" s="8">
        <v>2608</v>
      </c>
      <c r="G3201" t="s">
        <v>8220</v>
      </c>
      <c r="H3201" s="6">
        <f t="shared" si="295"/>
        <v>49.21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t="s">
        <v>8303</v>
      </c>
      <c r="Q3201" s="11" t="s">
        <v>8315</v>
      </c>
      <c r="R3201" t="s">
        <v>8357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2014</v>
      </c>
      <c r="V3201">
        <f t="shared" si="299"/>
        <v>2014</v>
      </c>
    </row>
    <row r="3202" spans="1:22" ht="43.2" x14ac:dyDescent="0.3">
      <c r="A3202">
        <v>3200</v>
      </c>
      <c r="B3202" s="3" t="s">
        <v>3200</v>
      </c>
      <c r="C3202" s="3" t="s">
        <v>7310</v>
      </c>
      <c r="D3202" s="3">
        <f t="shared" ref="D3202:D3265" si="300">ROUND((F3202/E3202)*100,0)</f>
        <v>0</v>
      </c>
      <c r="E3202" s="6">
        <v>50000</v>
      </c>
      <c r="F3202" s="8">
        <v>1</v>
      </c>
      <c r="G3202" t="s">
        <v>8220</v>
      </c>
      <c r="H3202" s="6">
        <f t="shared" si="295"/>
        <v>1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t="s">
        <v>8303</v>
      </c>
      <c r="Q3202" s="11" t="s">
        <v>8315</v>
      </c>
      <c r="R3202" t="s">
        <v>8357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3">
        <f t="shared" si="300"/>
        <v>1</v>
      </c>
      <c r="E3203" s="6">
        <v>2000</v>
      </c>
      <c r="F3203" s="8">
        <v>25</v>
      </c>
      <c r="G3203" t="s">
        <v>8220</v>
      </c>
      <c r="H3203" s="6">
        <f t="shared" ref="H3203:H3266" si="301">IFERROR(ROUND(F3203/N3203,2),0)</f>
        <v>12.5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t="s">
        <v>8303</v>
      </c>
      <c r="Q3203" s="11" t="s">
        <v>8315</v>
      </c>
      <c r="R3203" t="s">
        <v>8357</v>
      </c>
      <c r="S3203" s="13">
        <f t="shared" ref="S3203:S3266" si="302">(((L3203/60)/60)/24)+DATE(1970,1,1)</f>
        <v>41861.767094907409</v>
      </c>
      <c r="T3203" s="13">
        <f t="shared" ref="T3203:T3266" si="303">(((K3203/60)/60)/24)+DATE(1970,1,1)</f>
        <v>41882.767094907409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3">
        <f t="shared" si="300"/>
        <v>55</v>
      </c>
      <c r="E3204" s="6">
        <v>5000</v>
      </c>
      <c r="F3204" s="8">
        <v>2726</v>
      </c>
      <c r="G3204" t="s">
        <v>8220</v>
      </c>
      <c r="H3204" s="6">
        <f t="shared" si="301"/>
        <v>109.04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t="s">
        <v>8303</v>
      </c>
      <c r="Q3204" s="11" t="s">
        <v>8315</v>
      </c>
      <c r="R3204" t="s">
        <v>8357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>
        <f t="shared" si="305"/>
        <v>2015</v>
      </c>
    </row>
    <row r="3205" spans="1:22" ht="28.8" x14ac:dyDescent="0.3">
      <c r="A3205">
        <v>3203</v>
      </c>
      <c r="B3205" s="3" t="s">
        <v>3203</v>
      </c>
      <c r="C3205" s="3" t="s">
        <v>7313</v>
      </c>
      <c r="D3205" s="3">
        <f t="shared" si="300"/>
        <v>25</v>
      </c>
      <c r="E3205" s="6">
        <v>1000</v>
      </c>
      <c r="F3205" s="8">
        <v>250</v>
      </c>
      <c r="G3205" t="s">
        <v>8220</v>
      </c>
      <c r="H3205" s="6">
        <f t="shared" si="301"/>
        <v>41.67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t="s">
        <v>8303</v>
      </c>
      <c r="Q3205" s="11" t="s">
        <v>8315</v>
      </c>
      <c r="R3205" t="s">
        <v>8357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3">
        <f t="shared" si="300"/>
        <v>0</v>
      </c>
      <c r="E3206" s="6">
        <v>500</v>
      </c>
      <c r="F3206" s="8">
        <v>0</v>
      </c>
      <c r="G3206" t="s">
        <v>8220</v>
      </c>
      <c r="H3206" s="6">
        <f t="shared" si="301"/>
        <v>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t="s">
        <v>8303</v>
      </c>
      <c r="Q3206" s="11" t="s">
        <v>8315</v>
      </c>
      <c r="R3206" t="s">
        <v>8357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3">
        <f t="shared" si="300"/>
        <v>3</v>
      </c>
      <c r="E3207" s="6">
        <v>8000</v>
      </c>
      <c r="F3207" s="8">
        <v>273</v>
      </c>
      <c r="G3207" t="s">
        <v>8220</v>
      </c>
      <c r="H3207" s="6">
        <f t="shared" si="301"/>
        <v>22.75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t="s">
        <v>8303</v>
      </c>
      <c r="Q3207" s="11" t="s">
        <v>8315</v>
      </c>
      <c r="R3207" t="s">
        <v>8357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3">
        <f t="shared" si="300"/>
        <v>0</v>
      </c>
      <c r="E3208" s="6">
        <v>5000</v>
      </c>
      <c r="F3208" s="8">
        <v>0</v>
      </c>
      <c r="G3208" t="s">
        <v>8220</v>
      </c>
      <c r="H3208" s="6">
        <f t="shared" si="301"/>
        <v>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t="s">
        <v>8303</v>
      </c>
      <c r="Q3208" s="11" t="s">
        <v>8315</v>
      </c>
      <c r="R3208" t="s">
        <v>8357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3">
        <f t="shared" si="300"/>
        <v>46</v>
      </c>
      <c r="E3209" s="6">
        <v>5500</v>
      </c>
      <c r="F3209" s="8">
        <v>2550</v>
      </c>
      <c r="G3209" t="s">
        <v>8220</v>
      </c>
      <c r="H3209" s="6">
        <f t="shared" si="301"/>
        <v>70.83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t="s">
        <v>8303</v>
      </c>
      <c r="Q3209" s="11" t="s">
        <v>8315</v>
      </c>
      <c r="R3209" t="s">
        <v>8357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3">
        <f t="shared" si="300"/>
        <v>104</v>
      </c>
      <c r="E3210" s="6">
        <v>5000</v>
      </c>
      <c r="F3210" s="8">
        <v>5175</v>
      </c>
      <c r="G3210" t="s">
        <v>8218</v>
      </c>
      <c r="H3210" s="6">
        <f t="shared" si="301"/>
        <v>63.11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t="s">
        <v>8269</v>
      </c>
      <c r="Q3210" s="11" t="s">
        <v>8315</v>
      </c>
      <c r="R3210" t="s">
        <v>8316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3">
        <f t="shared" si="300"/>
        <v>119</v>
      </c>
      <c r="E3211" s="6">
        <v>9500</v>
      </c>
      <c r="F3211" s="8">
        <v>11335.7</v>
      </c>
      <c r="G3211" t="s">
        <v>8218</v>
      </c>
      <c r="H3211" s="6">
        <f t="shared" si="301"/>
        <v>50.16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t="s">
        <v>8269</v>
      </c>
      <c r="Q3211" s="11" t="s">
        <v>8315</v>
      </c>
      <c r="R3211" t="s">
        <v>8316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3">
        <f t="shared" si="300"/>
        <v>126</v>
      </c>
      <c r="E3212" s="6">
        <v>3000</v>
      </c>
      <c r="F3212" s="8">
        <v>3773</v>
      </c>
      <c r="G3212" t="s">
        <v>8218</v>
      </c>
      <c r="H3212" s="6">
        <f t="shared" si="301"/>
        <v>62.88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t="s">
        <v>8269</v>
      </c>
      <c r="Q3212" s="11" t="s">
        <v>8315</v>
      </c>
      <c r="R3212" t="s">
        <v>8316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3">
        <f t="shared" si="300"/>
        <v>120</v>
      </c>
      <c r="E3213" s="6">
        <v>23000</v>
      </c>
      <c r="F3213" s="8">
        <v>27541</v>
      </c>
      <c r="G3213" t="s">
        <v>8218</v>
      </c>
      <c r="H3213" s="6">
        <f t="shared" si="301"/>
        <v>85.53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t="s">
        <v>8269</v>
      </c>
      <c r="Q3213" s="11" t="s">
        <v>8315</v>
      </c>
      <c r="R3213" t="s">
        <v>8316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3">
        <f t="shared" si="300"/>
        <v>126</v>
      </c>
      <c r="E3214" s="6">
        <v>4000</v>
      </c>
      <c r="F3214" s="8">
        <v>5050</v>
      </c>
      <c r="G3214" t="s">
        <v>8218</v>
      </c>
      <c r="H3214" s="6">
        <f t="shared" si="301"/>
        <v>53.72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t="s">
        <v>8269</v>
      </c>
      <c r="Q3214" s="11" t="s">
        <v>8315</v>
      </c>
      <c r="R3214" t="s">
        <v>8316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3">
        <f t="shared" si="300"/>
        <v>100</v>
      </c>
      <c r="E3215" s="6">
        <v>6000</v>
      </c>
      <c r="F3215" s="8">
        <v>6007</v>
      </c>
      <c r="G3215" t="s">
        <v>8218</v>
      </c>
      <c r="H3215" s="6">
        <f t="shared" si="301"/>
        <v>127.81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t="s">
        <v>8269</v>
      </c>
      <c r="Q3215" s="11" t="s">
        <v>8315</v>
      </c>
      <c r="R3215" t="s">
        <v>8316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3">
        <f t="shared" si="300"/>
        <v>102</v>
      </c>
      <c r="E3216" s="6">
        <v>12000</v>
      </c>
      <c r="F3216" s="8">
        <v>12256</v>
      </c>
      <c r="G3216" t="s">
        <v>8218</v>
      </c>
      <c r="H3216" s="6">
        <f t="shared" si="301"/>
        <v>106.57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t="s">
        <v>8269</v>
      </c>
      <c r="Q3216" s="11" t="s">
        <v>8315</v>
      </c>
      <c r="R3216" t="s">
        <v>8316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>
        <f t="shared" si="305"/>
        <v>2016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3">
        <f t="shared" si="300"/>
        <v>100</v>
      </c>
      <c r="E3217" s="6">
        <v>35000</v>
      </c>
      <c r="F3217" s="8">
        <v>35123</v>
      </c>
      <c r="G3217" t="s">
        <v>8218</v>
      </c>
      <c r="H3217" s="6">
        <f t="shared" si="301"/>
        <v>262.11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t="s">
        <v>8269</v>
      </c>
      <c r="Q3217" s="11" t="s">
        <v>8315</v>
      </c>
      <c r="R3217" t="s">
        <v>8316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3">
        <f t="shared" si="300"/>
        <v>100</v>
      </c>
      <c r="E3218" s="6">
        <v>2000</v>
      </c>
      <c r="F3218" s="8">
        <v>2001</v>
      </c>
      <c r="G3218" t="s">
        <v>8218</v>
      </c>
      <c r="H3218" s="6">
        <f t="shared" si="301"/>
        <v>57.17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t="s">
        <v>8269</v>
      </c>
      <c r="Q3218" s="11" t="s">
        <v>8315</v>
      </c>
      <c r="R3218" t="s">
        <v>8316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3">
        <f t="shared" si="300"/>
        <v>116</v>
      </c>
      <c r="E3219" s="6">
        <v>4500</v>
      </c>
      <c r="F3219" s="8">
        <v>5221</v>
      </c>
      <c r="G3219" t="s">
        <v>8218</v>
      </c>
      <c r="H3219" s="6">
        <f t="shared" si="301"/>
        <v>50.2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t="s">
        <v>8269</v>
      </c>
      <c r="Q3219" s="11" t="s">
        <v>8315</v>
      </c>
      <c r="R3219" t="s">
        <v>8316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3">
        <f t="shared" si="300"/>
        <v>102</v>
      </c>
      <c r="E3220" s="6">
        <v>12000</v>
      </c>
      <c r="F3220" s="8">
        <v>12252</v>
      </c>
      <c r="G3220" t="s">
        <v>8218</v>
      </c>
      <c r="H3220" s="6">
        <f t="shared" si="301"/>
        <v>66.59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t="s">
        <v>8269</v>
      </c>
      <c r="Q3220" s="11" t="s">
        <v>8315</v>
      </c>
      <c r="R3220" t="s">
        <v>8316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>
        <f t="shared" si="305"/>
        <v>2014</v>
      </c>
    </row>
    <row r="3221" spans="1:22" ht="28.8" x14ac:dyDescent="0.3">
      <c r="A3221">
        <v>3219</v>
      </c>
      <c r="B3221" s="3" t="s">
        <v>3219</v>
      </c>
      <c r="C3221" s="3" t="s">
        <v>7329</v>
      </c>
      <c r="D3221" s="3">
        <f t="shared" si="300"/>
        <v>100</v>
      </c>
      <c r="E3221" s="6">
        <v>20000</v>
      </c>
      <c r="F3221" s="8">
        <v>20022</v>
      </c>
      <c r="G3221" t="s">
        <v>8218</v>
      </c>
      <c r="H3221" s="6">
        <f t="shared" si="301"/>
        <v>168.25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t="s">
        <v>8269</v>
      </c>
      <c r="Q3221" s="11" t="s">
        <v>8315</v>
      </c>
      <c r="R3221" t="s">
        <v>8316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3">
        <f t="shared" si="300"/>
        <v>101</v>
      </c>
      <c r="E3222" s="6">
        <v>15000</v>
      </c>
      <c r="F3222" s="8">
        <v>15126</v>
      </c>
      <c r="G3222" t="s">
        <v>8218</v>
      </c>
      <c r="H3222" s="6">
        <f t="shared" si="301"/>
        <v>256.37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t="s">
        <v>8269</v>
      </c>
      <c r="Q3222" s="11" t="s">
        <v>8315</v>
      </c>
      <c r="R3222" t="s">
        <v>8316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>
        <f t="shared" si="305"/>
        <v>2017</v>
      </c>
    </row>
    <row r="3223" spans="1:22" ht="43.2" x14ac:dyDescent="0.3">
      <c r="A3223">
        <v>3221</v>
      </c>
      <c r="B3223" s="3" t="s">
        <v>3221</v>
      </c>
      <c r="C3223" s="3" t="s">
        <v>7331</v>
      </c>
      <c r="D3223" s="3">
        <f t="shared" si="300"/>
        <v>103</v>
      </c>
      <c r="E3223" s="6">
        <v>4000</v>
      </c>
      <c r="F3223" s="8">
        <v>4137</v>
      </c>
      <c r="G3223" t="s">
        <v>8218</v>
      </c>
      <c r="H3223" s="6">
        <f t="shared" si="301"/>
        <v>36.61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t="s">
        <v>8269</v>
      </c>
      <c r="Q3223" s="11" t="s">
        <v>8315</v>
      </c>
      <c r="R3223" t="s">
        <v>8316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>
        <f t="shared" si="305"/>
        <v>2015</v>
      </c>
    </row>
    <row r="3224" spans="1:22" ht="28.8" x14ac:dyDescent="0.3">
      <c r="A3224">
        <v>3222</v>
      </c>
      <c r="B3224" s="3" t="s">
        <v>3222</v>
      </c>
      <c r="C3224" s="3" t="s">
        <v>7332</v>
      </c>
      <c r="D3224" s="3">
        <f t="shared" si="300"/>
        <v>125</v>
      </c>
      <c r="E3224" s="6">
        <v>2500</v>
      </c>
      <c r="F3224" s="8">
        <v>3120</v>
      </c>
      <c r="G3224" t="s">
        <v>8218</v>
      </c>
      <c r="H3224" s="6">
        <f t="shared" si="301"/>
        <v>37.14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t="s">
        <v>8269</v>
      </c>
      <c r="Q3224" s="11" t="s">
        <v>8315</v>
      </c>
      <c r="R3224" t="s">
        <v>8316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3">
        <f t="shared" si="300"/>
        <v>110</v>
      </c>
      <c r="E3225" s="6">
        <v>3100</v>
      </c>
      <c r="F3225" s="8">
        <v>3395</v>
      </c>
      <c r="G3225" t="s">
        <v>8218</v>
      </c>
      <c r="H3225" s="6">
        <f t="shared" si="301"/>
        <v>45.88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t="s">
        <v>8269</v>
      </c>
      <c r="Q3225" s="11" t="s">
        <v>8315</v>
      </c>
      <c r="R3225" t="s">
        <v>8316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>
        <f t="shared" si="305"/>
        <v>2015</v>
      </c>
    </row>
    <row r="3226" spans="1:22" ht="43.2" x14ac:dyDescent="0.3">
      <c r="A3226">
        <v>3224</v>
      </c>
      <c r="B3226" s="3" t="s">
        <v>3224</v>
      </c>
      <c r="C3226" s="3" t="s">
        <v>7334</v>
      </c>
      <c r="D3226" s="3">
        <f t="shared" si="300"/>
        <v>102</v>
      </c>
      <c r="E3226" s="6">
        <v>30000</v>
      </c>
      <c r="F3226" s="8">
        <v>30610</v>
      </c>
      <c r="G3226" t="s">
        <v>8218</v>
      </c>
      <c r="H3226" s="6">
        <f t="shared" si="301"/>
        <v>141.71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t="s">
        <v>8269</v>
      </c>
      <c r="Q3226" s="11" t="s">
        <v>8315</v>
      </c>
      <c r="R3226" t="s">
        <v>8316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>
        <f t="shared" si="305"/>
        <v>2017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3">
        <f t="shared" si="300"/>
        <v>102</v>
      </c>
      <c r="E3227" s="6">
        <v>2000</v>
      </c>
      <c r="F3227" s="8">
        <v>2047</v>
      </c>
      <c r="G3227" t="s">
        <v>8218</v>
      </c>
      <c r="H3227" s="6">
        <f t="shared" si="301"/>
        <v>52.49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t="s">
        <v>8269</v>
      </c>
      <c r="Q3227" s="11" t="s">
        <v>8315</v>
      </c>
      <c r="R3227" t="s">
        <v>8316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3">
        <f t="shared" si="300"/>
        <v>104</v>
      </c>
      <c r="E3228" s="6">
        <v>1200</v>
      </c>
      <c r="F3228" s="8">
        <v>1250</v>
      </c>
      <c r="G3228" t="s">
        <v>8218</v>
      </c>
      <c r="H3228" s="6">
        <f t="shared" si="301"/>
        <v>59.52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t="s">
        <v>8269</v>
      </c>
      <c r="Q3228" s="11" t="s">
        <v>8315</v>
      </c>
      <c r="R3228" t="s">
        <v>8316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3">
        <f t="shared" si="300"/>
        <v>125</v>
      </c>
      <c r="E3229" s="6">
        <v>1200</v>
      </c>
      <c r="F3229" s="8">
        <v>1500</v>
      </c>
      <c r="G3229" t="s">
        <v>8218</v>
      </c>
      <c r="H3229" s="6">
        <f t="shared" si="301"/>
        <v>50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t="s">
        <v>8269</v>
      </c>
      <c r="Q3229" s="11" t="s">
        <v>8315</v>
      </c>
      <c r="R3229" t="s">
        <v>8316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>
        <f t="shared" si="305"/>
        <v>2017</v>
      </c>
    </row>
    <row r="3230" spans="1:22" x14ac:dyDescent="0.3">
      <c r="A3230">
        <v>3228</v>
      </c>
      <c r="B3230" s="3" t="s">
        <v>3228</v>
      </c>
      <c r="C3230" s="3" t="s">
        <v>7338</v>
      </c>
      <c r="D3230" s="3">
        <f t="shared" si="300"/>
        <v>102</v>
      </c>
      <c r="E3230" s="6">
        <v>7000</v>
      </c>
      <c r="F3230" s="8">
        <v>7164</v>
      </c>
      <c r="G3230" t="s">
        <v>8218</v>
      </c>
      <c r="H3230" s="6">
        <f t="shared" si="301"/>
        <v>193.62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t="s">
        <v>8269</v>
      </c>
      <c r="Q3230" s="11" t="s">
        <v>8315</v>
      </c>
      <c r="R3230" t="s">
        <v>8316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>
        <f t="shared" si="305"/>
        <v>2015</v>
      </c>
    </row>
    <row r="3231" spans="1:22" ht="28.8" x14ac:dyDescent="0.3">
      <c r="A3231">
        <v>3229</v>
      </c>
      <c r="B3231" s="3" t="s">
        <v>3229</v>
      </c>
      <c r="C3231" s="3" t="s">
        <v>7339</v>
      </c>
      <c r="D3231" s="3">
        <f t="shared" si="300"/>
        <v>108</v>
      </c>
      <c r="E3231" s="6">
        <v>20000</v>
      </c>
      <c r="F3231" s="8">
        <v>21573</v>
      </c>
      <c r="G3231" t="s">
        <v>8218</v>
      </c>
      <c r="H3231" s="6">
        <f t="shared" si="301"/>
        <v>106.8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t="s">
        <v>8269</v>
      </c>
      <c r="Q3231" s="11" t="s">
        <v>8315</v>
      </c>
      <c r="R3231" t="s">
        <v>8316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3">
        <f t="shared" si="300"/>
        <v>110</v>
      </c>
      <c r="E3232" s="6">
        <v>2600</v>
      </c>
      <c r="F3232" s="8">
        <v>2857</v>
      </c>
      <c r="G3232" t="s">
        <v>8218</v>
      </c>
      <c r="H3232" s="6">
        <f t="shared" si="301"/>
        <v>77.22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t="s">
        <v>8269</v>
      </c>
      <c r="Q3232" s="11" t="s">
        <v>8315</v>
      </c>
      <c r="R3232" t="s">
        <v>8316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3">
        <f t="shared" si="300"/>
        <v>161</v>
      </c>
      <c r="E3233" s="6">
        <v>1000</v>
      </c>
      <c r="F3233" s="8">
        <v>1610</v>
      </c>
      <c r="G3233" t="s">
        <v>8218</v>
      </c>
      <c r="H3233" s="6">
        <f t="shared" si="301"/>
        <v>57.5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t="s">
        <v>8269</v>
      </c>
      <c r="Q3233" s="11" t="s">
        <v>8315</v>
      </c>
      <c r="R3233" t="s">
        <v>8316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3">
        <f t="shared" si="300"/>
        <v>131</v>
      </c>
      <c r="E3234" s="6">
        <v>1000</v>
      </c>
      <c r="F3234" s="8">
        <v>1312</v>
      </c>
      <c r="G3234" t="s">
        <v>8218</v>
      </c>
      <c r="H3234" s="6">
        <f t="shared" si="301"/>
        <v>50.46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t="s">
        <v>8269</v>
      </c>
      <c r="Q3234" s="11" t="s">
        <v>8315</v>
      </c>
      <c r="R3234" t="s">
        <v>8316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3">
        <f t="shared" si="300"/>
        <v>119</v>
      </c>
      <c r="E3235" s="6">
        <v>5000</v>
      </c>
      <c r="F3235" s="8">
        <v>5940</v>
      </c>
      <c r="G3235" t="s">
        <v>8218</v>
      </c>
      <c r="H3235" s="6">
        <f t="shared" si="301"/>
        <v>97.38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t="s">
        <v>8269</v>
      </c>
      <c r="Q3235" s="11" t="s">
        <v>8315</v>
      </c>
      <c r="R3235" t="s">
        <v>8316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3">
        <f t="shared" si="300"/>
        <v>100</v>
      </c>
      <c r="E3236" s="6">
        <v>4000</v>
      </c>
      <c r="F3236" s="8">
        <v>4015.71</v>
      </c>
      <c r="G3236" t="s">
        <v>8218</v>
      </c>
      <c r="H3236" s="6">
        <f t="shared" si="301"/>
        <v>34.92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t="s">
        <v>8269</v>
      </c>
      <c r="Q3236" s="11" t="s">
        <v>8315</v>
      </c>
      <c r="R3236" t="s">
        <v>8316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>
        <f t="shared" si="305"/>
        <v>2017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3">
        <f t="shared" si="300"/>
        <v>103</v>
      </c>
      <c r="E3237" s="6">
        <v>15000</v>
      </c>
      <c r="F3237" s="8">
        <v>15481</v>
      </c>
      <c r="G3237" t="s">
        <v>8218</v>
      </c>
      <c r="H3237" s="6">
        <f t="shared" si="301"/>
        <v>85.53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t="s">
        <v>8269</v>
      </c>
      <c r="Q3237" s="11" t="s">
        <v>8315</v>
      </c>
      <c r="R3237" t="s">
        <v>8316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3">
        <f t="shared" si="300"/>
        <v>101</v>
      </c>
      <c r="E3238" s="6">
        <v>20000</v>
      </c>
      <c r="F3238" s="8">
        <v>20120</v>
      </c>
      <c r="G3238" t="s">
        <v>8218</v>
      </c>
      <c r="H3238" s="6">
        <f t="shared" si="301"/>
        <v>182.91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t="s">
        <v>8269</v>
      </c>
      <c r="Q3238" s="11" t="s">
        <v>8315</v>
      </c>
      <c r="R3238" t="s">
        <v>8316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3">
        <f t="shared" si="300"/>
        <v>101</v>
      </c>
      <c r="E3239" s="6">
        <v>35000</v>
      </c>
      <c r="F3239" s="8">
        <v>35275.64</v>
      </c>
      <c r="G3239" t="s">
        <v>8218</v>
      </c>
      <c r="H3239" s="6">
        <f t="shared" si="301"/>
        <v>131.13999999999999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t="s">
        <v>8269</v>
      </c>
      <c r="Q3239" s="11" t="s">
        <v>8315</v>
      </c>
      <c r="R3239" t="s">
        <v>8316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3">
        <f t="shared" si="300"/>
        <v>112</v>
      </c>
      <c r="E3240" s="6">
        <v>2800</v>
      </c>
      <c r="F3240" s="8">
        <v>3145</v>
      </c>
      <c r="G3240" t="s">
        <v>8218</v>
      </c>
      <c r="H3240" s="6">
        <f t="shared" si="301"/>
        <v>39.81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t="s">
        <v>8269</v>
      </c>
      <c r="Q3240" s="11" t="s">
        <v>8315</v>
      </c>
      <c r="R3240" t="s">
        <v>8316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>
        <f t="shared" si="305"/>
        <v>2015</v>
      </c>
    </row>
    <row r="3241" spans="1:22" ht="43.2" x14ac:dyDescent="0.3">
      <c r="A3241">
        <v>3239</v>
      </c>
      <c r="B3241" s="3" t="s">
        <v>3239</v>
      </c>
      <c r="C3241" s="3" t="s">
        <v>7349</v>
      </c>
      <c r="D3241" s="3">
        <f t="shared" si="300"/>
        <v>106</v>
      </c>
      <c r="E3241" s="6">
        <v>5862</v>
      </c>
      <c r="F3241" s="8">
        <v>6208.98</v>
      </c>
      <c r="G3241" t="s">
        <v>8218</v>
      </c>
      <c r="H3241" s="6">
        <f t="shared" si="301"/>
        <v>59.7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t="s">
        <v>8269</v>
      </c>
      <c r="Q3241" s="11" t="s">
        <v>8315</v>
      </c>
      <c r="R3241" t="s">
        <v>8316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3">
        <f t="shared" si="300"/>
        <v>101</v>
      </c>
      <c r="E3242" s="6">
        <v>3000</v>
      </c>
      <c r="F3242" s="8">
        <v>3017</v>
      </c>
      <c r="G3242" t="s">
        <v>8218</v>
      </c>
      <c r="H3242" s="6">
        <f t="shared" si="301"/>
        <v>88.74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t="s">
        <v>8269</v>
      </c>
      <c r="Q3242" s="11" t="s">
        <v>8315</v>
      </c>
      <c r="R3242" t="s">
        <v>8316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>
        <f t="shared" si="305"/>
        <v>2017</v>
      </c>
    </row>
    <row r="3243" spans="1:22" ht="43.2" x14ac:dyDescent="0.3">
      <c r="A3243">
        <v>3241</v>
      </c>
      <c r="B3243" s="3" t="s">
        <v>3241</v>
      </c>
      <c r="C3243" s="3" t="s">
        <v>7351</v>
      </c>
      <c r="D3243" s="3">
        <f t="shared" si="300"/>
        <v>115</v>
      </c>
      <c r="E3243" s="6">
        <v>8500</v>
      </c>
      <c r="F3243" s="8">
        <v>9801</v>
      </c>
      <c r="G3243" t="s">
        <v>8218</v>
      </c>
      <c r="H3243" s="6">
        <f t="shared" si="301"/>
        <v>58.69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t="s">
        <v>8269</v>
      </c>
      <c r="Q3243" s="11" t="s">
        <v>8315</v>
      </c>
      <c r="R3243" t="s">
        <v>8316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>
        <f t="shared" si="305"/>
        <v>2014</v>
      </c>
    </row>
    <row r="3244" spans="1:22" ht="28.8" x14ac:dyDescent="0.3">
      <c r="A3244">
        <v>3242</v>
      </c>
      <c r="B3244" s="3" t="s">
        <v>3242</v>
      </c>
      <c r="C3244" s="3" t="s">
        <v>7352</v>
      </c>
      <c r="D3244" s="3">
        <f t="shared" si="300"/>
        <v>127</v>
      </c>
      <c r="E3244" s="6">
        <v>10000</v>
      </c>
      <c r="F3244" s="8">
        <v>12730.42</v>
      </c>
      <c r="G3244" t="s">
        <v>8218</v>
      </c>
      <c r="H3244" s="6">
        <f t="shared" si="301"/>
        <v>69.569999999999993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t="s">
        <v>8269</v>
      </c>
      <c r="Q3244" s="11" t="s">
        <v>8315</v>
      </c>
      <c r="R3244" t="s">
        <v>8316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3">
        <f t="shared" si="300"/>
        <v>103</v>
      </c>
      <c r="E3245" s="6">
        <v>8000</v>
      </c>
      <c r="F3245" s="8">
        <v>8227</v>
      </c>
      <c r="G3245" t="s">
        <v>8218</v>
      </c>
      <c r="H3245" s="6">
        <f t="shared" si="301"/>
        <v>115.87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t="s">
        <v>8269</v>
      </c>
      <c r="Q3245" s="11" t="s">
        <v>8315</v>
      </c>
      <c r="R3245" t="s">
        <v>8316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3">
        <f t="shared" si="300"/>
        <v>103</v>
      </c>
      <c r="E3246" s="6">
        <v>1600</v>
      </c>
      <c r="F3246" s="8">
        <v>1647</v>
      </c>
      <c r="G3246" t="s">
        <v>8218</v>
      </c>
      <c r="H3246" s="6">
        <f t="shared" si="301"/>
        <v>23.87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t="s">
        <v>8269</v>
      </c>
      <c r="Q3246" s="11" t="s">
        <v>8315</v>
      </c>
      <c r="R3246" t="s">
        <v>8316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>
        <f t="shared" si="305"/>
        <v>2016</v>
      </c>
    </row>
    <row r="3247" spans="1:22" ht="28.8" x14ac:dyDescent="0.3">
      <c r="A3247">
        <v>3245</v>
      </c>
      <c r="B3247" s="3" t="s">
        <v>3245</v>
      </c>
      <c r="C3247" s="3" t="s">
        <v>7355</v>
      </c>
      <c r="D3247" s="3">
        <f t="shared" si="300"/>
        <v>104</v>
      </c>
      <c r="E3247" s="6">
        <v>21000</v>
      </c>
      <c r="F3247" s="8">
        <v>21904</v>
      </c>
      <c r="G3247" t="s">
        <v>8218</v>
      </c>
      <c r="H3247" s="6">
        <f t="shared" si="301"/>
        <v>81.13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t="s">
        <v>8269</v>
      </c>
      <c r="Q3247" s="11" t="s">
        <v>8315</v>
      </c>
      <c r="R3247" t="s">
        <v>8316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3">
        <f t="shared" si="300"/>
        <v>111</v>
      </c>
      <c r="E3248" s="6">
        <v>10000</v>
      </c>
      <c r="F3248" s="8">
        <v>11122</v>
      </c>
      <c r="G3248" t="s">
        <v>8218</v>
      </c>
      <c r="H3248" s="6">
        <f t="shared" si="301"/>
        <v>57.63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t="s">
        <v>8269</v>
      </c>
      <c r="Q3248" s="11" t="s">
        <v>8315</v>
      </c>
      <c r="R3248" t="s">
        <v>8316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3">
        <f t="shared" si="300"/>
        <v>106</v>
      </c>
      <c r="E3249" s="6">
        <v>2500</v>
      </c>
      <c r="F3249" s="8">
        <v>2646.5</v>
      </c>
      <c r="G3249" t="s">
        <v>8218</v>
      </c>
      <c r="H3249" s="6">
        <f t="shared" si="301"/>
        <v>46.43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t="s">
        <v>8269</v>
      </c>
      <c r="Q3249" s="11" t="s">
        <v>8315</v>
      </c>
      <c r="R3249" t="s">
        <v>8316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3">
        <f t="shared" si="300"/>
        <v>101</v>
      </c>
      <c r="E3250" s="6">
        <v>12000</v>
      </c>
      <c r="F3250" s="8">
        <v>12095</v>
      </c>
      <c r="G3250" t="s">
        <v>8218</v>
      </c>
      <c r="H3250" s="6">
        <f t="shared" si="301"/>
        <v>60.48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t="s">
        <v>8269</v>
      </c>
      <c r="Q3250" s="11" t="s">
        <v>8315</v>
      </c>
      <c r="R3250" t="s">
        <v>8316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3">
        <f t="shared" si="300"/>
        <v>105</v>
      </c>
      <c r="E3251" s="6">
        <v>5500</v>
      </c>
      <c r="F3251" s="8">
        <v>5771</v>
      </c>
      <c r="G3251" t="s">
        <v>8218</v>
      </c>
      <c r="H3251" s="6">
        <f t="shared" si="301"/>
        <v>65.58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t="s">
        <v>8269</v>
      </c>
      <c r="Q3251" s="11" t="s">
        <v>8315</v>
      </c>
      <c r="R3251" t="s">
        <v>8316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>
        <f t="shared" si="305"/>
        <v>2015</v>
      </c>
    </row>
    <row r="3252" spans="1:22" ht="43.2" x14ac:dyDescent="0.3">
      <c r="A3252">
        <v>3250</v>
      </c>
      <c r="B3252" s="3" t="s">
        <v>3250</v>
      </c>
      <c r="C3252" s="3" t="s">
        <v>7360</v>
      </c>
      <c r="D3252" s="3">
        <f t="shared" si="300"/>
        <v>102</v>
      </c>
      <c r="E3252" s="6">
        <v>25000</v>
      </c>
      <c r="F3252" s="8">
        <v>25388</v>
      </c>
      <c r="G3252" t="s">
        <v>8218</v>
      </c>
      <c r="H3252" s="6">
        <f t="shared" si="301"/>
        <v>119.19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t="s">
        <v>8269</v>
      </c>
      <c r="Q3252" s="11" t="s">
        <v>8315</v>
      </c>
      <c r="R3252" t="s">
        <v>8316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3">
        <f t="shared" si="300"/>
        <v>111</v>
      </c>
      <c r="E3253" s="6">
        <v>1500</v>
      </c>
      <c r="F3253" s="8">
        <v>1661</v>
      </c>
      <c r="G3253" t="s">
        <v>8218</v>
      </c>
      <c r="H3253" s="6">
        <f t="shared" si="301"/>
        <v>83.05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t="s">
        <v>8269</v>
      </c>
      <c r="Q3253" s="11" t="s">
        <v>8315</v>
      </c>
      <c r="R3253" t="s">
        <v>8316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>
        <f t="shared" si="305"/>
        <v>2015</v>
      </c>
    </row>
    <row r="3254" spans="1:22" ht="28.8" x14ac:dyDescent="0.3">
      <c r="A3254">
        <v>3252</v>
      </c>
      <c r="B3254" s="3" t="s">
        <v>3252</v>
      </c>
      <c r="C3254" s="3" t="s">
        <v>7362</v>
      </c>
      <c r="D3254" s="3">
        <f t="shared" si="300"/>
        <v>128</v>
      </c>
      <c r="E3254" s="6">
        <v>2250</v>
      </c>
      <c r="F3254" s="8">
        <v>2876</v>
      </c>
      <c r="G3254" t="s">
        <v>8218</v>
      </c>
      <c r="H3254" s="6">
        <f t="shared" si="301"/>
        <v>57.52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t="s">
        <v>8269</v>
      </c>
      <c r="Q3254" s="11" t="s">
        <v>8315</v>
      </c>
      <c r="R3254" t="s">
        <v>8316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>
        <f t="shared" si="305"/>
        <v>2016</v>
      </c>
    </row>
    <row r="3255" spans="1:22" ht="28.8" x14ac:dyDescent="0.3">
      <c r="A3255">
        <v>3253</v>
      </c>
      <c r="B3255" s="3" t="s">
        <v>3253</v>
      </c>
      <c r="C3255" s="3" t="s">
        <v>7363</v>
      </c>
      <c r="D3255" s="3">
        <f t="shared" si="300"/>
        <v>102</v>
      </c>
      <c r="E3255" s="6">
        <v>20000</v>
      </c>
      <c r="F3255" s="8">
        <v>20365</v>
      </c>
      <c r="G3255" t="s">
        <v>8218</v>
      </c>
      <c r="H3255" s="6">
        <f t="shared" si="301"/>
        <v>177.09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t="s">
        <v>8269</v>
      </c>
      <c r="Q3255" s="11" t="s">
        <v>8315</v>
      </c>
      <c r="R3255" t="s">
        <v>8316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3">
        <f t="shared" si="300"/>
        <v>101</v>
      </c>
      <c r="E3256" s="6">
        <v>13000</v>
      </c>
      <c r="F3256" s="8">
        <v>13163.5</v>
      </c>
      <c r="G3256" t="s">
        <v>8218</v>
      </c>
      <c r="H3256" s="6">
        <f t="shared" si="301"/>
        <v>70.77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t="s">
        <v>8269</v>
      </c>
      <c r="Q3256" s="11" t="s">
        <v>8315</v>
      </c>
      <c r="R3256" t="s">
        <v>8316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>
        <f t="shared" si="305"/>
        <v>2015</v>
      </c>
    </row>
    <row r="3257" spans="1:22" ht="43.2" x14ac:dyDescent="0.3">
      <c r="A3257">
        <v>3255</v>
      </c>
      <c r="B3257" s="3" t="s">
        <v>3255</v>
      </c>
      <c r="C3257" s="3" t="s">
        <v>7365</v>
      </c>
      <c r="D3257" s="3">
        <f t="shared" si="300"/>
        <v>175</v>
      </c>
      <c r="E3257" s="6">
        <v>300</v>
      </c>
      <c r="F3257" s="8">
        <v>525</v>
      </c>
      <c r="G3257" t="s">
        <v>8218</v>
      </c>
      <c r="H3257" s="6">
        <f t="shared" si="301"/>
        <v>29.17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t="s">
        <v>8269</v>
      </c>
      <c r="Q3257" s="11" t="s">
        <v>8315</v>
      </c>
      <c r="R3257" t="s">
        <v>8316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>
        <f t="shared" si="305"/>
        <v>2014</v>
      </c>
    </row>
    <row r="3258" spans="1:22" ht="28.8" x14ac:dyDescent="0.3">
      <c r="A3258">
        <v>3256</v>
      </c>
      <c r="B3258" s="3" t="s">
        <v>3256</v>
      </c>
      <c r="C3258" s="3" t="s">
        <v>7366</v>
      </c>
      <c r="D3258" s="3">
        <f t="shared" si="300"/>
        <v>128</v>
      </c>
      <c r="E3258" s="6">
        <v>10000</v>
      </c>
      <c r="F3258" s="8">
        <v>12806</v>
      </c>
      <c r="G3258" t="s">
        <v>8218</v>
      </c>
      <c r="H3258" s="6">
        <f t="shared" si="301"/>
        <v>72.760000000000005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t="s">
        <v>8269</v>
      </c>
      <c r="Q3258" s="11" t="s">
        <v>8315</v>
      </c>
      <c r="R3258" t="s">
        <v>8316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3">
        <f t="shared" si="300"/>
        <v>106</v>
      </c>
      <c r="E3259" s="6">
        <v>2000</v>
      </c>
      <c r="F3259" s="8">
        <v>2125.9899999999998</v>
      </c>
      <c r="G3259" t="s">
        <v>8218</v>
      </c>
      <c r="H3259" s="6">
        <f t="shared" si="301"/>
        <v>51.85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t="s">
        <v>8269</v>
      </c>
      <c r="Q3259" s="11" t="s">
        <v>8315</v>
      </c>
      <c r="R3259" t="s">
        <v>8316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>
        <f t="shared" si="305"/>
        <v>2017</v>
      </c>
    </row>
    <row r="3260" spans="1:22" ht="28.8" x14ac:dyDescent="0.3">
      <c r="A3260">
        <v>3258</v>
      </c>
      <c r="B3260" s="3" t="s">
        <v>3258</v>
      </c>
      <c r="C3260" s="3" t="s">
        <v>7368</v>
      </c>
      <c r="D3260" s="3">
        <f t="shared" si="300"/>
        <v>105</v>
      </c>
      <c r="E3260" s="6">
        <v>7000</v>
      </c>
      <c r="F3260" s="8">
        <v>7365</v>
      </c>
      <c r="G3260" t="s">
        <v>8218</v>
      </c>
      <c r="H3260" s="6">
        <f t="shared" si="301"/>
        <v>98.2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t="s">
        <v>8269</v>
      </c>
      <c r="Q3260" s="11" t="s">
        <v>8315</v>
      </c>
      <c r="R3260" t="s">
        <v>8316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>
        <f t="shared" si="305"/>
        <v>2015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3">
        <f t="shared" si="300"/>
        <v>106</v>
      </c>
      <c r="E3261" s="6">
        <v>23000</v>
      </c>
      <c r="F3261" s="8">
        <v>24418.6</v>
      </c>
      <c r="G3261" t="s">
        <v>8218</v>
      </c>
      <c r="H3261" s="6">
        <f t="shared" si="301"/>
        <v>251.74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t="s">
        <v>8269</v>
      </c>
      <c r="Q3261" s="11" t="s">
        <v>8315</v>
      </c>
      <c r="R3261" t="s">
        <v>8316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>
        <f t="shared" si="305"/>
        <v>2016</v>
      </c>
    </row>
    <row r="3262" spans="1:22" ht="28.8" x14ac:dyDescent="0.3">
      <c r="A3262">
        <v>3260</v>
      </c>
      <c r="B3262" s="3" t="s">
        <v>3260</v>
      </c>
      <c r="C3262" s="3" t="s">
        <v>7370</v>
      </c>
      <c r="D3262" s="3">
        <f t="shared" si="300"/>
        <v>109</v>
      </c>
      <c r="E3262" s="6">
        <v>5000</v>
      </c>
      <c r="F3262" s="8">
        <v>5462</v>
      </c>
      <c r="G3262" t="s">
        <v>8218</v>
      </c>
      <c r="H3262" s="6">
        <f t="shared" si="301"/>
        <v>74.819999999999993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t="s">
        <v>8269</v>
      </c>
      <c r="Q3262" s="11" t="s">
        <v>8315</v>
      </c>
      <c r="R3262" t="s">
        <v>8316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3">
        <f t="shared" si="300"/>
        <v>100</v>
      </c>
      <c r="E3263" s="6">
        <v>3300</v>
      </c>
      <c r="F3263" s="8">
        <v>3315</v>
      </c>
      <c r="G3263" t="s">
        <v>8218</v>
      </c>
      <c r="H3263" s="6">
        <f t="shared" si="301"/>
        <v>67.650000000000006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t="s">
        <v>8269</v>
      </c>
      <c r="Q3263" s="11" t="s">
        <v>8315</v>
      </c>
      <c r="R3263" t="s">
        <v>8316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3">
        <f t="shared" si="300"/>
        <v>103</v>
      </c>
      <c r="E3264" s="6">
        <v>12200</v>
      </c>
      <c r="F3264" s="8">
        <v>12571</v>
      </c>
      <c r="G3264" t="s">
        <v>8218</v>
      </c>
      <c r="H3264" s="6">
        <f t="shared" si="301"/>
        <v>93.81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t="s">
        <v>8269</v>
      </c>
      <c r="Q3264" s="11" t="s">
        <v>8315</v>
      </c>
      <c r="R3264" t="s">
        <v>8316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3">
        <f t="shared" si="300"/>
        <v>112</v>
      </c>
      <c r="E3265" s="6">
        <v>2500</v>
      </c>
      <c r="F3265" s="8">
        <v>2804.16</v>
      </c>
      <c r="G3265" t="s">
        <v>8218</v>
      </c>
      <c r="H3265" s="6">
        <f t="shared" si="301"/>
        <v>41.24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t="s">
        <v>8269</v>
      </c>
      <c r="Q3265" s="11" t="s">
        <v>8315</v>
      </c>
      <c r="R3265" t="s">
        <v>8316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3">
        <f t="shared" ref="D3266:D3329" si="306">ROUND((F3266/E3266)*100,0)</f>
        <v>103</v>
      </c>
      <c r="E3266" s="6">
        <v>2500</v>
      </c>
      <c r="F3266" s="8">
        <v>2575</v>
      </c>
      <c r="G3266" t="s">
        <v>8218</v>
      </c>
      <c r="H3266" s="6">
        <f t="shared" si="301"/>
        <v>52.55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t="s">
        <v>8269</v>
      </c>
      <c r="Q3266" s="11" t="s">
        <v>8315</v>
      </c>
      <c r="R3266" t="s">
        <v>8316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>
        <f t="shared" si="305"/>
        <v>2015</v>
      </c>
    </row>
    <row r="3267" spans="1:22" ht="28.8" x14ac:dyDescent="0.3">
      <c r="A3267">
        <v>3265</v>
      </c>
      <c r="B3267" s="3" t="s">
        <v>3265</v>
      </c>
      <c r="C3267" s="3" t="s">
        <v>7375</v>
      </c>
      <c r="D3267" s="3">
        <f t="shared" si="306"/>
        <v>164</v>
      </c>
      <c r="E3267" s="6">
        <v>2700</v>
      </c>
      <c r="F3267" s="8">
        <v>4428</v>
      </c>
      <c r="G3267" t="s">
        <v>8218</v>
      </c>
      <c r="H3267" s="6">
        <f t="shared" ref="H3267:H3330" si="307">IFERROR(ROUND(F3267/N3267,2),0)</f>
        <v>70.290000000000006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t="s">
        <v>8269</v>
      </c>
      <c r="Q3267" s="11" t="s">
        <v>8315</v>
      </c>
      <c r="R3267" t="s">
        <v>8316</v>
      </c>
      <c r="S3267" s="13">
        <f t="shared" ref="S3267:S3330" si="308">(((L3267/60)/60)/24)+DATE(1970,1,1)</f>
        <v>42311.711979166663</v>
      </c>
      <c r="T3267" s="13">
        <f t="shared" ref="T3267:T3330" si="309">(((K3267/60)/60)/24)+DATE(1970,1,1)</f>
        <v>42341.708333333328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3">
        <f t="shared" si="306"/>
        <v>131</v>
      </c>
      <c r="E3268" s="6">
        <v>6000</v>
      </c>
      <c r="F3268" s="8">
        <v>7877</v>
      </c>
      <c r="G3268" t="s">
        <v>8218</v>
      </c>
      <c r="H3268" s="6">
        <f t="shared" si="307"/>
        <v>48.33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t="s">
        <v>8269</v>
      </c>
      <c r="Q3268" s="11" t="s">
        <v>8315</v>
      </c>
      <c r="R3268" t="s">
        <v>8316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2015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3">
        <f t="shared" si="306"/>
        <v>102</v>
      </c>
      <c r="E3269" s="6">
        <v>15000</v>
      </c>
      <c r="F3269" s="8">
        <v>15315</v>
      </c>
      <c r="G3269" t="s">
        <v>8218</v>
      </c>
      <c r="H3269" s="6">
        <f t="shared" si="307"/>
        <v>53.18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t="s">
        <v>8269</v>
      </c>
      <c r="Q3269" s="11" t="s">
        <v>8315</v>
      </c>
      <c r="R3269" t="s">
        <v>8316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3">
        <f t="shared" si="306"/>
        <v>128</v>
      </c>
      <c r="E3270" s="6">
        <v>2000</v>
      </c>
      <c r="F3270" s="8">
        <v>2560</v>
      </c>
      <c r="G3270" t="s">
        <v>8218</v>
      </c>
      <c r="H3270" s="6">
        <f t="shared" si="307"/>
        <v>60.95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t="s">
        <v>8269</v>
      </c>
      <c r="Q3270" s="11" t="s">
        <v>8315</v>
      </c>
      <c r="R3270" t="s">
        <v>8316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3">
        <f t="shared" si="306"/>
        <v>102</v>
      </c>
      <c r="E3271" s="6">
        <v>8000</v>
      </c>
      <c r="F3271" s="8">
        <v>8120</v>
      </c>
      <c r="G3271" t="s">
        <v>8218</v>
      </c>
      <c r="H3271" s="6">
        <f t="shared" si="307"/>
        <v>116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t="s">
        <v>8269</v>
      </c>
      <c r="Q3271" s="11" t="s">
        <v>8315</v>
      </c>
      <c r="R3271" t="s">
        <v>8316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>
        <f t="shared" si="311"/>
        <v>2015</v>
      </c>
    </row>
    <row r="3272" spans="1:22" ht="43.2" x14ac:dyDescent="0.3">
      <c r="A3272">
        <v>3270</v>
      </c>
      <c r="B3272" s="3" t="s">
        <v>3270</v>
      </c>
      <c r="C3272" s="3" t="s">
        <v>7380</v>
      </c>
      <c r="D3272" s="3">
        <f t="shared" si="306"/>
        <v>102</v>
      </c>
      <c r="E3272" s="6">
        <v>1800</v>
      </c>
      <c r="F3272" s="8">
        <v>1830</v>
      </c>
      <c r="G3272" t="s">
        <v>8218</v>
      </c>
      <c r="H3272" s="6">
        <f t="shared" si="307"/>
        <v>61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t="s">
        <v>8269</v>
      </c>
      <c r="Q3272" s="11" t="s">
        <v>8315</v>
      </c>
      <c r="R3272" t="s">
        <v>8316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3">
        <f t="shared" si="306"/>
        <v>130</v>
      </c>
      <c r="E3273" s="6">
        <v>1500</v>
      </c>
      <c r="F3273" s="8">
        <v>1950</v>
      </c>
      <c r="G3273" t="s">
        <v>8218</v>
      </c>
      <c r="H3273" s="6">
        <f t="shared" si="307"/>
        <v>38.24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t="s">
        <v>8269</v>
      </c>
      <c r="Q3273" s="11" t="s">
        <v>8315</v>
      </c>
      <c r="R3273" t="s">
        <v>8316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3">
        <f t="shared" si="306"/>
        <v>154</v>
      </c>
      <c r="E3274" s="6">
        <v>10000</v>
      </c>
      <c r="F3274" s="8">
        <v>15443</v>
      </c>
      <c r="G3274" t="s">
        <v>8218</v>
      </c>
      <c r="H3274" s="6">
        <f t="shared" si="307"/>
        <v>106.5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t="s">
        <v>8269</v>
      </c>
      <c r="Q3274" s="11" t="s">
        <v>8315</v>
      </c>
      <c r="R3274" t="s">
        <v>8316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>
        <f t="shared" si="311"/>
        <v>2015</v>
      </c>
    </row>
    <row r="3275" spans="1:22" ht="43.2" x14ac:dyDescent="0.3">
      <c r="A3275">
        <v>3273</v>
      </c>
      <c r="B3275" s="3" t="s">
        <v>3273</v>
      </c>
      <c r="C3275" s="3" t="s">
        <v>7383</v>
      </c>
      <c r="D3275" s="3">
        <f t="shared" si="306"/>
        <v>107</v>
      </c>
      <c r="E3275" s="6">
        <v>4000</v>
      </c>
      <c r="F3275" s="8">
        <v>4296</v>
      </c>
      <c r="G3275" t="s">
        <v>8218</v>
      </c>
      <c r="H3275" s="6">
        <f t="shared" si="307"/>
        <v>204.57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t="s">
        <v>8269</v>
      </c>
      <c r="Q3275" s="11" t="s">
        <v>8315</v>
      </c>
      <c r="R3275" t="s">
        <v>8316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3">
        <f t="shared" si="306"/>
        <v>101</v>
      </c>
      <c r="E3276" s="6">
        <v>15500</v>
      </c>
      <c r="F3276" s="8">
        <v>15705</v>
      </c>
      <c r="G3276" t="s">
        <v>8218</v>
      </c>
      <c r="H3276" s="6">
        <f t="shared" si="307"/>
        <v>54.91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t="s">
        <v>8269</v>
      </c>
      <c r="Q3276" s="11" t="s">
        <v>8315</v>
      </c>
      <c r="R3276" t="s">
        <v>8316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3">
        <f t="shared" si="306"/>
        <v>100</v>
      </c>
      <c r="E3277" s="6">
        <v>1800</v>
      </c>
      <c r="F3277" s="8">
        <v>1805</v>
      </c>
      <c r="G3277" t="s">
        <v>8218</v>
      </c>
      <c r="H3277" s="6">
        <f t="shared" si="307"/>
        <v>150.41999999999999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t="s">
        <v>8269</v>
      </c>
      <c r="Q3277" s="11" t="s">
        <v>8315</v>
      </c>
      <c r="R3277" t="s">
        <v>8316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3">
        <f t="shared" si="306"/>
        <v>117</v>
      </c>
      <c r="E3278" s="6">
        <v>4500</v>
      </c>
      <c r="F3278" s="8">
        <v>5258</v>
      </c>
      <c r="G3278" t="s">
        <v>8218</v>
      </c>
      <c r="H3278" s="6">
        <f t="shared" si="307"/>
        <v>52.58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t="s">
        <v>8269</v>
      </c>
      <c r="Q3278" s="11" t="s">
        <v>8315</v>
      </c>
      <c r="R3278" t="s">
        <v>8316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>
        <f t="shared" si="311"/>
        <v>2016</v>
      </c>
    </row>
    <row r="3279" spans="1:22" ht="43.2" x14ac:dyDescent="0.3">
      <c r="A3279">
        <v>3277</v>
      </c>
      <c r="B3279" s="3" t="s">
        <v>3277</v>
      </c>
      <c r="C3279" s="3" t="s">
        <v>7387</v>
      </c>
      <c r="D3279" s="3">
        <f t="shared" si="306"/>
        <v>109</v>
      </c>
      <c r="E3279" s="6">
        <v>5000</v>
      </c>
      <c r="F3279" s="8">
        <v>5430</v>
      </c>
      <c r="G3279" t="s">
        <v>8218</v>
      </c>
      <c r="H3279" s="6">
        <f t="shared" si="307"/>
        <v>54.3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t="s">
        <v>8269</v>
      </c>
      <c r="Q3279" s="11" t="s">
        <v>8315</v>
      </c>
      <c r="R3279" t="s">
        <v>8316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3">
        <f t="shared" si="306"/>
        <v>103</v>
      </c>
      <c r="E3280" s="6">
        <v>2500</v>
      </c>
      <c r="F3280" s="8">
        <v>2585</v>
      </c>
      <c r="G3280" t="s">
        <v>8218</v>
      </c>
      <c r="H3280" s="6">
        <f t="shared" si="307"/>
        <v>76.03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t="s">
        <v>8269</v>
      </c>
      <c r="Q3280" s="11" t="s">
        <v>8315</v>
      </c>
      <c r="R3280" t="s">
        <v>8316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>
        <f t="shared" si="311"/>
        <v>2015</v>
      </c>
    </row>
    <row r="3281" spans="1:22" ht="43.2" x14ac:dyDescent="0.3">
      <c r="A3281">
        <v>3279</v>
      </c>
      <c r="B3281" s="3" t="s">
        <v>3279</v>
      </c>
      <c r="C3281" s="3" t="s">
        <v>7389</v>
      </c>
      <c r="D3281" s="3">
        <f t="shared" si="306"/>
        <v>114</v>
      </c>
      <c r="E3281" s="6">
        <v>5800</v>
      </c>
      <c r="F3281" s="8">
        <v>6628</v>
      </c>
      <c r="G3281" t="s">
        <v>8218</v>
      </c>
      <c r="H3281" s="6">
        <f t="shared" si="307"/>
        <v>105.21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t="s">
        <v>8269</v>
      </c>
      <c r="Q3281" s="11" t="s">
        <v>8315</v>
      </c>
      <c r="R3281" t="s">
        <v>8316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3">
        <f t="shared" si="306"/>
        <v>103</v>
      </c>
      <c r="E3282" s="6">
        <v>2000</v>
      </c>
      <c r="F3282" s="8">
        <v>2060</v>
      </c>
      <c r="G3282" t="s">
        <v>8218</v>
      </c>
      <c r="H3282" s="6">
        <f t="shared" si="307"/>
        <v>68.67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t="s">
        <v>8269</v>
      </c>
      <c r="Q3282" s="11" t="s">
        <v>8315</v>
      </c>
      <c r="R3282" t="s">
        <v>8316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3">
        <f t="shared" si="306"/>
        <v>122</v>
      </c>
      <c r="E3283" s="6">
        <v>5000</v>
      </c>
      <c r="F3283" s="8">
        <v>6080</v>
      </c>
      <c r="G3283" t="s">
        <v>8218</v>
      </c>
      <c r="H3283" s="6">
        <f t="shared" si="307"/>
        <v>129.36000000000001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t="s">
        <v>8269</v>
      </c>
      <c r="Q3283" s="11" t="s">
        <v>8315</v>
      </c>
      <c r="R3283" t="s">
        <v>8316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3">
        <f t="shared" si="306"/>
        <v>103</v>
      </c>
      <c r="E3284" s="6">
        <v>31000</v>
      </c>
      <c r="F3284" s="8">
        <v>31820.5</v>
      </c>
      <c r="G3284" t="s">
        <v>8218</v>
      </c>
      <c r="H3284" s="6">
        <f t="shared" si="307"/>
        <v>134.26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t="s">
        <v>8269</v>
      </c>
      <c r="Q3284" s="11" t="s">
        <v>8315</v>
      </c>
      <c r="R3284" t="s">
        <v>8316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3">
        <f t="shared" si="306"/>
        <v>105</v>
      </c>
      <c r="E3285" s="6">
        <v>800</v>
      </c>
      <c r="F3285" s="8">
        <v>838</v>
      </c>
      <c r="G3285" t="s">
        <v>8218</v>
      </c>
      <c r="H3285" s="6">
        <f t="shared" si="307"/>
        <v>17.829999999999998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t="s">
        <v>8269</v>
      </c>
      <c r="Q3285" s="11" t="s">
        <v>8315</v>
      </c>
      <c r="R3285" t="s">
        <v>8316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3">
        <f t="shared" si="306"/>
        <v>102</v>
      </c>
      <c r="E3286" s="6">
        <v>3000</v>
      </c>
      <c r="F3286" s="8">
        <v>3048</v>
      </c>
      <c r="G3286" t="s">
        <v>8218</v>
      </c>
      <c r="H3286" s="6">
        <f t="shared" si="307"/>
        <v>203.2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t="s">
        <v>8269</v>
      </c>
      <c r="Q3286" s="11" t="s">
        <v>8315</v>
      </c>
      <c r="R3286" t="s">
        <v>8316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3">
        <f t="shared" si="306"/>
        <v>112</v>
      </c>
      <c r="E3287" s="6">
        <v>4999</v>
      </c>
      <c r="F3287" s="8">
        <v>5604</v>
      </c>
      <c r="G3287" t="s">
        <v>8218</v>
      </c>
      <c r="H3287" s="6">
        <f t="shared" si="307"/>
        <v>69.19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t="s">
        <v>8269</v>
      </c>
      <c r="Q3287" s="11" t="s">
        <v>8315</v>
      </c>
      <c r="R3287" t="s">
        <v>8316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>
        <f t="shared" si="311"/>
        <v>2017</v>
      </c>
    </row>
    <row r="3288" spans="1:22" ht="43.2" x14ac:dyDescent="0.3">
      <c r="A3288">
        <v>3286</v>
      </c>
      <c r="B3288" s="3" t="s">
        <v>3286</v>
      </c>
      <c r="C3288" s="3" t="s">
        <v>7396</v>
      </c>
      <c r="D3288" s="3">
        <f t="shared" si="306"/>
        <v>102</v>
      </c>
      <c r="E3288" s="6">
        <v>15000</v>
      </c>
      <c r="F3288" s="8">
        <v>15265</v>
      </c>
      <c r="G3288" t="s">
        <v>8218</v>
      </c>
      <c r="H3288" s="6">
        <f t="shared" si="307"/>
        <v>125.12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t="s">
        <v>8269</v>
      </c>
      <c r="Q3288" s="11" t="s">
        <v>8315</v>
      </c>
      <c r="R3288" t="s">
        <v>8316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3">
        <f t="shared" si="306"/>
        <v>100</v>
      </c>
      <c r="E3289" s="6">
        <v>2500</v>
      </c>
      <c r="F3289" s="8">
        <v>2500</v>
      </c>
      <c r="G3289" t="s">
        <v>8218</v>
      </c>
      <c r="H3289" s="6">
        <f t="shared" si="307"/>
        <v>73.53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t="s">
        <v>8269</v>
      </c>
      <c r="Q3289" s="11" t="s">
        <v>8315</v>
      </c>
      <c r="R3289" t="s">
        <v>8316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3">
        <f t="shared" si="306"/>
        <v>100</v>
      </c>
      <c r="E3290" s="6">
        <v>10000</v>
      </c>
      <c r="F3290" s="8">
        <v>10026.49</v>
      </c>
      <c r="G3290" t="s">
        <v>8218</v>
      </c>
      <c r="H3290" s="6">
        <f t="shared" si="307"/>
        <v>48.44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t="s">
        <v>8269</v>
      </c>
      <c r="Q3290" s="11" t="s">
        <v>8315</v>
      </c>
      <c r="R3290" t="s">
        <v>8316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3">
        <f t="shared" si="306"/>
        <v>133</v>
      </c>
      <c r="E3291" s="6">
        <v>500</v>
      </c>
      <c r="F3291" s="8">
        <v>665.21</v>
      </c>
      <c r="G3291" t="s">
        <v>8218</v>
      </c>
      <c r="H3291" s="6">
        <f t="shared" si="307"/>
        <v>26.61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t="s">
        <v>8269</v>
      </c>
      <c r="Q3291" s="11" t="s">
        <v>8315</v>
      </c>
      <c r="R3291" t="s">
        <v>8316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>
        <f t="shared" si="311"/>
        <v>2017</v>
      </c>
    </row>
    <row r="3292" spans="1:22" ht="57.6" x14ac:dyDescent="0.3">
      <c r="A3292">
        <v>3290</v>
      </c>
      <c r="B3292" s="3" t="s">
        <v>3290</v>
      </c>
      <c r="C3292" s="3" t="s">
        <v>7400</v>
      </c>
      <c r="D3292" s="3">
        <f t="shared" si="306"/>
        <v>121</v>
      </c>
      <c r="E3292" s="6">
        <v>2000</v>
      </c>
      <c r="F3292" s="8">
        <v>2424</v>
      </c>
      <c r="G3292" t="s">
        <v>8218</v>
      </c>
      <c r="H3292" s="6">
        <f t="shared" si="307"/>
        <v>33.67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t="s">
        <v>8269</v>
      </c>
      <c r="Q3292" s="11" t="s">
        <v>8315</v>
      </c>
      <c r="R3292" t="s">
        <v>8316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>
        <f t="shared" si="311"/>
        <v>2017</v>
      </c>
    </row>
    <row r="3293" spans="1:22" ht="43.2" x14ac:dyDescent="0.3">
      <c r="A3293">
        <v>3291</v>
      </c>
      <c r="B3293" s="3" t="s">
        <v>3291</v>
      </c>
      <c r="C3293" s="3" t="s">
        <v>7401</v>
      </c>
      <c r="D3293" s="3">
        <f t="shared" si="306"/>
        <v>114</v>
      </c>
      <c r="E3293" s="6">
        <v>500</v>
      </c>
      <c r="F3293" s="8">
        <v>570</v>
      </c>
      <c r="G3293" t="s">
        <v>8218</v>
      </c>
      <c r="H3293" s="6">
        <f t="shared" si="307"/>
        <v>40.71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t="s">
        <v>8269</v>
      </c>
      <c r="Q3293" s="11" t="s">
        <v>8315</v>
      </c>
      <c r="R3293" t="s">
        <v>8316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3">
        <f t="shared" si="306"/>
        <v>286</v>
      </c>
      <c r="E3294" s="6">
        <v>101</v>
      </c>
      <c r="F3294" s="8">
        <v>289</v>
      </c>
      <c r="G3294" t="s">
        <v>8218</v>
      </c>
      <c r="H3294" s="6">
        <f t="shared" si="307"/>
        <v>19.27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t="s">
        <v>8269</v>
      </c>
      <c r="Q3294" s="11" t="s">
        <v>8315</v>
      </c>
      <c r="R3294" t="s">
        <v>8316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>
        <f t="shared" si="311"/>
        <v>2015</v>
      </c>
    </row>
    <row r="3295" spans="1:22" ht="43.2" x14ac:dyDescent="0.3">
      <c r="A3295">
        <v>3293</v>
      </c>
      <c r="B3295" s="3" t="s">
        <v>3293</v>
      </c>
      <c r="C3295" s="3" t="s">
        <v>7403</v>
      </c>
      <c r="D3295" s="3">
        <f t="shared" si="306"/>
        <v>170</v>
      </c>
      <c r="E3295" s="6">
        <v>4500</v>
      </c>
      <c r="F3295" s="8">
        <v>7670</v>
      </c>
      <c r="G3295" t="s">
        <v>8218</v>
      </c>
      <c r="H3295" s="6">
        <f t="shared" si="307"/>
        <v>84.29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t="s">
        <v>8269</v>
      </c>
      <c r="Q3295" s="11" t="s">
        <v>8315</v>
      </c>
      <c r="R3295" t="s">
        <v>8316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3">
        <f t="shared" si="306"/>
        <v>118</v>
      </c>
      <c r="E3296" s="6">
        <v>600</v>
      </c>
      <c r="F3296" s="8">
        <v>710</v>
      </c>
      <c r="G3296" t="s">
        <v>8218</v>
      </c>
      <c r="H3296" s="6">
        <f t="shared" si="307"/>
        <v>29.58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t="s">
        <v>8269</v>
      </c>
      <c r="Q3296" s="11" t="s">
        <v>8315</v>
      </c>
      <c r="R3296" t="s">
        <v>8316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3">
        <f t="shared" si="306"/>
        <v>103</v>
      </c>
      <c r="E3297" s="6">
        <v>700</v>
      </c>
      <c r="F3297" s="8">
        <v>720.01</v>
      </c>
      <c r="G3297" t="s">
        <v>8218</v>
      </c>
      <c r="H3297" s="6">
        <f t="shared" si="307"/>
        <v>26.67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t="s">
        <v>8269</v>
      </c>
      <c r="Q3297" s="11" t="s">
        <v>8315</v>
      </c>
      <c r="R3297" t="s">
        <v>8316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3">
        <f t="shared" si="306"/>
        <v>144</v>
      </c>
      <c r="E3298" s="6">
        <v>1500</v>
      </c>
      <c r="F3298" s="8">
        <v>2161</v>
      </c>
      <c r="G3298" t="s">
        <v>8218</v>
      </c>
      <c r="H3298" s="6">
        <f t="shared" si="307"/>
        <v>45.98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t="s">
        <v>8269</v>
      </c>
      <c r="Q3298" s="11" t="s">
        <v>8315</v>
      </c>
      <c r="R3298" t="s">
        <v>8316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3">
        <f t="shared" si="306"/>
        <v>100</v>
      </c>
      <c r="E3299" s="6">
        <v>5500</v>
      </c>
      <c r="F3299" s="8">
        <v>5504</v>
      </c>
      <c r="G3299" t="s">
        <v>8218</v>
      </c>
      <c r="H3299" s="6">
        <f t="shared" si="307"/>
        <v>125.09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t="s">
        <v>8269</v>
      </c>
      <c r="Q3299" s="11" t="s">
        <v>8315</v>
      </c>
      <c r="R3299" t="s">
        <v>8316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3">
        <f t="shared" si="306"/>
        <v>102</v>
      </c>
      <c r="E3300" s="6">
        <v>10000</v>
      </c>
      <c r="F3300" s="8">
        <v>10173</v>
      </c>
      <c r="G3300" t="s">
        <v>8218</v>
      </c>
      <c r="H3300" s="6">
        <f t="shared" si="307"/>
        <v>141.29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t="s">
        <v>8269</v>
      </c>
      <c r="Q3300" s="11" t="s">
        <v>8315</v>
      </c>
      <c r="R3300" t="s">
        <v>8316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3">
        <f t="shared" si="306"/>
        <v>116</v>
      </c>
      <c r="E3301" s="6">
        <v>3000</v>
      </c>
      <c r="F3301" s="8">
        <v>3486</v>
      </c>
      <c r="G3301" t="s">
        <v>8218</v>
      </c>
      <c r="H3301" s="6">
        <f t="shared" si="307"/>
        <v>55.33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t="s">
        <v>8269</v>
      </c>
      <c r="Q3301" s="11" t="s">
        <v>8315</v>
      </c>
      <c r="R3301" t="s">
        <v>8316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>
        <f t="shared" si="311"/>
        <v>2015</v>
      </c>
    </row>
    <row r="3302" spans="1:22" ht="28.8" x14ac:dyDescent="0.3">
      <c r="A3302">
        <v>3300</v>
      </c>
      <c r="B3302" s="3" t="s">
        <v>3300</v>
      </c>
      <c r="C3302" s="3" t="s">
        <v>7410</v>
      </c>
      <c r="D3302" s="3">
        <f t="shared" si="306"/>
        <v>136</v>
      </c>
      <c r="E3302" s="6">
        <v>3000</v>
      </c>
      <c r="F3302" s="8">
        <v>4085</v>
      </c>
      <c r="G3302" t="s">
        <v>8218</v>
      </c>
      <c r="H3302" s="6">
        <f t="shared" si="307"/>
        <v>46.42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t="s">
        <v>8269</v>
      </c>
      <c r="Q3302" s="11" t="s">
        <v>8315</v>
      </c>
      <c r="R3302" t="s">
        <v>8316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3">
        <f t="shared" si="306"/>
        <v>133</v>
      </c>
      <c r="E3303" s="6">
        <v>3000</v>
      </c>
      <c r="F3303" s="8">
        <v>4004</v>
      </c>
      <c r="G3303" t="s">
        <v>8218</v>
      </c>
      <c r="H3303" s="6">
        <f t="shared" si="307"/>
        <v>57.2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t="s">
        <v>8269</v>
      </c>
      <c r="Q3303" s="11" t="s">
        <v>8315</v>
      </c>
      <c r="R3303" t="s">
        <v>8316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3">
        <f t="shared" si="306"/>
        <v>103</v>
      </c>
      <c r="E3304" s="6">
        <v>8400</v>
      </c>
      <c r="F3304" s="8">
        <v>8685</v>
      </c>
      <c r="G3304" t="s">
        <v>8218</v>
      </c>
      <c r="H3304" s="6">
        <f t="shared" si="307"/>
        <v>173.7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t="s">
        <v>8269</v>
      </c>
      <c r="Q3304" s="11" t="s">
        <v>8315</v>
      </c>
      <c r="R3304" t="s">
        <v>8316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3">
        <f t="shared" si="306"/>
        <v>116</v>
      </c>
      <c r="E3305" s="6">
        <v>1800</v>
      </c>
      <c r="F3305" s="8">
        <v>2086</v>
      </c>
      <c r="G3305" t="s">
        <v>8218</v>
      </c>
      <c r="H3305" s="6">
        <f t="shared" si="307"/>
        <v>59.6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t="s">
        <v>8269</v>
      </c>
      <c r="Q3305" s="11" t="s">
        <v>8315</v>
      </c>
      <c r="R3305" t="s">
        <v>8316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3">
        <f t="shared" si="306"/>
        <v>105</v>
      </c>
      <c r="E3306" s="6">
        <v>15000</v>
      </c>
      <c r="F3306" s="8">
        <v>15677.5</v>
      </c>
      <c r="G3306" t="s">
        <v>8218</v>
      </c>
      <c r="H3306" s="6">
        <f t="shared" si="307"/>
        <v>89.59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t="s">
        <v>8269</v>
      </c>
      <c r="Q3306" s="11" t="s">
        <v>8315</v>
      </c>
      <c r="R3306" t="s">
        <v>8316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3">
        <f t="shared" si="306"/>
        <v>102</v>
      </c>
      <c r="E3307" s="6">
        <v>4000</v>
      </c>
      <c r="F3307" s="8">
        <v>4081</v>
      </c>
      <c r="G3307" t="s">
        <v>8218</v>
      </c>
      <c r="H3307" s="6">
        <f t="shared" si="307"/>
        <v>204.05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t="s">
        <v>8269</v>
      </c>
      <c r="Q3307" s="11" t="s">
        <v>8315</v>
      </c>
      <c r="R3307" t="s">
        <v>8316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>
        <f t="shared" si="311"/>
        <v>2015</v>
      </c>
    </row>
    <row r="3308" spans="1:22" ht="43.2" x14ac:dyDescent="0.3">
      <c r="A3308">
        <v>3306</v>
      </c>
      <c r="B3308" s="3" t="s">
        <v>3306</v>
      </c>
      <c r="C3308" s="3" t="s">
        <v>7416</v>
      </c>
      <c r="D3308" s="3">
        <f t="shared" si="306"/>
        <v>175</v>
      </c>
      <c r="E3308" s="6">
        <v>1500</v>
      </c>
      <c r="F3308" s="8">
        <v>2630</v>
      </c>
      <c r="G3308" t="s">
        <v>8218</v>
      </c>
      <c r="H3308" s="6">
        <f t="shared" si="307"/>
        <v>48.7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t="s">
        <v>8269</v>
      </c>
      <c r="Q3308" s="11" t="s">
        <v>8315</v>
      </c>
      <c r="R3308" t="s">
        <v>8316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3">
        <f t="shared" si="306"/>
        <v>107</v>
      </c>
      <c r="E3309" s="6">
        <v>1000</v>
      </c>
      <c r="F3309" s="8">
        <v>1066.8</v>
      </c>
      <c r="G3309" t="s">
        <v>8218</v>
      </c>
      <c r="H3309" s="6">
        <f t="shared" si="307"/>
        <v>53.34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t="s">
        <v>8269</v>
      </c>
      <c r="Q3309" s="11" t="s">
        <v>8315</v>
      </c>
      <c r="R3309" t="s">
        <v>8316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3">
        <f t="shared" si="306"/>
        <v>122</v>
      </c>
      <c r="E3310" s="6">
        <v>3500</v>
      </c>
      <c r="F3310" s="8">
        <v>4280</v>
      </c>
      <c r="G3310" t="s">
        <v>8218</v>
      </c>
      <c r="H3310" s="6">
        <f t="shared" si="307"/>
        <v>75.09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t="s">
        <v>8269</v>
      </c>
      <c r="Q3310" s="11" t="s">
        <v>8315</v>
      </c>
      <c r="R3310" t="s">
        <v>8316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3">
        <f t="shared" si="306"/>
        <v>159</v>
      </c>
      <c r="E3311" s="6">
        <v>350</v>
      </c>
      <c r="F3311" s="8">
        <v>558</v>
      </c>
      <c r="G3311" t="s">
        <v>8218</v>
      </c>
      <c r="H3311" s="6">
        <f t="shared" si="307"/>
        <v>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t="s">
        <v>8269</v>
      </c>
      <c r="Q3311" s="11" t="s">
        <v>8315</v>
      </c>
      <c r="R3311" t="s">
        <v>8316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3">
        <f t="shared" si="306"/>
        <v>100</v>
      </c>
      <c r="E3312" s="6">
        <v>6500</v>
      </c>
      <c r="F3312" s="8">
        <v>6505</v>
      </c>
      <c r="G3312" t="s">
        <v>8218</v>
      </c>
      <c r="H3312" s="6">
        <f t="shared" si="307"/>
        <v>209.84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t="s">
        <v>8269</v>
      </c>
      <c r="Q3312" s="11" t="s">
        <v>8315</v>
      </c>
      <c r="R3312" t="s">
        <v>8316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3">
        <f t="shared" si="306"/>
        <v>110</v>
      </c>
      <c r="E3313" s="6">
        <v>2500</v>
      </c>
      <c r="F3313" s="8">
        <v>2746</v>
      </c>
      <c r="G3313" t="s">
        <v>8218</v>
      </c>
      <c r="H3313" s="6">
        <f t="shared" si="307"/>
        <v>61.02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t="s">
        <v>8269</v>
      </c>
      <c r="Q3313" s="11" t="s">
        <v>8315</v>
      </c>
      <c r="R3313" t="s">
        <v>8316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3">
        <f t="shared" si="306"/>
        <v>100</v>
      </c>
      <c r="E3314" s="6">
        <v>2500</v>
      </c>
      <c r="F3314" s="8">
        <v>2501</v>
      </c>
      <c r="G3314" t="s">
        <v>8218</v>
      </c>
      <c r="H3314" s="6">
        <f t="shared" si="307"/>
        <v>61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t="s">
        <v>8269</v>
      </c>
      <c r="Q3314" s="11" t="s">
        <v>8315</v>
      </c>
      <c r="R3314" t="s">
        <v>8316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3">
        <f t="shared" si="306"/>
        <v>116</v>
      </c>
      <c r="E3315" s="6">
        <v>2000</v>
      </c>
      <c r="F3315" s="8">
        <v>2321</v>
      </c>
      <c r="G3315" t="s">
        <v>8218</v>
      </c>
      <c r="H3315" s="6">
        <f t="shared" si="307"/>
        <v>80.03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t="s">
        <v>8269</v>
      </c>
      <c r="Q3315" s="11" t="s">
        <v>8315</v>
      </c>
      <c r="R3315" t="s">
        <v>8316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3">
        <f t="shared" si="306"/>
        <v>211</v>
      </c>
      <c r="E3316" s="6">
        <v>800</v>
      </c>
      <c r="F3316" s="8">
        <v>1686</v>
      </c>
      <c r="G3316" t="s">
        <v>8218</v>
      </c>
      <c r="H3316" s="6">
        <f t="shared" si="307"/>
        <v>29.07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t="s">
        <v>8269</v>
      </c>
      <c r="Q3316" s="11" t="s">
        <v>8315</v>
      </c>
      <c r="R3316" t="s">
        <v>8316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3">
        <f t="shared" si="306"/>
        <v>110</v>
      </c>
      <c r="E3317" s="6">
        <v>4000</v>
      </c>
      <c r="F3317" s="8">
        <v>4400</v>
      </c>
      <c r="G3317" t="s">
        <v>8218</v>
      </c>
      <c r="H3317" s="6">
        <f t="shared" si="307"/>
        <v>49.44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t="s">
        <v>8269</v>
      </c>
      <c r="Q3317" s="11" t="s">
        <v>8315</v>
      </c>
      <c r="R3317" t="s">
        <v>8316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>
        <f t="shared" si="311"/>
        <v>2016</v>
      </c>
    </row>
    <row r="3318" spans="1:22" ht="43.2" x14ac:dyDescent="0.3">
      <c r="A3318">
        <v>3316</v>
      </c>
      <c r="B3318" s="3" t="s">
        <v>3316</v>
      </c>
      <c r="C3318" s="3" t="s">
        <v>7426</v>
      </c>
      <c r="D3318" s="3">
        <f t="shared" si="306"/>
        <v>100</v>
      </c>
      <c r="E3318" s="6">
        <v>11737</v>
      </c>
      <c r="F3318" s="8">
        <v>11747.18</v>
      </c>
      <c r="G3318" t="s">
        <v>8218</v>
      </c>
      <c r="H3318" s="6">
        <f t="shared" si="307"/>
        <v>93.98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t="s">
        <v>8269</v>
      </c>
      <c r="Q3318" s="11" t="s">
        <v>8315</v>
      </c>
      <c r="R3318" t="s">
        <v>8316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>
        <f t="shared" si="311"/>
        <v>2014</v>
      </c>
    </row>
    <row r="3319" spans="1:22" ht="28.8" x14ac:dyDescent="0.3">
      <c r="A3319">
        <v>3317</v>
      </c>
      <c r="B3319" s="3" t="s">
        <v>3317</v>
      </c>
      <c r="C3319" s="3" t="s">
        <v>7427</v>
      </c>
      <c r="D3319" s="3">
        <f t="shared" si="306"/>
        <v>106</v>
      </c>
      <c r="E3319" s="6">
        <v>1050</v>
      </c>
      <c r="F3319" s="8">
        <v>1115</v>
      </c>
      <c r="G3319" t="s">
        <v>8218</v>
      </c>
      <c r="H3319" s="6">
        <f t="shared" si="307"/>
        <v>61.94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t="s">
        <v>8269</v>
      </c>
      <c r="Q3319" s="11" t="s">
        <v>8315</v>
      </c>
      <c r="R3319" t="s">
        <v>8316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3">
        <f t="shared" si="306"/>
        <v>126</v>
      </c>
      <c r="E3320" s="6">
        <v>2000</v>
      </c>
      <c r="F3320" s="8">
        <v>2512</v>
      </c>
      <c r="G3320" t="s">
        <v>8218</v>
      </c>
      <c r="H3320" s="6">
        <f t="shared" si="307"/>
        <v>78.5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t="s">
        <v>8269</v>
      </c>
      <c r="Q3320" s="11" t="s">
        <v>8315</v>
      </c>
      <c r="R3320" t="s">
        <v>8316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3">
        <f t="shared" si="306"/>
        <v>108</v>
      </c>
      <c r="E3321" s="6">
        <v>500</v>
      </c>
      <c r="F3321" s="8">
        <v>540</v>
      </c>
      <c r="G3321" t="s">
        <v>8218</v>
      </c>
      <c r="H3321" s="6">
        <f t="shared" si="307"/>
        <v>33.75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t="s">
        <v>8269</v>
      </c>
      <c r="Q3321" s="11" t="s">
        <v>8315</v>
      </c>
      <c r="R3321" t="s">
        <v>8316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>
        <f t="shared" si="311"/>
        <v>2015</v>
      </c>
    </row>
    <row r="3322" spans="1:22" ht="28.8" x14ac:dyDescent="0.3">
      <c r="A3322">
        <v>3320</v>
      </c>
      <c r="B3322" s="3" t="s">
        <v>3320</v>
      </c>
      <c r="C3322" s="3" t="s">
        <v>7430</v>
      </c>
      <c r="D3322" s="3">
        <f t="shared" si="306"/>
        <v>101</v>
      </c>
      <c r="E3322" s="6">
        <v>2500</v>
      </c>
      <c r="F3322" s="8">
        <v>2525</v>
      </c>
      <c r="G3322" t="s">
        <v>8218</v>
      </c>
      <c r="H3322" s="6">
        <f t="shared" si="307"/>
        <v>66.45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t="s">
        <v>8269</v>
      </c>
      <c r="Q3322" s="11" t="s">
        <v>8315</v>
      </c>
      <c r="R3322" t="s">
        <v>8316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>
        <f t="shared" si="311"/>
        <v>2016</v>
      </c>
    </row>
    <row r="3323" spans="1:22" ht="43.2" x14ac:dyDescent="0.3">
      <c r="A3323">
        <v>3321</v>
      </c>
      <c r="B3323" s="3" t="s">
        <v>3321</v>
      </c>
      <c r="C3323" s="3" t="s">
        <v>7431</v>
      </c>
      <c r="D3323" s="3">
        <f t="shared" si="306"/>
        <v>107</v>
      </c>
      <c r="E3323" s="6">
        <v>500</v>
      </c>
      <c r="F3323" s="8">
        <v>537</v>
      </c>
      <c r="G3323" t="s">
        <v>8218</v>
      </c>
      <c r="H3323" s="6">
        <f t="shared" si="307"/>
        <v>35.799999999999997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t="s">
        <v>8269</v>
      </c>
      <c r="Q3323" s="11" t="s">
        <v>8315</v>
      </c>
      <c r="R3323" t="s">
        <v>8316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3">
        <f t="shared" si="306"/>
        <v>102</v>
      </c>
      <c r="E3324" s="6">
        <v>3300</v>
      </c>
      <c r="F3324" s="8">
        <v>3350</v>
      </c>
      <c r="G3324" t="s">
        <v>8218</v>
      </c>
      <c r="H3324" s="6">
        <f t="shared" si="307"/>
        <v>145.65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t="s">
        <v>8269</v>
      </c>
      <c r="Q3324" s="11" t="s">
        <v>8315</v>
      </c>
      <c r="R3324" t="s">
        <v>8316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3">
        <f t="shared" si="306"/>
        <v>126</v>
      </c>
      <c r="E3325" s="6">
        <v>1000</v>
      </c>
      <c r="F3325" s="8">
        <v>1259</v>
      </c>
      <c r="G3325" t="s">
        <v>8218</v>
      </c>
      <c r="H3325" s="6">
        <f t="shared" si="307"/>
        <v>25.69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t="s">
        <v>8269</v>
      </c>
      <c r="Q3325" s="11" t="s">
        <v>8315</v>
      </c>
      <c r="R3325" t="s">
        <v>8316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>
        <f t="shared" si="311"/>
        <v>2016</v>
      </c>
    </row>
    <row r="3326" spans="1:22" ht="28.8" x14ac:dyDescent="0.3">
      <c r="A3326">
        <v>3324</v>
      </c>
      <c r="B3326" s="3" t="s">
        <v>3324</v>
      </c>
      <c r="C3326" s="3" t="s">
        <v>7434</v>
      </c>
      <c r="D3326" s="3">
        <f t="shared" si="306"/>
        <v>102</v>
      </c>
      <c r="E3326" s="6">
        <v>1500</v>
      </c>
      <c r="F3326" s="8">
        <v>1525</v>
      </c>
      <c r="G3326" t="s">
        <v>8218</v>
      </c>
      <c r="H3326" s="6">
        <f t="shared" si="307"/>
        <v>152.5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t="s">
        <v>8269</v>
      </c>
      <c r="Q3326" s="11" t="s">
        <v>8315</v>
      </c>
      <c r="R3326" t="s">
        <v>8316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3">
        <f t="shared" si="306"/>
        <v>113</v>
      </c>
      <c r="E3327" s="6">
        <v>400</v>
      </c>
      <c r="F3327" s="8">
        <v>450</v>
      </c>
      <c r="G3327" t="s">
        <v>8218</v>
      </c>
      <c r="H3327" s="6">
        <f t="shared" si="307"/>
        <v>30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t="s">
        <v>8269</v>
      </c>
      <c r="Q3327" s="11" t="s">
        <v>8315</v>
      </c>
      <c r="R3327" t="s">
        <v>8316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3">
        <f t="shared" si="306"/>
        <v>101</v>
      </c>
      <c r="E3328" s="6">
        <v>8000</v>
      </c>
      <c r="F3328" s="8">
        <v>8110</v>
      </c>
      <c r="G3328" t="s">
        <v>8218</v>
      </c>
      <c r="H3328" s="6">
        <f t="shared" si="307"/>
        <v>142.28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t="s">
        <v>8269</v>
      </c>
      <c r="Q3328" s="11" t="s">
        <v>8315</v>
      </c>
      <c r="R3328" t="s">
        <v>8316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3">
        <f t="shared" si="306"/>
        <v>101</v>
      </c>
      <c r="E3329" s="6">
        <v>800</v>
      </c>
      <c r="F3329" s="8">
        <v>810</v>
      </c>
      <c r="G3329" t="s">
        <v>8218</v>
      </c>
      <c r="H3329" s="6">
        <f t="shared" si="307"/>
        <v>24.55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t="s">
        <v>8269</v>
      </c>
      <c r="Q3329" s="11" t="s">
        <v>8315</v>
      </c>
      <c r="R3329" t="s">
        <v>8316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3">
        <f t="shared" ref="D3330:D3393" si="312">ROUND((F3330/E3330)*100,0)</f>
        <v>146</v>
      </c>
      <c r="E3330" s="6">
        <v>1800</v>
      </c>
      <c r="F3330" s="8">
        <v>2635</v>
      </c>
      <c r="G3330" t="s">
        <v>8218</v>
      </c>
      <c r="H3330" s="6">
        <f t="shared" si="307"/>
        <v>292.77999999999997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t="s">
        <v>8269</v>
      </c>
      <c r="Q3330" s="11" t="s">
        <v>8315</v>
      </c>
      <c r="R3330" t="s">
        <v>8316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>
        <f t="shared" si="311"/>
        <v>2014</v>
      </c>
    </row>
    <row r="3331" spans="1:22" ht="28.8" x14ac:dyDescent="0.3">
      <c r="A3331">
        <v>3329</v>
      </c>
      <c r="B3331" s="3" t="s">
        <v>3329</v>
      </c>
      <c r="C3331" s="3" t="s">
        <v>7439</v>
      </c>
      <c r="D3331" s="3">
        <f t="shared" si="312"/>
        <v>117</v>
      </c>
      <c r="E3331" s="6">
        <v>1000</v>
      </c>
      <c r="F3331" s="8">
        <v>1168</v>
      </c>
      <c r="G3331" t="s">
        <v>8218</v>
      </c>
      <c r="H3331" s="6">
        <f t="shared" ref="H3331:H3394" si="313">IFERROR(ROUND(F3331/N3331,2),0)</f>
        <v>44.92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t="s">
        <v>8269</v>
      </c>
      <c r="Q3331" s="11" t="s">
        <v>8315</v>
      </c>
      <c r="R3331" t="s">
        <v>8316</v>
      </c>
      <c r="S3331" s="13">
        <f t="shared" ref="S3331:S3394" si="314">(((L3331/60)/60)/24)+DATE(1970,1,1)</f>
        <v>41837.323009259257</v>
      </c>
      <c r="T3331" s="13">
        <f t="shared" ref="T3331:T3394" si="315">(((K3331/60)/60)/24)+DATE(1970,1,1)</f>
        <v>41847.958333333336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3">
        <f t="shared" si="312"/>
        <v>106</v>
      </c>
      <c r="E3332" s="6">
        <v>1500</v>
      </c>
      <c r="F3332" s="8">
        <v>1594</v>
      </c>
      <c r="G3332" t="s">
        <v>8218</v>
      </c>
      <c r="H3332" s="6">
        <f t="shared" si="313"/>
        <v>23.1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t="s">
        <v>8269</v>
      </c>
      <c r="Q3332" s="11" t="s">
        <v>8315</v>
      </c>
      <c r="R3332" t="s">
        <v>8316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3">
        <f t="shared" si="312"/>
        <v>105</v>
      </c>
      <c r="E3333" s="6">
        <v>5000</v>
      </c>
      <c r="F3333" s="8">
        <v>5226</v>
      </c>
      <c r="G3333" t="s">
        <v>8218</v>
      </c>
      <c r="H3333" s="6">
        <f t="shared" si="313"/>
        <v>80.400000000000006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t="s">
        <v>8269</v>
      </c>
      <c r="Q3333" s="11" t="s">
        <v>8315</v>
      </c>
      <c r="R3333" t="s">
        <v>8316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3">
        <f t="shared" si="312"/>
        <v>100</v>
      </c>
      <c r="E3334" s="6">
        <v>6000</v>
      </c>
      <c r="F3334" s="8">
        <v>6000</v>
      </c>
      <c r="G3334" t="s">
        <v>8218</v>
      </c>
      <c r="H3334" s="6">
        <f t="shared" si="313"/>
        <v>72.290000000000006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t="s">
        <v>8269</v>
      </c>
      <c r="Q3334" s="11" t="s">
        <v>8315</v>
      </c>
      <c r="R3334" t="s">
        <v>8316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3">
        <f t="shared" si="312"/>
        <v>105</v>
      </c>
      <c r="E3335" s="6">
        <v>3500</v>
      </c>
      <c r="F3335" s="8">
        <v>3660</v>
      </c>
      <c r="G3335" t="s">
        <v>8218</v>
      </c>
      <c r="H3335" s="6">
        <f t="shared" si="313"/>
        <v>32.97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t="s">
        <v>8269</v>
      </c>
      <c r="Q3335" s="11" t="s">
        <v>8315</v>
      </c>
      <c r="R3335" t="s">
        <v>8316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3">
        <f t="shared" si="312"/>
        <v>139</v>
      </c>
      <c r="E3336" s="6">
        <v>3871</v>
      </c>
      <c r="F3336" s="8">
        <v>5366</v>
      </c>
      <c r="G3336" t="s">
        <v>8218</v>
      </c>
      <c r="H3336" s="6">
        <f t="shared" si="313"/>
        <v>116.65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t="s">
        <v>8269</v>
      </c>
      <c r="Q3336" s="11" t="s">
        <v>8315</v>
      </c>
      <c r="R3336" t="s">
        <v>8316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3">
        <f t="shared" si="312"/>
        <v>100</v>
      </c>
      <c r="E3337" s="6">
        <v>5000</v>
      </c>
      <c r="F3337" s="8">
        <v>5016</v>
      </c>
      <c r="G3337" t="s">
        <v>8218</v>
      </c>
      <c r="H3337" s="6">
        <f t="shared" si="313"/>
        <v>79.62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t="s">
        <v>8269</v>
      </c>
      <c r="Q3337" s="11" t="s">
        <v>8315</v>
      </c>
      <c r="R3337" t="s">
        <v>8316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3">
        <f t="shared" si="312"/>
        <v>100</v>
      </c>
      <c r="E3338" s="6">
        <v>250</v>
      </c>
      <c r="F3338" s="8">
        <v>250</v>
      </c>
      <c r="G3338" t="s">
        <v>8218</v>
      </c>
      <c r="H3338" s="6">
        <f t="shared" si="313"/>
        <v>27.78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t="s">
        <v>8269</v>
      </c>
      <c r="Q3338" s="11" t="s">
        <v>8315</v>
      </c>
      <c r="R3338" t="s">
        <v>8316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3">
        <f t="shared" si="312"/>
        <v>110</v>
      </c>
      <c r="E3339" s="6">
        <v>2500</v>
      </c>
      <c r="F3339" s="8">
        <v>2755</v>
      </c>
      <c r="G3339" t="s">
        <v>8218</v>
      </c>
      <c r="H3339" s="6">
        <f t="shared" si="313"/>
        <v>81.03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t="s">
        <v>8269</v>
      </c>
      <c r="Q3339" s="11" t="s">
        <v>8315</v>
      </c>
      <c r="R3339" t="s">
        <v>8316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3">
        <f t="shared" si="312"/>
        <v>102</v>
      </c>
      <c r="E3340" s="6">
        <v>15000</v>
      </c>
      <c r="F3340" s="8">
        <v>15327</v>
      </c>
      <c r="G3340" t="s">
        <v>8218</v>
      </c>
      <c r="H3340" s="6">
        <f t="shared" si="313"/>
        <v>136.85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t="s">
        <v>8269</v>
      </c>
      <c r="Q3340" s="11" t="s">
        <v>8315</v>
      </c>
      <c r="R3340" t="s">
        <v>8316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>
        <f t="shared" si="317"/>
        <v>2017</v>
      </c>
    </row>
    <row r="3341" spans="1:22" ht="28.8" x14ac:dyDescent="0.3">
      <c r="A3341">
        <v>3339</v>
      </c>
      <c r="B3341" s="3" t="s">
        <v>3339</v>
      </c>
      <c r="C3341" s="3" t="s">
        <v>7449</v>
      </c>
      <c r="D3341" s="3">
        <f t="shared" si="312"/>
        <v>104</v>
      </c>
      <c r="E3341" s="6">
        <v>8000</v>
      </c>
      <c r="F3341" s="8">
        <v>8348</v>
      </c>
      <c r="G3341" t="s">
        <v>8218</v>
      </c>
      <c r="H3341" s="6">
        <f t="shared" si="313"/>
        <v>177.62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t="s">
        <v>8269</v>
      </c>
      <c r="Q3341" s="11" t="s">
        <v>8315</v>
      </c>
      <c r="R3341" t="s">
        <v>8316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3">
        <f t="shared" si="312"/>
        <v>138</v>
      </c>
      <c r="E3342" s="6">
        <v>3000</v>
      </c>
      <c r="F3342" s="8">
        <v>4145</v>
      </c>
      <c r="G3342" t="s">
        <v>8218</v>
      </c>
      <c r="H3342" s="6">
        <f t="shared" si="313"/>
        <v>109.08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t="s">
        <v>8269</v>
      </c>
      <c r="Q3342" s="11" t="s">
        <v>8315</v>
      </c>
      <c r="R3342" t="s">
        <v>8316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3">
        <f t="shared" si="312"/>
        <v>100</v>
      </c>
      <c r="E3343" s="6">
        <v>3350</v>
      </c>
      <c r="F3343" s="8">
        <v>3350</v>
      </c>
      <c r="G3343" t="s">
        <v>8218</v>
      </c>
      <c r="H3343" s="6">
        <f t="shared" si="313"/>
        <v>119.64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t="s">
        <v>8269</v>
      </c>
      <c r="Q3343" s="11" t="s">
        <v>8315</v>
      </c>
      <c r="R3343" t="s">
        <v>8316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>
        <f t="shared" si="317"/>
        <v>2016</v>
      </c>
    </row>
    <row r="3344" spans="1:22" ht="28.8" x14ac:dyDescent="0.3">
      <c r="A3344">
        <v>3342</v>
      </c>
      <c r="B3344" s="3" t="s">
        <v>3342</v>
      </c>
      <c r="C3344" s="3" t="s">
        <v>7452</v>
      </c>
      <c r="D3344" s="3">
        <f t="shared" si="312"/>
        <v>102</v>
      </c>
      <c r="E3344" s="6">
        <v>6000</v>
      </c>
      <c r="F3344" s="8">
        <v>6100</v>
      </c>
      <c r="G3344" t="s">
        <v>8218</v>
      </c>
      <c r="H3344" s="6">
        <f t="shared" si="313"/>
        <v>78.209999999999994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t="s">
        <v>8269</v>
      </c>
      <c r="Q3344" s="11" t="s">
        <v>8315</v>
      </c>
      <c r="R3344" t="s">
        <v>8316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3">
        <f t="shared" si="312"/>
        <v>171</v>
      </c>
      <c r="E3345" s="6">
        <v>700</v>
      </c>
      <c r="F3345" s="8">
        <v>1200</v>
      </c>
      <c r="G3345" t="s">
        <v>8218</v>
      </c>
      <c r="H3345" s="6">
        <f t="shared" si="313"/>
        <v>52.17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t="s">
        <v>8269</v>
      </c>
      <c r="Q3345" s="11" t="s">
        <v>8315</v>
      </c>
      <c r="R3345" t="s">
        <v>8316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3">
        <f t="shared" si="312"/>
        <v>101</v>
      </c>
      <c r="E3346" s="6">
        <v>4500</v>
      </c>
      <c r="F3346" s="8">
        <v>4565</v>
      </c>
      <c r="G3346" t="s">
        <v>8218</v>
      </c>
      <c r="H3346" s="6">
        <f t="shared" si="313"/>
        <v>114.13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t="s">
        <v>8269</v>
      </c>
      <c r="Q3346" s="11" t="s">
        <v>8315</v>
      </c>
      <c r="R3346" t="s">
        <v>8316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3">
        <f t="shared" si="312"/>
        <v>130</v>
      </c>
      <c r="E3347" s="6">
        <v>500</v>
      </c>
      <c r="F3347" s="8">
        <v>650</v>
      </c>
      <c r="G3347" t="s">
        <v>8218</v>
      </c>
      <c r="H3347" s="6">
        <f t="shared" si="313"/>
        <v>50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t="s">
        <v>8269</v>
      </c>
      <c r="Q3347" s="11" t="s">
        <v>8315</v>
      </c>
      <c r="R3347" t="s">
        <v>8316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3">
        <f t="shared" si="312"/>
        <v>110</v>
      </c>
      <c r="E3348" s="6">
        <v>1500</v>
      </c>
      <c r="F3348" s="8">
        <v>1650</v>
      </c>
      <c r="G3348" t="s">
        <v>8218</v>
      </c>
      <c r="H3348" s="6">
        <f t="shared" si="313"/>
        <v>91.67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t="s">
        <v>8269</v>
      </c>
      <c r="Q3348" s="11" t="s">
        <v>8315</v>
      </c>
      <c r="R3348" t="s">
        <v>8316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>
        <f t="shared" si="317"/>
        <v>2015</v>
      </c>
    </row>
    <row r="3349" spans="1:22" ht="43.2" x14ac:dyDescent="0.3">
      <c r="A3349">
        <v>3347</v>
      </c>
      <c r="B3349" s="3" t="s">
        <v>3347</v>
      </c>
      <c r="C3349" s="3" t="s">
        <v>7457</v>
      </c>
      <c r="D3349" s="3">
        <f t="shared" si="312"/>
        <v>119</v>
      </c>
      <c r="E3349" s="6">
        <v>2000</v>
      </c>
      <c r="F3349" s="8">
        <v>2389</v>
      </c>
      <c r="G3349" t="s">
        <v>8218</v>
      </c>
      <c r="H3349" s="6">
        <f t="shared" si="313"/>
        <v>108.59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t="s">
        <v>8269</v>
      </c>
      <c r="Q3349" s="11" t="s">
        <v>8315</v>
      </c>
      <c r="R3349" t="s">
        <v>8316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3">
        <f t="shared" si="312"/>
        <v>100</v>
      </c>
      <c r="E3350" s="6">
        <v>5500</v>
      </c>
      <c r="F3350" s="8">
        <v>5516</v>
      </c>
      <c r="G3350" t="s">
        <v>8218</v>
      </c>
      <c r="H3350" s="6">
        <f t="shared" si="313"/>
        <v>69.819999999999993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t="s">
        <v>8269</v>
      </c>
      <c r="Q3350" s="11" t="s">
        <v>8315</v>
      </c>
      <c r="R3350" t="s">
        <v>8316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3">
        <f t="shared" si="312"/>
        <v>153</v>
      </c>
      <c r="E3351" s="6">
        <v>1000</v>
      </c>
      <c r="F3351" s="8">
        <v>1534</v>
      </c>
      <c r="G3351" t="s">
        <v>8218</v>
      </c>
      <c r="H3351" s="6">
        <f t="shared" si="313"/>
        <v>109.57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t="s">
        <v>8269</v>
      </c>
      <c r="Q3351" s="11" t="s">
        <v>8315</v>
      </c>
      <c r="R3351" t="s">
        <v>8316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>
        <f t="shared" si="317"/>
        <v>2016</v>
      </c>
    </row>
    <row r="3352" spans="1:22" ht="43.2" x14ac:dyDescent="0.3">
      <c r="A3352">
        <v>3350</v>
      </c>
      <c r="B3352" s="3" t="s">
        <v>3349</v>
      </c>
      <c r="C3352" s="3" t="s">
        <v>7460</v>
      </c>
      <c r="D3352" s="3">
        <f t="shared" si="312"/>
        <v>104</v>
      </c>
      <c r="E3352" s="6">
        <v>3500</v>
      </c>
      <c r="F3352" s="8">
        <v>3655</v>
      </c>
      <c r="G3352" t="s">
        <v>8218</v>
      </c>
      <c r="H3352" s="6">
        <f t="shared" si="313"/>
        <v>71.67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t="s">
        <v>8269</v>
      </c>
      <c r="Q3352" s="11" t="s">
        <v>8315</v>
      </c>
      <c r="R3352" t="s">
        <v>8316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3">
        <f t="shared" si="312"/>
        <v>101</v>
      </c>
      <c r="E3353" s="6">
        <v>5000</v>
      </c>
      <c r="F3353" s="8">
        <v>5055</v>
      </c>
      <c r="G3353" t="s">
        <v>8218</v>
      </c>
      <c r="H3353" s="6">
        <f t="shared" si="313"/>
        <v>93.61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t="s">
        <v>8269</v>
      </c>
      <c r="Q3353" s="11" t="s">
        <v>8315</v>
      </c>
      <c r="R3353" t="s">
        <v>8316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3">
        <f t="shared" si="312"/>
        <v>108</v>
      </c>
      <c r="E3354" s="6">
        <v>5000</v>
      </c>
      <c r="F3354" s="8">
        <v>5376</v>
      </c>
      <c r="G3354" t="s">
        <v>8218</v>
      </c>
      <c r="H3354" s="6">
        <f t="shared" si="313"/>
        <v>76.8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t="s">
        <v>8269</v>
      </c>
      <c r="Q3354" s="11" t="s">
        <v>8315</v>
      </c>
      <c r="R3354" t="s">
        <v>8316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3">
        <f t="shared" si="312"/>
        <v>315</v>
      </c>
      <c r="E3355" s="6">
        <v>500</v>
      </c>
      <c r="F3355" s="8">
        <v>1575</v>
      </c>
      <c r="G3355" t="s">
        <v>8218</v>
      </c>
      <c r="H3355" s="6">
        <f t="shared" si="313"/>
        <v>35.799999999999997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t="s">
        <v>8269</v>
      </c>
      <c r="Q3355" s="11" t="s">
        <v>8315</v>
      </c>
      <c r="R3355" t="s">
        <v>8316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3">
        <f t="shared" si="312"/>
        <v>102</v>
      </c>
      <c r="E3356" s="6">
        <v>3000</v>
      </c>
      <c r="F3356" s="8">
        <v>3058</v>
      </c>
      <c r="G3356" t="s">
        <v>8218</v>
      </c>
      <c r="H3356" s="6">
        <f t="shared" si="313"/>
        <v>55.6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t="s">
        <v>8269</v>
      </c>
      <c r="Q3356" s="11" t="s">
        <v>8315</v>
      </c>
      <c r="R3356" t="s">
        <v>8316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3">
        <f t="shared" si="312"/>
        <v>126</v>
      </c>
      <c r="E3357" s="6">
        <v>1750</v>
      </c>
      <c r="F3357" s="8">
        <v>2210</v>
      </c>
      <c r="G3357" t="s">
        <v>8218</v>
      </c>
      <c r="H3357" s="6">
        <f t="shared" si="313"/>
        <v>147.33000000000001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t="s">
        <v>8269</v>
      </c>
      <c r="Q3357" s="11" t="s">
        <v>8315</v>
      </c>
      <c r="R3357" t="s">
        <v>8316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3">
        <f t="shared" si="312"/>
        <v>101</v>
      </c>
      <c r="E3358" s="6">
        <v>1500</v>
      </c>
      <c r="F3358" s="8">
        <v>1521</v>
      </c>
      <c r="G3358" t="s">
        <v>8218</v>
      </c>
      <c r="H3358" s="6">
        <f t="shared" si="313"/>
        <v>56.33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t="s">
        <v>8269</v>
      </c>
      <c r="Q3358" s="11" t="s">
        <v>8315</v>
      </c>
      <c r="R3358" t="s">
        <v>8316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3">
        <f t="shared" si="312"/>
        <v>101</v>
      </c>
      <c r="E3359" s="6">
        <v>2000</v>
      </c>
      <c r="F3359" s="8">
        <v>2020</v>
      </c>
      <c r="G3359" t="s">
        <v>8218</v>
      </c>
      <c r="H3359" s="6">
        <f t="shared" si="313"/>
        <v>96.19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t="s">
        <v>8269</v>
      </c>
      <c r="Q3359" s="11" t="s">
        <v>8315</v>
      </c>
      <c r="R3359" t="s">
        <v>8316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3">
        <f t="shared" si="312"/>
        <v>103</v>
      </c>
      <c r="E3360" s="6">
        <v>10000</v>
      </c>
      <c r="F3360" s="8">
        <v>10299</v>
      </c>
      <c r="G3360" t="s">
        <v>8218</v>
      </c>
      <c r="H3360" s="6">
        <f t="shared" si="313"/>
        <v>63.57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t="s">
        <v>8269</v>
      </c>
      <c r="Q3360" s="11" t="s">
        <v>8315</v>
      </c>
      <c r="R3360" t="s">
        <v>8316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>
        <f t="shared" si="317"/>
        <v>2014</v>
      </c>
    </row>
    <row r="3361" spans="1:22" ht="28.8" x14ac:dyDescent="0.3">
      <c r="A3361">
        <v>3359</v>
      </c>
      <c r="B3361" s="3" t="s">
        <v>3358</v>
      </c>
      <c r="C3361" s="3" t="s">
        <v>7469</v>
      </c>
      <c r="D3361" s="3">
        <f t="shared" si="312"/>
        <v>106</v>
      </c>
      <c r="E3361" s="6">
        <v>4000</v>
      </c>
      <c r="F3361" s="8">
        <v>4250</v>
      </c>
      <c r="G3361" t="s">
        <v>8218</v>
      </c>
      <c r="H3361" s="6">
        <f t="shared" si="313"/>
        <v>184.78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t="s">
        <v>8269</v>
      </c>
      <c r="Q3361" s="11" t="s">
        <v>8315</v>
      </c>
      <c r="R3361" t="s">
        <v>8316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3">
        <f t="shared" si="312"/>
        <v>101</v>
      </c>
      <c r="E3362" s="6">
        <v>9000</v>
      </c>
      <c r="F3362" s="8">
        <v>9124</v>
      </c>
      <c r="G3362" t="s">
        <v>8218</v>
      </c>
      <c r="H3362" s="6">
        <f t="shared" si="313"/>
        <v>126.72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t="s">
        <v>8269</v>
      </c>
      <c r="Q3362" s="11" t="s">
        <v>8315</v>
      </c>
      <c r="R3362" t="s">
        <v>8316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>
        <f t="shared" si="317"/>
        <v>2016</v>
      </c>
    </row>
    <row r="3363" spans="1:22" ht="43.2" x14ac:dyDescent="0.3">
      <c r="A3363">
        <v>3361</v>
      </c>
      <c r="B3363" s="3" t="s">
        <v>3360</v>
      </c>
      <c r="C3363" s="3" t="s">
        <v>7471</v>
      </c>
      <c r="D3363" s="3">
        <f t="shared" si="312"/>
        <v>113</v>
      </c>
      <c r="E3363" s="6">
        <v>5000</v>
      </c>
      <c r="F3363" s="8">
        <v>5673</v>
      </c>
      <c r="G3363" t="s">
        <v>8218</v>
      </c>
      <c r="H3363" s="6">
        <f t="shared" si="313"/>
        <v>83.43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t="s">
        <v>8269</v>
      </c>
      <c r="Q3363" s="11" t="s">
        <v>8315</v>
      </c>
      <c r="R3363" t="s">
        <v>8316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3">
        <f t="shared" si="312"/>
        <v>218</v>
      </c>
      <c r="E3364" s="6">
        <v>500</v>
      </c>
      <c r="F3364" s="8">
        <v>1090</v>
      </c>
      <c r="G3364" t="s">
        <v>8218</v>
      </c>
      <c r="H3364" s="6">
        <f t="shared" si="313"/>
        <v>54.5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t="s">
        <v>8269</v>
      </c>
      <c r="Q3364" s="11" t="s">
        <v>8315</v>
      </c>
      <c r="R3364" t="s">
        <v>8316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3">
        <f t="shared" si="312"/>
        <v>101</v>
      </c>
      <c r="E3365" s="6">
        <v>7750</v>
      </c>
      <c r="F3365" s="8">
        <v>7860</v>
      </c>
      <c r="G3365" t="s">
        <v>8218</v>
      </c>
      <c r="H3365" s="6">
        <f t="shared" si="313"/>
        <v>302.31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t="s">
        <v>8269</v>
      </c>
      <c r="Q3365" s="11" t="s">
        <v>8315</v>
      </c>
      <c r="R3365" t="s">
        <v>8316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3">
        <f t="shared" si="312"/>
        <v>106</v>
      </c>
      <c r="E3366" s="6">
        <v>3000</v>
      </c>
      <c r="F3366" s="8">
        <v>3178</v>
      </c>
      <c r="G3366" t="s">
        <v>8218</v>
      </c>
      <c r="H3366" s="6">
        <f t="shared" si="313"/>
        <v>44.14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t="s">
        <v>8269</v>
      </c>
      <c r="Q3366" s="11" t="s">
        <v>8315</v>
      </c>
      <c r="R3366" t="s">
        <v>8316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3">
        <f t="shared" si="312"/>
        <v>104</v>
      </c>
      <c r="E3367" s="6">
        <v>2500</v>
      </c>
      <c r="F3367" s="8">
        <v>2600</v>
      </c>
      <c r="G3367" t="s">
        <v>8218</v>
      </c>
      <c r="H3367" s="6">
        <f t="shared" si="313"/>
        <v>866.67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t="s">
        <v>8269</v>
      </c>
      <c r="Q3367" s="11" t="s">
        <v>8315</v>
      </c>
      <c r="R3367" t="s">
        <v>8316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3">
        <f t="shared" si="312"/>
        <v>221</v>
      </c>
      <c r="E3368" s="6">
        <v>500</v>
      </c>
      <c r="F3368" s="8">
        <v>1105</v>
      </c>
      <c r="G3368" t="s">
        <v>8218</v>
      </c>
      <c r="H3368" s="6">
        <f t="shared" si="313"/>
        <v>61.39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t="s">
        <v>8269</v>
      </c>
      <c r="Q3368" s="11" t="s">
        <v>8315</v>
      </c>
      <c r="R3368" t="s">
        <v>8316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3">
        <f t="shared" si="312"/>
        <v>119</v>
      </c>
      <c r="E3369" s="6">
        <v>750</v>
      </c>
      <c r="F3369" s="8">
        <v>890</v>
      </c>
      <c r="G3369" t="s">
        <v>8218</v>
      </c>
      <c r="H3369" s="6">
        <f t="shared" si="313"/>
        <v>29.67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t="s">
        <v>8269</v>
      </c>
      <c r="Q3369" s="11" t="s">
        <v>8315</v>
      </c>
      <c r="R3369" t="s">
        <v>8316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>
        <f t="shared" si="317"/>
        <v>2015</v>
      </c>
    </row>
    <row r="3370" spans="1:22" ht="28.8" x14ac:dyDescent="0.3">
      <c r="A3370">
        <v>3368</v>
      </c>
      <c r="B3370" s="3" t="s">
        <v>3367</v>
      </c>
      <c r="C3370" s="3" t="s">
        <v>7478</v>
      </c>
      <c r="D3370" s="3">
        <f t="shared" si="312"/>
        <v>105</v>
      </c>
      <c r="E3370" s="6">
        <v>1000</v>
      </c>
      <c r="F3370" s="8">
        <v>1046</v>
      </c>
      <c r="G3370" t="s">
        <v>8218</v>
      </c>
      <c r="H3370" s="6">
        <f t="shared" si="313"/>
        <v>45.48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t="s">
        <v>8269</v>
      </c>
      <c r="Q3370" s="11" t="s">
        <v>8315</v>
      </c>
      <c r="R3370" t="s">
        <v>8316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>
        <f t="shared" si="317"/>
        <v>2015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3">
        <f t="shared" si="312"/>
        <v>104</v>
      </c>
      <c r="E3371" s="6">
        <v>5000</v>
      </c>
      <c r="F3371" s="8">
        <v>5195</v>
      </c>
      <c r="G3371" t="s">
        <v>8218</v>
      </c>
      <c r="H3371" s="6">
        <f t="shared" si="313"/>
        <v>96.2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t="s">
        <v>8269</v>
      </c>
      <c r="Q3371" s="11" t="s">
        <v>8315</v>
      </c>
      <c r="R3371" t="s">
        <v>8316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>
        <f t="shared" si="317"/>
        <v>2017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3">
        <f t="shared" si="312"/>
        <v>118</v>
      </c>
      <c r="E3372" s="6">
        <v>1500</v>
      </c>
      <c r="F3372" s="8">
        <v>1766</v>
      </c>
      <c r="G3372" t="s">
        <v>8218</v>
      </c>
      <c r="H3372" s="6">
        <f t="shared" si="313"/>
        <v>67.92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t="s">
        <v>8269</v>
      </c>
      <c r="Q3372" s="11" t="s">
        <v>8315</v>
      </c>
      <c r="R3372" t="s">
        <v>8316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3">
        <f t="shared" si="312"/>
        <v>139</v>
      </c>
      <c r="E3373" s="6">
        <v>200</v>
      </c>
      <c r="F3373" s="8">
        <v>277</v>
      </c>
      <c r="G3373" t="s">
        <v>8218</v>
      </c>
      <c r="H3373" s="6">
        <f t="shared" si="313"/>
        <v>30.78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t="s">
        <v>8269</v>
      </c>
      <c r="Q3373" s="11" t="s">
        <v>8315</v>
      </c>
      <c r="R3373" t="s">
        <v>8316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>
        <f t="shared" si="317"/>
        <v>2015</v>
      </c>
    </row>
    <row r="3374" spans="1:22" ht="28.8" x14ac:dyDescent="0.3">
      <c r="A3374">
        <v>3372</v>
      </c>
      <c r="B3374" s="3" t="s">
        <v>3371</v>
      </c>
      <c r="C3374" s="3" t="s">
        <v>7482</v>
      </c>
      <c r="D3374" s="3">
        <f t="shared" si="312"/>
        <v>104</v>
      </c>
      <c r="E3374" s="6">
        <v>1000</v>
      </c>
      <c r="F3374" s="8">
        <v>1035</v>
      </c>
      <c r="G3374" t="s">
        <v>8218</v>
      </c>
      <c r="H3374" s="6">
        <f t="shared" si="313"/>
        <v>38.33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t="s">
        <v>8269</v>
      </c>
      <c r="Q3374" s="11" t="s">
        <v>8315</v>
      </c>
      <c r="R3374" t="s">
        <v>8316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3">
        <f t="shared" si="312"/>
        <v>100</v>
      </c>
      <c r="E3375" s="6">
        <v>2000</v>
      </c>
      <c r="F3375" s="8">
        <v>2005</v>
      </c>
      <c r="G3375" t="s">
        <v>8218</v>
      </c>
      <c r="H3375" s="6">
        <f t="shared" si="313"/>
        <v>66.83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t="s">
        <v>8269</v>
      </c>
      <c r="Q3375" s="11" t="s">
        <v>8315</v>
      </c>
      <c r="R3375" t="s">
        <v>8316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3">
        <f t="shared" si="312"/>
        <v>107</v>
      </c>
      <c r="E3376" s="6">
        <v>3500</v>
      </c>
      <c r="F3376" s="8">
        <v>3730</v>
      </c>
      <c r="G3376" t="s">
        <v>8218</v>
      </c>
      <c r="H3376" s="6">
        <f t="shared" si="313"/>
        <v>71.73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t="s">
        <v>8269</v>
      </c>
      <c r="Q3376" s="11" t="s">
        <v>8315</v>
      </c>
      <c r="R3376" t="s">
        <v>8316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3">
        <f t="shared" si="312"/>
        <v>100</v>
      </c>
      <c r="E3377" s="6">
        <v>3000</v>
      </c>
      <c r="F3377" s="8">
        <v>3000</v>
      </c>
      <c r="G3377" t="s">
        <v>8218</v>
      </c>
      <c r="H3377" s="6">
        <f t="shared" si="313"/>
        <v>176.47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t="s">
        <v>8269</v>
      </c>
      <c r="Q3377" s="11" t="s">
        <v>8315</v>
      </c>
      <c r="R3377" t="s">
        <v>8316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3">
        <f t="shared" si="312"/>
        <v>100</v>
      </c>
      <c r="E3378" s="6">
        <v>8000</v>
      </c>
      <c r="F3378" s="8">
        <v>8001</v>
      </c>
      <c r="G3378" t="s">
        <v>8218</v>
      </c>
      <c r="H3378" s="6">
        <f t="shared" si="313"/>
        <v>421.11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t="s">
        <v>8269</v>
      </c>
      <c r="Q3378" s="11" t="s">
        <v>8315</v>
      </c>
      <c r="R3378" t="s">
        <v>8316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3">
        <f t="shared" si="312"/>
        <v>101</v>
      </c>
      <c r="E3379" s="6">
        <v>8000</v>
      </c>
      <c r="F3379" s="8">
        <v>8084</v>
      </c>
      <c r="G3379" t="s">
        <v>8218</v>
      </c>
      <c r="H3379" s="6">
        <f t="shared" si="313"/>
        <v>104.99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t="s">
        <v>8269</v>
      </c>
      <c r="Q3379" s="11" t="s">
        <v>8315</v>
      </c>
      <c r="R3379" t="s">
        <v>8316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3">
        <f t="shared" si="312"/>
        <v>108</v>
      </c>
      <c r="E3380" s="6">
        <v>550</v>
      </c>
      <c r="F3380" s="8">
        <v>592</v>
      </c>
      <c r="G3380" t="s">
        <v>8218</v>
      </c>
      <c r="H3380" s="6">
        <f t="shared" si="313"/>
        <v>28.19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t="s">
        <v>8269</v>
      </c>
      <c r="Q3380" s="11" t="s">
        <v>8315</v>
      </c>
      <c r="R3380" t="s">
        <v>8316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>
        <f t="shared" si="317"/>
        <v>2014</v>
      </c>
    </row>
    <row r="3381" spans="1:22" ht="43.2" x14ac:dyDescent="0.3">
      <c r="A3381">
        <v>3379</v>
      </c>
      <c r="B3381" s="3" t="s">
        <v>3378</v>
      </c>
      <c r="C3381" s="3" t="s">
        <v>7489</v>
      </c>
      <c r="D3381" s="3">
        <f t="shared" si="312"/>
        <v>104</v>
      </c>
      <c r="E3381" s="6">
        <v>2000</v>
      </c>
      <c r="F3381" s="8">
        <v>2073</v>
      </c>
      <c r="G3381" t="s">
        <v>8218</v>
      </c>
      <c r="H3381" s="6">
        <f t="shared" si="313"/>
        <v>54.55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t="s">
        <v>8269</v>
      </c>
      <c r="Q3381" s="11" t="s">
        <v>8315</v>
      </c>
      <c r="R3381" t="s">
        <v>8316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>
        <f t="shared" si="317"/>
        <v>2015</v>
      </c>
    </row>
    <row r="3382" spans="1:22" ht="43.2" x14ac:dyDescent="0.3">
      <c r="A3382">
        <v>3380</v>
      </c>
      <c r="B3382" s="3" t="s">
        <v>3379</v>
      </c>
      <c r="C3382" s="3" t="s">
        <v>7490</v>
      </c>
      <c r="D3382" s="3">
        <f t="shared" si="312"/>
        <v>104</v>
      </c>
      <c r="E3382" s="6">
        <v>3000</v>
      </c>
      <c r="F3382" s="8">
        <v>3133</v>
      </c>
      <c r="G3382" t="s">
        <v>8218</v>
      </c>
      <c r="H3382" s="6">
        <f t="shared" si="313"/>
        <v>111.89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t="s">
        <v>8269</v>
      </c>
      <c r="Q3382" s="11" t="s">
        <v>8315</v>
      </c>
      <c r="R3382" t="s">
        <v>8316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3">
        <f t="shared" si="312"/>
        <v>102</v>
      </c>
      <c r="E3383" s="6">
        <v>4000</v>
      </c>
      <c r="F3383" s="8">
        <v>4090</v>
      </c>
      <c r="G3383" t="s">
        <v>8218</v>
      </c>
      <c r="H3383" s="6">
        <f t="shared" si="313"/>
        <v>85.21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t="s">
        <v>8269</v>
      </c>
      <c r="Q3383" s="11" t="s">
        <v>8315</v>
      </c>
      <c r="R3383" t="s">
        <v>8316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3">
        <f t="shared" si="312"/>
        <v>101</v>
      </c>
      <c r="E3384" s="6">
        <v>3500</v>
      </c>
      <c r="F3384" s="8">
        <v>3526</v>
      </c>
      <c r="G3384" t="s">
        <v>8218</v>
      </c>
      <c r="H3384" s="6">
        <f t="shared" si="313"/>
        <v>76.650000000000006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t="s">
        <v>8269</v>
      </c>
      <c r="Q3384" s="11" t="s">
        <v>8315</v>
      </c>
      <c r="R3384" t="s">
        <v>8316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3">
        <f t="shared" si="312"/>
        <v>112</v>
      </c>
      <c r="E3385" s="6">
        <v>1750</v>
      </c>
      <c r="F3385" s="8">
        <v>1955</v>
      </c>
      <c r="G3385" t="s">
        <v>8218</v>
      </c>
      <c r="H3385" s="6">
        <f t="shared" si="313"/>
        <v>65.17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t="s">
        <v>8269</v>
      </c>
      <c r="Q3385" s="11" t="s">
        <v>8315</v>
      </c>
      <c r="R3385" t="s">
        <v>8316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3">
        <f t="shared" si="312"/>
        <v>100</v>
      </c>
      <c r="E3386" s="6">
        <v>6000</v>
      </c>
      <c r="F3386" s="8">
        <v>6000.66</v>
      </c>
      <c r="G3386" t="s">
        <v>8218</v>
      </c>
      <c r="H3386" s="6">
        <f t="shared" si="313"/>
        <v>93.76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t="s">
        <v>8269</v>
      </c>
      <c r="Q3386" s="11" t="s">
        <v>8315</v>
      </c>
      <c r="R3386" t="s">
        <v>8316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>
        <f t="shared" si="317"/>
        <v>2015</v>
      </c>
    </row>
    <row r="3387" spans="1:22" ht="43.2" x14ac:dyDescent="0.3">
      <c r="A3387">
        <v>3385</v>
      </c>
      <c r="B3387" s="3" t="s">
        <v>3384</v>
      </c>
      <c r="C3387" s="3" t="s">
        <v>7495</v>
      </c>
      <c r="D3387" s="3">
        <f t="shared" si="312"/>
        <v>100</v>
      </c>
      <c r="E3387" s="6">
        <v>2000</v>
      </c>
      <c r="F3387" s="8">
        <v>2000</v>
      </c>
      <c r="G3387" t="s">
        <v>8218</v>
      </c>
      <c r="H3387" s="6">
        <f t="shared" si="313"/>
        <v>133.33000000000001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t="s">
        <v>8269</v>
      </c>
      <c r="Q3387" s="11" t="s">
        <v>8315</v>
      </c>
      <c r="R3387" t="s">
        <v>8316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3">
        <f t="shared" si="312"/>
        <v>105</v>
      </c>
      <c r="E3388" s="6">
        <v>2000</v>
      </c>
      <c r="F3388" s="8">
        <v>2100</v>
      </c>
      <c r="G3388" t="s">
        <v>8218</v>
      </c>
      <c r="H3388" s="6">
        <f t="shared" si="313"/>
        <v>51.22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t="s">
        <v>8269</v>
      </c>
      <c r="Q3388" s="11" t="s">
        <v>8315</v>
      </c>
      <c r="R3388" t="s">
        <v>8316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>
        <f t="shared" si="317"/>
        <v>2014</v>
      </c>
    </row>
    <row r="3389" spans="1:22" ht="43.2" x14ac:dyDescent="0.3">
      <c r="A3389">
        <v>3387</v>
      </c>
      <c r="B3389" s="3" t="s">
        <v>3386</v>
      </c>
      <c r="C3389" s="3" t="s">
        <v>7497</v>
      </c>
      <c r="D3389" s="3">
        <f t="shared" si="312"/>
        <v>117</v>
      </c>
      <c r="E3389" s="6">
        <v>3000</v>
      </c>
      <c r="F3389" s="8">
        <v>3506</v>
      </c>
      <c r="G3389" t="s">
        <v>8218</v>
      </c>
      <c r="H3389" s="6">
        <f t="shared" si="313"/>
        <v>100.17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t="s">
        <v>8269</v>
      </c>
      <c r="Q3389" s="11" t="s">
        <v>8315</v>
      </c>
      <c r="R3389" t="s">
        <v>8316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>
        <f t="shared" si="317"/>
        <v>2014</v>
      </c>
    </row>
    <row r="3390" spans="1:22" ht="43.2" x14ac:dyDescent="0.3">
      <c r="A3390">
        <v>3388</v>
      </c>
      <c r="B3390" s="3" t="s">
        <v>3387</v>
      </c>
      <c r="C3390" s="3" t="s">
        <v>7498</v>
      </c>
      <c r="D3390" s="3">
        <f t="shared" si="312"/>
        <v>104</v>
      </c>
      <c r="E3390" s="6">
        <v>1500</v>
      </c>
      <c r="F3390" s="8">
        <v>1557</v>
      </c>
      <c r="G3390" t="s">
        <v>8218</v>
      </c>
      <c r="H3390" s="6">
        <f t="shared" si="313"/>
        <v>34.6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t="s">
        <v>8269</v>
      </c>
      <c r="Q3390" s="11" t="s">
        <v>8315</v>
      </c>
      <c r="R3390" t="s">
        <v>8316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3">
        <f t="shared" si="312"/>
        <v>115</v>
      </c>
      <c r="E3391" s="6">
        <v>10000</v>
      </c>
      <c r="F3391" s="8">
        <v>11450</v>
      </c>
      <c r="G3391" t="s">
        <v>8218</v>
      </c>
      <c r="H3391" s="6">
        <f t="shared" si="313"/>
        <v>184.68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t="s">
        <v>8269</v>
      </c>
      <c r="Q3391" s="11" t="s">
        <v>8315</v>
      </c>
      <c r="R3391" t="s">
        <v>8316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>
        <f t="shared" si="317"/>
        <v>2016</v>
      </c>
    </row>
    <row r="3392" spans="1:22" ht="43.2" x14ac:dyDescent="0.3">
      <c r="A3392">
        <v>3390</v>
      </c>
      <c r="B3392" s="3" t="s">
        <v>3389</v>
      </c>
      <c r="C3392" s="3" t="s">
        <v>7500</v>
      </c>
      <c r="D3392" s="3">
        <f t="shared" si="312"/>
        <v>102</v>
      </c>
      <c r="E3392" s="6">
        <v>1500</v>
      </c>
      <c r="F3392" s="8">
        <v>1536</v>
      </c>
      <c r="G3392" t="s">
        <v>8218</v>
      </c>
      <c r="H3392" s="6">
        <f t="shared" si="313"/>
        <v>69.819999999999993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t="s">
        <v>8269</v>
      </c>
      <c r="Q3392" s="11" t="s">
        <v>8315</v>
      </c>
      <c r="R3392" t="s">
        <v>8316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3">
        <f t="shared" si="312"/>
        <v>223</v>
      </c>
      <c r="E3393" s="6">
        <v>500</v>
      </c>
      <c r="F3393" s="8">
        <v>1115</v>
      </c>
      <c r="G3393" t="s">
        <v>8218</v>
      </c>
      <c r="H3393" s="6">
        <f t="shared" si="313"/>
        <v>61.94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t="s">
        <v>8269</v>
      </c>
      <c r="Q3393" s="11" t="s">
        <v>8315</v>
      </c>
      <c r="R3393" t="s">
        <v>8316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>
        <f t="shared" si="317"/>
        <v>2014</v>
      </c>
    </row>
    <row r="3394" spans="1:22" ht="43.2" x14ac:dyDescent="0.3">
      <c r="A3394">
        <v>3392</v>
      </c>
      <c r="B3394" s="3" t="s">
        <v>3391</v>
      </c>
      <c r="C3394" s="3" t="s">
        <v>7502</v>
      </c>
      <c r="D3394" s="3">
        <f t="shared" ref="D3394:D3457" si="318">ROUND((F3394/E3394)*100,0)</f>
        <v>100</v>
      </c>
      <c r="E3394" s="6">
        <v>500</v>
      </c>
      <c r="F3394" s="8">
        <v>500</v>
      </c>
      <c r="G3394" t="s">
        <v>8218</v>
      </c>
      <c r="H3394" s="6">
        <f t="shared" si="313"/>
        <v>41.67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t="s">
        <v>8269</v>
      </c>
      <c r="Q3394" s="11" t="s">
        <v>8315</v>
      </c>
      <c r="R3394" t="s">
        <v>8316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3">
        <f t="shared" si="318"/>
        <v>106</v>
      </c>
      <c r="E3395" s="6">
        <v>1500</v>
      </c>
      <c r="F3395" s="8">
        <v>1587</v>
      </c>
      <c r="G3395" t="s">
        <v>8218</v>
      </c>
      <c r="H3395" s="6">
        <f t="shared" ref="H3395:H3458" si="319">IFERROR(ROUND(F3395/N3395,2),0)</f>
        <v>36.07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t="s">
        <v>8269</v>
      </c>
      <c r="Q3395" s="11" t="s">
        <v>8315</v>
      </c>
      <c r="R3395" t="s">
        <v>8316</v>
      </c>
      <c r="S3395" s="13">
        <f t="shared" ref="S3395:S3458" si="320">(((L3395/60)/60)/24)+DATE(1970,1,1)</f>
        <v>41923.921643518523</v>
      </c>
      <c r="T3395" s="13">
        <f t="shared" ref="T3395:T3458" si="321">(((K3395/60)/60)/24)+DATE(1970,1,1)</f>
        <v>41949.031944444447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3">
        <f t="shared" si="318"/>
        <v>142</v>
      </c>
      <c r="E3396" s="6">
        <v>550</v>
      </c>
      <c r="F3396" s="8">
        <v>783</v>
      </c>
      <c r="G3396" t="s">
        <v>8218</v>
      </c>
      <c r="H3396" s="6">
        <f t="shared" si="319"/>
        <v>29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t="s">
        <v>8269</v>
      </c>
      <c r="Q3396" s="11" t="s">
        <v>8315</v>
      </c>
      <c r="R3396" t="s">
        <v>8316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3">
        <f t="shared" si="318"/>
        <v>184</v>
      </c>
      <c r="E3397" s="6">
        <v>500</v>
      </c>
      <c r="F3397" s="8">
        <v>920</v>
      </c>
      <c r="G3397" t="s">
        <v>8218</v>
      </c>
      <c r="H3397" s="6">
        <f t="shared" si="319"/>
        <v>24.21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t="s">
        <v>8269</v>
      </c>
      <c r="Q3397" s="11" t="s">
        <v>8315</v>
      </c>
      <c r="R3397" t="s">
        <v>8316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3">
        <f t="shared" si="318"/>
        <v>104</v>
      </c>
      <c r="E3398" s="6">
        <v>1500</v>
      </c>
      <c r="F3398" s="8">
        <v>1565</v>
      </c>
      <c r="G3398" t="s">
        <v>8218</v>
      </c>
      <c r="H3398" s="6">
        <f t="shared" si="319"/>
        <v>55.89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t="s">
        <v>8269</v>
      </c>
      <c r="Q3398" s="11" t="s">
        <v>8315</v>
      </c>
      <c r="R3398" t="s">
        <v>8316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3">
        <f t="shared" si="318"/>
        <v>112</v>
      </c>
      <c r="E3399" s="6">
        <v>250</v>
      </c>
      <c r="F3399" s="8">
        <v>280</v>
      </c>
      <c r="G3399" t="s">
        <v>8218</v>
      </c>
      <c r="H3399" s="6">
        <f t="shared" si="319"/>
        <v>11.67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t="s">
        <v>8269</v>
      </c>
      <c r="Q3399" s="11" t="s">
        <v>8315</v>
      </c>
      <c r="R3399" t="s">
        <v>8316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3">
        <f t="shared" si="318"/>
        <v>111</v>
      </c>
      <c r="E3400" s="6">
        <v>4000</v>
      </c>
      <c r="F3400" s="8">
        <v>4443</v>
      </c>
      <c r="G3400" t="s">
        <v>8218</v>
      </c>
      <c r="H3400" s="6">
        <f t="shared" si="319"/>
        <v>68.349999999999994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t="s">
        <v>8269</v>
      </c>
      <c r="Q3400" s="11" t="s">
        <v>8315</v>
      </c>
      <c r="R3400" t="s">
        <v>8316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3">
        <f t="shared" si="318"/>
        <v>104</v>
      </c>
      <c r="E3401" s="6">
        <v>1200</v>
      </c>
      <c r="F3401" s="8">
        <v>1245</v>
      </c>
      <c r="G3401" t="s">
        <v>8218</v>
      </c>
      <c r="H3401" s="6">
        <f t="shared" si="319"/>
        <v>27.07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t="s">
        <v>8269</v>
      </c>
      <c r="Q3401" s="11" t="s">
        <v>8315</v>
      </c>
      <c r="R3401" t="s">
        <v>8316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3">
        <f t="shared" si="318"/>
        <v>100</v>
      </c>
      <c r="E3402" s="6">
        <v>10000</v>
      </c>
      <c r="F3402" s="8">
        <v>10041</v>
      </c>
      <c r="G3402" t="s">
        <v>8218</v>
      </c>
      <c r="H3402" s="6">
        <f t="shared" si="319"/>
        <v>118.13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t="s">
        <v>8269</v>
      </c>
      <c r="Q3402" s="11" t="s">
        <v>8315</v>
      </c>
      <c r="R3402" t="s">
        <v>8316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>
        <f t="shared" si="323"/>
        <v>2014</v>
      </c>
    </row>
    <row r="3403" spans="1:22" ht="43.2" x14ac:dyDescent="0.3">
      <c r="A3403">
        <v>3401</v>
      </c>
      <c r="B3403" s="3" t="s">
        <v>3400</v>
      </c>
      <c r="C3403" s="3" t="s">
        <v>7511</v>
      </c>
      <c r="D3403" s="3">
        <f t="shared" si="318"/>
        <v>102</v>
      </c>
      <c r="E3403" s="6">
        <v>2900</v>
      </c>
      <c r="F3403" s="8">
        <v>2954</v>
      </c>
      <c r="G3403" t="s">
        <v>8218</v>
      </c>
      <c r="H3403" s="6">
        <f t="shared" si="319"/>
        <v>44.76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t="s">
        <v>8269</v>
      </c>
      <c r="Q3403" s="11" t="s">
        <v>8315</v>
      </c>
      <c r="R3403" t="s">
        <v>8316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3">
        <f t="shared" si="318"/>
        <v>110</v>
      </c>
      <c r="E3404" s="6">
        <v>15000</v>
      </c>
      <c r="F3404" s="8">
        <v>16465</v>
      </c>
      <c r="G3404" t="s">
        <v>8218</v>
      </c>
      <c r="H3404" s="6">
        <f t="shared" si="319"/>
        <v>99.79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t="s">
        <v>8269</v>
      </c>
      <c r="Q3404" s="11" t="s">
        <v>8315</v>
      </c>
      <c r="R3404" t="s">
        <v>8316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3">
        <f t="shared" si="318"/>
        <v>100</v>
      </c>
      <c r="E3405" s="6">
        <v>2000</v>
      </c>
      <c r="F3405" s="8">
        <v>2000</v>
      </c>
      <c r="G3405" t="s">
        <v>8218</v>
      </c>
      <c r="H3405" s="6">
        <f t="shared" si="319"/>
        <v>117.65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t="s">
        <v>8269</v>
      </c>
      <c r="Q3405" s="11" t="s">
        <v>8315</v>
      </c>
      <c r="R3405" t="s">
        <v>8316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>
        <f t="shared" si="323"/>
        <v>2015</v>
      </c>
    </row>
    <row r="3406" spans="1:22" ht="43.2" x14ac:dyDescent="0.3">
      <c r="A3406">
        <v>3404</v>
      </c>
      <c r="B3406" s="3" t="s">
        <v>3403</v>
      </c>
      <c r="C3406" s="3" t="s">
        <v>7514</v>
      </c>
      <c r="D3406" s="3">
        <f t="shared" si="318"/>
        <v>122</v>
      </c>
      <c r="E3406" s="6">
        <v>500</v>
      </c>
      <c r="F3406" s="8">
        <v>610</v>
      </c>
      <c r="G3406" t="s">
        <v>8218</v>
      </c>
      <c r="H3406" s="6">
        <f t="shared" si="319"/>
        <v>203.33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t="s">
        <v>8269</v>
      </c>
      <c r="Q3406" s="11" t="s">
        <v>8315</v>
      </c>
      <c r="R3406" t="s">
        <v>8316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3">
        <f t="shared" si="318"/>
        <v>138</v>
      </c>
      <c r="E3407" s="6">
        <v>350</v>
      </c>
      <c r="F3407" s="8">
        <v>481.5</v>
      </c>
      <c r="G3407" t="s">
        <v>8218</v>
      </c>
      <c r="H3407" s="6">
        <f t="shared" si="319"/>
        <v>28.32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t="s">
        <v>8269</v>
      </c>
      <c r="Q3407" s="11" t="s">
        <v>8315</v>
      </c>
      <c r="R3407" t="s">
        <v>8316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>
        <f t="shared" si="323"/>
        <v>2016</v>
      </c>
    </row>
    <row r="3408" spans="1:22" ht="28.8" x14ac:dyDescent="0.3">
      <c r="A3408">
        <v>3406</v>
      </c>
      <c r="B3408" s="3" t="s">
        <v>3405</v>
      </c>
      <c r="C3408" s="3" t="s">
        <v>7516</v>
      </c>
      <c r="D3408" s="3">
        <f t="shared" si="318"/>
        <v>100</v>
      </c>
      <c r="E3408" s="6">
        <v>10000</v>
      </c>
      <c r="F3408" s="8">
        <v>10031</v>
      </c>
      <c r="G3408" t="s">
        <v>8218</v>
      </c>
      <c r="H3408" s="6">
        <f t="shared" si="319"/>
        <v>110.23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t="s">
        <v>8269</v>
      </c>
      <c r="Q3408" s="11" t="s">
        <v>8315</v>
      </c>
      <c r="R3408" t="s">
        <v>8316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>
        <f t="shared" si="323"/>
        <v>2014</v>
      </c>
    </row>
    <row r="3409" spans="1:22" ht="43.2" x14ac:dyDescent="0.3">
      <c r="A3409">
        <v>3407</v>
      </c>
      <c r="B3409" s="3" t="s">
        <v>3406</v>
      </c>
      <c r="C3409" s="3" t="s">
        <v>7517</v>
      </c>
      <c r="D3409" s="3">
        <f t="shared" si="318"/>
        <v>107</v>
      </c>
      <c r="E3409" s="6">
        <v>2000</v>
      </c>
      <c r="F3409" s="8">
        <v>2142</v>
      </c>
      <c r="G3409" t="s">
        <v>8218</v>
      </c>
      <c r="H3409" s="6">
        <f t="shared" si="319"/>
        <v>31.97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t="s">
        <v>8269</v>
      </c>
      <c r="Q3409" s="11" t="s">
        <v>8315</v>
      </c>
      <c r="R3409" t="s">
        <v>8316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3">
        <f t="shared" si="318"/>
        <v>211</v>
      </c>
      <c r="E3410" s="6">
        <v>500</v>
      </c>
      <c r="F3410" s="8">
        <v>1055</v>
      </c>
      <c r="G3410" t="s">
        <v>8218</v>
      </c>
      <c r="H3410" s="6">
        <f t="shared" si="319"/>
        <v>58.61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t="s">
        <v>8269</v>
      </c>
      <c r="Q3410" s="11" t="s">
        <v>8315</v>
      </c>
      <c r="R3410" t="s">
        <v>8316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>
        <f t="shared" si="323"/>
        <v>2014</v>
      </c>
    </row>
    <row r="3411" spans="1:22" ht="28.8" x14ac:dyDescent="0.3">
      <c r="A3411">
        <v>3409</v>
      </c>
      <c r="B3411" s="3" t="s">
        <v>3408</v>
      </c>
      <c r="C3411" s="3" t="s">
        <v>7519</v>
      </c>
      <c r="D3411" s="3">
        <f t="shared" si="318"/>
        <v>124</v>
      </c>
      <c r="E3411" s="6">
        <v>500</v>
      </c>
      <c r="F3411" s="8">
        <v>618</v>
      </c>
      <c r="G3411" t="s">
        <v>8218</v>
      </c>
      <c r="H3411" s="6">
        <f t="shared" si="319"/>
        <v>29.43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t="s">
        <v>8269</v>
      </c>
      <c r="Q3411" s="11" t="s">
        <v>8315</v>
      </c>
      <c r="R3411" t="s">
        <v>8316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>
        <f t="shared" si="323"/>
        <v>2016</v>
      </c>
    </row>
    <row r="3412" spans="1:22" ht="28.8" x14ac:dyDescent="0.3">
      <c r="A3412">
        <v>3410</v>
      </c>
      <c r="B3412" s="3" t="s">
        <v>3409</v>
      </c>
      <c r="C3412" s="3" t="s">
        <v>7520</v>
      </c>
      <c r="D3412" s="3">
        <f t="shared" si="318"/>
        <v>109</v>
      </c>
      <c r="E3412" s="6">
        <v>3000</v>
      </c>
      <c r="F3412" s="8">
        <v>3255</v>
      </c>
      <c r="G3412" t="s">
        <v>8218</v>
      </c>
      <c r="H3412" s="6">
        <f t="shared" si="319"/>
        <v>81.38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t="s">
        <v>8269</v>
      </c>
      <c r="Q3412" s="11" t="s">
        <v>8315</v>
      </c>
      <c r="R3412" t="s">
        <v>8316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3">
        <f t="shared" si="318"/>
        <v>104</v>
      </c>
      <c r="E3413" s="6">
        <v>15000</v>
      </c>
      <c r="F3413" s="8">
        <v>15535</v>
      </c>
      <c r="G3413" t="s">
        <v>8218</v>
      </c>
      <c r="H3413" s="6">
        <f t="shared" si="319"/>
        <v>199.17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t="s">
        <v>8269</v>
      </c>
      <c r="Q3413" s="11" t="s">
        <v>8315</v>
      </c>
      <c r="R3413" t="s">
        <v>8316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3">
        <f t="shared" si="318"/>
        <v>100</v>
      </c>
      <c r="E3414" s="6">
        <v>3000</v>
      </c>
      <c r="F3414" s="8">
        <v>3000</v>
      </c>
      <c r="G3414" t="s">
        <v>8218</v>
      </c>
      <c r="H3414" s="6">
        <f t="shared" si="319"/>
        <v>115.38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t="s">
        <v>8269</v>
      </c>
      <c r="Q3414" s="11" t="s">
        <v>8315</v>
      </c>
      <c r="R3414" t="s">
        <v>8316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>
        <f t="shared" si="323"/>
        <v>2014</v>
      </c>
    </row>
    <row r="3415" spans="1:22" ht="43.2" x14ac:dyDescent="0.3">
      <c r="A3415">
        <v>3413</v>
      </c>
      <c r="B3415" s="3" t="s">
        <v>3412</v>
      </c>
      <c r="C3415" s="3" t="s">
        <v>7523</v>
      </c>
      <c r="D3415" s="3">
        <f t="shared" si="318"/>
        <v>130</v>
      </c>
      <c r="E3415" s="6">
        <v>500</v>
      </c>
      <c r="F3415" s="8">
        <v>650</v>
      </c>
      <c r="G3415" t="s">
        <v>8218</v>
      </c>
      <c r="H3415" s="6">
        <f t="shared" si="319"/>
        <v>46.43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t="s">
        <v>8269</v>
      </c>
      <c r="Q3415" s="11" t="s">
        <v>8315</v>
      </c>
      <c r="R3415" t="s">
        <v>8316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3">
        <f t="shared" si="318"/>
        <v>104</v>
      </c>
      <c r="E3416" s="6">
        <v>3000</v>
      </c>
      <c r="F3416" s="8">
        <v>3105</v>
      </c>
      <c r="G3416" t="s">
        <v>8218</v>
      </c>
      <c r="H3416" s="6">
        <f t="shared" si="319"/>
        <v>70.569999999999993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t="s">
        <v>8269</v>
      </c>
      <c r="Q3416" s="11" t="s">
        <v>8315</v>
      </c>
      <c r="R3416" t="s">
        <v>8316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>
        <f t="shared" si="323"/>
        <v>2016</v>
      </c>
    </row>
    <row r="3417" spans="1:22" ht="28.8" x14ac:dyDescent="0.3">
      <c r="A3417">
        <v>3415</v>
      </c>
      <c r="B3417" s="3" t="s">
        <v>3414</v>
      </c>
      <c r="C3417" s="3" t="s">
        <v>7525</v>
      </c>
      <c r="D3417" s="3">
        <f t="shared" si="318"/>
        <v>100</v>
      </c>
      <c r="E3417" s="6">
        <v>200</v>
      </c>
      <c r="F3417" s="8">
        <v>200</v>
      </c>
      <c r="G3417" t="s">
        <v>8218</v>
      </c>
      <c r="H3417" s="6">
        <f t="shared" si="319"/>
        <v>22.22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t="s">
        <v>8269</v>
      </c>
      <c r="Q3417" s="11" t="s">
        <v>8315</v>
      </c>
      <c r="R3417" t="s">
        <v>8316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>
        <f t="shared" si="323"/>
        <v>2016</v>
      </c>
    </row>
    <row r="3418" spans="1:22" ht="43.2" x14ac:dyDescent="0.3">
      <c r="A3418">
        <v>3416</v>
      </c>
      <c r="B3418" s="3" t="s">
        <v>3415</v>
      </c>
      <c r="C3418" s="3" t="s">
        <v>7526</v>
      </c>
      <c r="D3418" s="3">
        <f t="shared" si="318"/>
        <v>120</v>
      </c>
      <c r="E3418" s="6">
        <v>4000</v>
      </c>
      <c r="F3418" s="8">
        <v>4784</v>
      </c>
      <c r="G3418" t="s">
        <v>8218</v>
      </c>
      <c r="H3418" s="6">
        <f t="shared" si="319"/>
        <v>159.47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t="s">
        <v>8269</v>
      </c>
      <c r="Q3418" s="11" t="s">
        <v>8315</v>
      </c>
      <c r="R3418" t="s">
        <v>8316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3">
        <f t="shared" si="318"/>
        <v>100</v>
      </c>
      <c r="E3419" s="6">
        <v>1700</v>
      </c>
      <c r="F3419" s="8">
        <v>1700.01</v>
      </c>
      <c r="G3419" t="s">
        <v>8218</v>
      </c>
      <c r="H3419" s="6">
        <f t="shared" si="319"/>
        <v>37.78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t="s">
        <v>8269</v>
      </c>
      <c r="Q3419" s="11" t="s">
        <v>8315</v>
      </c>
      <c r="R3419" t="s">
        <v>8316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3">
        <f t="shared" si="318"/>
        <v>101</v>
      </c>
      <c r="E3420" s="6">
        <v>4000</v>
      </c>
      <c r="F3420" s="8">
        <v>4035</v>
      </c>
      <c r="G3420" t="s">
        <v>8218</v>
      </c>
      <c r="H3420" s="6">
        <f t="shared" si="319"/>
        <v>72.05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t="s">
        <v>8269</v>
      </c>
      <c r="Q3420" s="11" t="s">
        <v>8315</v>
      </c>
      <c r="R3420" t="s">
        <v>8316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>
        <f t="shared" si="323"/>
        <v>2014</v>
      </c>
    </row>
    <row r="3421" spans="1:22" ht="43.2" x14ac:dyDescent="0.3">
      <c r="A3421">
        <v>3419</v>
      </c>
      <c r="B3421" s="3" t="s">
        <v>3418</v>
      </c>
      <c r="C3421" s="3" t="s">
        <v>7529</v>
      </c>
      <c r="D3421" s="3">
        <f t="shared" si="318"/>
        <v>107</v>
      </c>
      <c r="E3421" s="6">
        <v>2750</v>
      </c>
      <c r="F3421" s="8">
        <v>2930</v>
      </c>
      <c r="G3421" t="s">
        <v>8218</v>
      </c>
      <c r="H3421" s="6">
        <f t="shared" si="319"/>
        <v>63.7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t="s">
        <v>8269</v>
      </c>
      <c r="Q3421" s="11" t="s">
        <v>8315</v>
      </c>
      <c r="R3421" t="s">
        <v>8316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>
        <f t="shared" si="323"/>
        <v>2016</v>
      </c>
    </row>
    <row r="3422" spans="1:22" ht="28.8" x14ac:dyDescent="0.3">
      <c r="A3422">
        <v>3420</v>
      </c>
      <c r="B3422" s="3" t="s">
        <v>3419</v>
      </c>
      <c r="C3422" s="3" t="s">
        <v>7530</v>
      </c>
      <c r="D3422" s="3">
        <f t="shared" si="318"/>
        <v>138</v>
      </c>
      <c r="E3422" s="6">
        <v>700</v>
      </c>
      <c r="F3422" s="8">
        <v>966</v>
      </c>
      <c r="G3422" t="s">
        <v>8218</v>
      </c>
      <c r="H3422" s="6">
        <f t="shared" si="319"/>
        <v>28.41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t="s">
        <v>8269</v>
      </c>
      <c r="Q3422" s="11" t="s">
        <v>8315</v>
      </c>
      <c r="R3422" t="s">
        <v>8316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3">
        <f t="shared" si="318"/>
        <v>101</v>
      </c>
      <c r="E3423" s="6">
        <v>10000</v>
      </c>
      <c r="F3423" s="8">
        <v>10115</v>
      </c>
      <c r="G3423" t="s">
        <v>8218</v>
      </c>
      <c r="H3423" s="6">
        <f t="shared" si="319"/>
        <v>103.21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t="s">
        <v>8269</v>
      </c>
      <c r="Q3423" s="11" t="s">
        <v>8315</v>
      </c>
      <c r="R3423" t="s">
        <v>8316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3">
        <f t="shared" si="318"/>
        <v>109</v>
      </c>
      <c r="E3424" s="6">
        <v>3000</v>
      </c>
      <c r="F3424" s="8">
        <v>3273</v>
      </c>
      <c r="G3424" t="s">
        <v>8218</v>
      </c>
      <c r="H3424" s="6">
        <f t="shared" si="319"/>
        <v>71.150000000000006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t="s">
        <v>8269</v>
      </c>
      <c r="Q3424" s="11" t="s">
        <v>8315</v>
      </c>
      <c r="R3424" t="s">
        <v>8316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>
        <f t="shared" si="323"/>
        <v>2015</v>
      </c>
    </row>
    <row r="3425" spans="1:22" ht="28.8" x14ac:dyDescent="0.3">
      <c r="A3425">
        <v>3423</v>
      </c>
      <c r="B3425" s="3" t="s">
        <v>3422</v>
      </c>
      <c r="C3425" s="3" t="s">
        <v>7533</v>
      </c>
      <c r="D3425" s="3">
        <f t="shared" si="318"/>
        <v>140</v>
      </c>
      <c r="E3425" s="6">
        <v>250</v>
      </c>
      <c r="F3425" s="8">
        <v>350</v>
      </c>
      <c r="G3425" t="s">
        <v>8218</v>
      </c>
      <c r="H3425" s="6">
        <f t="shared" si="319"/>
        <v>35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t="s">
        <v>8269</v>
      </c>
      <c r="Q3425" s="11" t="s">
        <v>8315</v>
      </c>
      <c r="R3425" t="s">
        <v>8316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3">
        <f t="shared" si="318"/>
        <v>104</v>
      </c>
      <c r="E3426" s="6">
        <v>6000</v>
      </c>
      <c r="F3426" s="8">
        <v>6215</v>
      </c>
      <c r="G3426" t="s">
        <v>8218</v>
      </c>
      <c r="H3426" s="6">
        <f t="shared" si="319"/>
        <v>81.78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t="s">
        <v>8269</v>
      </c>
      <c r="Q3426" s="11" t="s">
        <v>8315</v>
      </c>
      <c r="R3426" t="s">
        <v>8316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3">
        <f t="shared" si="318"/>
        <v>103</v>
      </c>
      <c r="E3427" s="6">
        <v>30000</v>
      </c>
      <c r="F3427" s="8">
        <v>30891.1</v>
      </c>
      <c r="G3427" t="s">
        <v>8218</v>
      </c>
      <c r="H3427" s="6">
        <f t="shared" si="319"/>
        <v>297.02999999999997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t="s">
        <v>8269</v>
      </c>
      <c r="Q3427" s="11" t="s">
        <v>8315</v>
      </c>
      <c r="R3427" t="s">
        <v>8316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3">
        <f t="shared" si="318"/>
        <v>108</v>
      </c>
      <c r="E3428" s="6">
        <v>3750</v>
      </c>
      <c r="F3428" s="8">
        <v>4055</v>
      </c>
      <c r="G3428" t="s">
        <v>8218</v>
      </c>
      <c r="H3428" s="6">
        <f t="shared" si="319"/>
        <v>46.61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t="s">
        <v>8269</v>
      </c>
      <c r="Q3428" s="11" t="s">
        <v>8315</v>
      </c>
      <c r="R3428" t="s">
        <v>8316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3">
        <f t="shared" si="318"/>
        <v>100</v>
      </c>
      <c r="E3429" s="6">
        <v>1500</v>
      </c>
      <c r="F3429" s="8">
        <v>1500</v>
      </c>
      <c r="G3429" t="s">
        <v>8218</v>
      </c>
      <c r="H3429" s="6">
        <f t="shared" si="319"/>
        <v>51.72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t="s">
        <v>8269</v>
      </c>
      <c r="Q3429" s="11" t="s">
        <v>8315</v>
      </c>
      <c r="R3429" t="s">
        <v>8316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3">
        <f t="shared" si="318"/>
        <v>103</v>
      </c>
      <c r="E3430" s="6">
        <v>2000</v>
      </c>
      <c r="F3430" s="8">
        <v>2055</v>
      </c>
      <c r="G3430" t="s">
        <v>8218</v>
      </c>
      <c r="H3430" s="6">
        <f t="shared" si="319"/>
        <v>40.29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t="s">
        <v>8269</v>
      </c>
      <c r="Q3430" s="11" t="s">
        <v>8315</v>
      </c>
      <c r="R3430" t="s">
        <v>8316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3">
        <f t="shared" si="318"/>
        <v>130</v>
      </c>
      <c r="E3431" s="6">
        <v>150</v>
      </c>
      <c r="F3431" s="8">
        <v>195</v>
      </c>
      <c r="G3431" t="s">
        <v>8218</v>
      </c>
      <c r="H3431" s="6">
        <f t="shared" si="319"/>
        <v>16.25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t="s">
        <v>8269</v>
      </c>
      <c r="Q3431" s="11" t="s">
        <v>8315</v>
      </c>
      <c r="R3431" t="s">
        <v>8316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3">
        <f t="shared" si="318"/>
        <v>109</v>
      </c>
      <c r="E3432" s="6">
        <v>2000</v>
      </c>
      <c r="F3432" s="8">
        <v>2170.9899999999998</v>
      </c>
      <c r="G3432" t="s">
        <v>8218</v>
      </c>
      <c r="H3432" s="6">
        <f t="shared" si="319"/>
        <v>30.15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t="s">
        <v>8269</v>
      </c>
      <c r="Q3432" s="11" t="s">
        <v>8315</v>
      </c>
      <c r="R3432" t="s">
        <v>8316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3">
        <f t="shared" si="318"/>
        <v>100</v>
      </c>
      <c r="E3433" s="6">
        <v>2000</v>
      </c>
      <c r="F3433" s="8">
        <v>2000</v>
      </c>
      <c r="G3433" t="s">
        <v>8218</v>
      </c>
      <c r="H3433" s="6">
        <f t="shared" si="319"/>
        <v>95.24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t="s">
        <v>8269</v>
      </c>
      <c r="Q3433" s="11" t="s">
        <v>8315</v>
      </c>
      <c r="R3433" t="s">
        <v>8316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3">
        <f t="shared" si="318"/>
        <v>110</v>
      </c>
      <c r="E3434" s="6">
        <v>2000</v>
      </c>
      <c r="F3434" s="8">
        <v>2193</v>
      </c>
      <c r="G3434" t="s">
        <v>8218</v>
      </c>
      <c r="H3434" s="6">
        <f t="shared" si="319"/>
        <v>52.21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t="s">
        <v>8269</v>
      </c>
      <c r="Q3434" s="11" t="s">
        <v>8315</v>
      </c>
      <c r="R3434" t="s">
        <v>8316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3">
        <f t="shared" si="318"/>
        <v>100</v>
      </c>
      <c r="E3435" s="6">
        <v>9500</v>
      </c>
      <c r="F3435" s="8">
        <v>9525</v>
      </c>
      <c r="G3435" t="s">
        <v>8218</v>
      </c>
      <c r="H3435" s="6">
        <f t="shared" si="319"/>
        <v>134.15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t="s">
        <v>8269</v>
      </c>
      <c r="Q3435" s="11" t="s">
        <v>8315</v>
      </c>
      <c r="R3435" t="s">
        <v>8316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2014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3">
        <f t="shared" si="318"/>
        <v>106</v>
      </c>
      <c r="E3436" s="6">
        <v>10000</v>
      </c>
      <c r="F3436" s="8">
        <v>10555</v>
      </c>
      <c r="G3436" t="s">
        <v>8218</v>
      </c>
      <c r="H3436" s="6">
        <f t="shared" si="319"/>
        <v>62.83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t="s">
        <v>8269</v>
      </c>
      <c r="Q3436" s="11" t="s">
        <v>8315</v>
      </c>
      <c r="R3436" t="s">
        <v>8316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3">
        <f t="shared" si="318"/>
        <v>112</v>
      </c>
      <c r="E3437" s="6">
        <v>1000</v>
      </c>
      <c r="F3437" s="8">
        <v>1120</v>
      </c>
      <c r="G3437" t="s">
        <v>8218</v>
      </c>
      <c r="H3437" s="6">
        <f t="shared" si="319"/>
        <v>58.95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t="s">
        <v>8269</v>
      </c>
      <c r="Q3437" s="11" t="s">
        <v>8315</v>
      </c>
      <c r="R3437" t="s">
        <v>8316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3">
        <f t="shared" si="318"/>
        <v>106</v>
      </c>
      <c r="E3438" s="6">
        <v>5000</v>
      </c>
      <c r="F3438" s="8">
        <v>5295</v>
      </c>
      <c r="G3438" t="s">
        <v>8218</v>
      </c>
      <c r="H3438" s="6">
        <f t="shared" si="319"/>
        <v>143.11000000000001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t="s">
        <v>8269</v>
      </c>
      <c r="Q3438" s="11" t="s">
        <v>8315</v>
      </c>
      <c r="R3438" t="s">
        <v>8316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>
        <f t="shared" si="323"/>
        <v>2014</v>
      </c>
    </row>
    <row r="3439" spans="1:22" ht="43.2" x14ac:dyDescent="0.3">
      <c r="A3439">
        <v>3437</v>
      </c>
      <c r="B3439" s="3" t="s">
        <v>3436</v>
      </c>
      <c r="C3439" s="3" t="s">
        <v>7547</v>
      </c>
      <c r="D3439" s="3">
        <f t="shared" si="318"/>
        <v>101</v>
      </c>
      <c r="E3439" s="6">
        <v>3000</v>
      </c>
      <c r="F3439" s="8">
        <v>3030</v>
      </c>
      <c r="G3439" t="s">
        <v>8218</v>
      </c>
      <c r="H3439" s="6">
        <f t="shared" si="319"/>
        <v>84.17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t="s">
        <v>8269</v>
      </c>
      <c r="Q3439" s="11" t="s">
        <v>8315</v>
      </c>
      <c r="R3439" t="s">
        <v>8316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3">
        <f t="shared" si="318"/>
        <v>104</v>
      </c>
      <c r="E3440" s="6">
        <v>2500</v>
      </c>
      <c r="F3440" s="8">
        <v>2605</v>
      </c>
      <c r="G3440" t="s">
        <v>8218</v>
      </c>
      <c r="H3440" s="6">
        <f t="shared" si="319"/>
        <v>186.07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t="s">
        <v>8269</v>
      </c>
      <c r="Q3440" s="11" t="s">
        <v>8315</v>
      </c>
      <c r="R3440" t="s">
        <v>8316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2015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3">
        <f t="shared" si="318"/>
        <v>135</v>
      </c>
      <c r="E3441" s="6">
        <v>1200</v>
      </c>
      <c r="F3441" s="8">
        <v>1616.14</v>
      </c>
      <c r="G3441" t="s">
        <v>8218</v>
      </c>
      <c r="H3441" s="6">
        <f t="shared" si="319"/>
        <v>89.79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t="s">
        <v>8269</v>
      </c>
      <c r="Q3441" s="11" t="s">
        <v>8315</v>
      </c>
      <c r="R3441" t="s">
        <v>8316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3">
        <f t="shared" si="318"/>
        <v>105</v>
      </c>
      <c r="E3442" s="6">
        <v>5000</v>
      </c>
      <c r="F3442" s="8">
        <v>5260.92</v>
      </c>
      <c r="G3442" t="s">
        <v>8218</v>
      </c>
      <c r="H3442" s="6">
        <f t="shared" si="319"/>
        <v>64.16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t="s">
        <v>8269</v>
      </c>
      <c r="Q3442" s="11" t="s">
        <v>8315</v>
      </c>
      <c r="R3442" t="s">
        <v>8316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3">
        <f t="shared" si="318"/>
        <v>103</v>
      </c>
      <c r="E3443" s="6">
        <v>2500</v>
      </c>
      <c r="F3443" s="8">
        <v>2565</v>
      </c>
      <c r="G3443" t="s">
        <v>8218</v>
      </c>
      <c r="H3443" s="6">
        <f t="shared" si="319"/>
        <v>59.65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t="s">
        <v>8269</v>
      </c>
      <c r="Q3443" s="11" t="s">
        <v>8315</v>
      </c>
      <c r="R3443" t="s">
        <v>8316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3">
        <f t="shared" si="318"/>
        <v>100</v>
      </c>
      <c r="E3444" s="6">
        <v>250</v>
      </c>
      <c r="F3444" s="8">
        <v>250</v>
      </c>
      <c r="G3444" t="s">
        <v>8218</v>
      </c>
      <c r="H3444" s="6">
        <f t="shared" si="319"/>
        <v>31.25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t="s">
        <v>8269</v>
      </c>
      <c r="Q3444" s="11" t="s">
        <v>8315</v>
      </c>
      <c r="R3444" t="s">
        <v>8316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3">
        <f t="shared" si="318"/>
        <v>186</v>
      </c>
      <c r="E3445" s="6">
        <v>1000</v>
      </c>
      <c r="F3445" s="8">
        <v>1855</v>
      </c>
      <c r="G3445" t="s">
        <v>8218</v>
      </c>
      <c r="H3445" s="6">
        <f t="shared" si="319"/>
        <v>41.22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t="s">
        <v>8269</v>
      </c>
      <c r="Q3445" s="11" t="s">
        <v>8315</v>
      </c>
      <c r="R3445" t="s">
        <v>8316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3">
        <f t="shared" si="318"/>
        <v>289</v>
      </c>
      <c r="E3446" s="6">
        <v>300</v>
      </c>
      <c r="F3446" s="8">
        <v>867</v>
      </c>
      <c r="G3446" t="s">
        <v>8218</v>
      </c>
      <c r="H3446" s="6">
        <f t="shared" si="319"/>
        <v>43.35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t="s">
        <v>8269</v>
      </c>
      <c r="Q3446" s="11" t="s">
        <v>8315</v>
      </c>
      <c r="R3446" t="s">
        <v>8316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>
        <f t="shared" si="323"/>
        <v>2016</v>
      </c>
    </row>
    <row r="3447" spans="1:22" ht="28.8" x14ac:dyDescent="0.3">
      <c r="A3447">
        <v>3445</v>
      </c>
      <c r="B3447" s="3" t="s">
        <v>3444</v>
      </c>
      <c r="C3447" s="3" t="s">
        <v>7555</v>
      </c>
      <c r="D3447" s="3">
        <f t="shared" si="318"/>
        <v>100</v>
      </c>
      <c r="E3447" s="6">
        <v>2000</v>
      </c>
      <c r="F3447" s="8">
        <v>2000</v>
      </c>
      <c r="G3447" t="s">
        <v>8218</v>
      </c>
      <c r="H3447" s="6">
        <f t="shared" si="319"/>
        <v>64.52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t="s">
        <v>8269</v>
      </c>
      <c r="Q3447" s="11" t="s">
        <v>8315</v>
      </c>
      <c r="R3447" t="s">
        <v>8316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3">
        <f t="shared" si="318"/>
        <v>108</v>
      </c>
      <c r="E3448" s="6">
        <v>1000</v>
      </c>
      <c r="F3448" s="8">
        <v>1082</v>
      </c>
      <c r="G3448" t="s">
        <v>8218</v>
      </c>
      <c r="H3448" s="6">
        <f t="shared" si="319"/>
        <v>43.28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t="s">
        <v>8269</v>
      </c>
      <c r="Q3448" s="11" t="s">
        <v>8315</v>
      </c>
      <c r="R3448" t="s">
        <v>8316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3">
        <f t="shared" si="318"/>
        <v>108</v>
      </c>
      <c r="E3449" s="6">
        <v>1000</v>
      </c>
      <c r="F3449" s="8">
        <v>1078</v>
      </c>
      <c r="G3449" t="s">
        <v>8218</v>
      </c>
      <c r="H3449" s="6">
        <f t="shared" si="319"/>
        <v>77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t="s">
        <v>8269</v>
      </c>
      <c r="Q3449" s="11" t="s">
        <v>8315</v>
      </c>
      <c r="R3449" t="s">
        <v>8316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3">
        <f t="shared" si="318"/>
        <v>110</v>
      </c>
      <c r="E3450" s="6">
        <v>2100</v>
      </c>
      <c r="F3450" s="8">
        <v>2305</v>
      </c>
      <c r="G3450" t="s">
        <v>8218</v>
      </c>
      <c r="H3450" s="6">
        <f t="shared" si="319"/>
        <v>51.22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t="s">
        <v>8269</v>
      </c>
      <c r="Q3450" s="11" t="s">
        <v>8315</v>
      </c>
      <c r="R3450" t="s">
        <v>8316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3">
        <f t="shared" si="318"/>
        <v>171</v>
      </c>
      <c r="E3451" s="6">
        <v>800</v>
      </c>
      <c r="F3451" s="8">
        <v>1365</v>
      </c>
      <c r="G3451" t="s">
        <v>8218</v>
      </c>
      <c r="H3451" s="6">
        <f t="shared" si="319"/>
        <v>68.25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t="s">
        <v>8269</v>
      </c>
      <c r="Q3451" s="11" t="s">
        <v>8315</v>
      </c>
      <c r="R3451" t="s">
        <v>8316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3">
        <f t="shared" si="318"/>
        <v>152</v>
      </c>
      <c r="E3452" s="6">
        <v>500</v>
      </c>
      <c r="F3452" s="8">
        <v>760</v>
      </c>
      <c r="G3452" t="s">
        <v>8218</v>
      </c>
      <c r="H3452" s="6">
        <f t="shared" si="319"/>
        <v>19.489999999999998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t="s">
        <v>8269</v>
      </c>
      <c r="Q3452" s="11" t="s">
        <v>8315</v>
      </c>
      <c r="R3452" t="s">
        <v>8316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3">
        <f t="shared" si="318"/>
        <v>101</v>
      </c>
      <c r="E3453" s="6">
        <v>650</v>
      </c>
      <c r="F3453" s="8">
        <v>658</v>
      </c>
      <c r="G3453" t="s">
        <v>8218</v>
      </c>
      <c r="H3453" s="6">
        <f t="shared" si="319"/>
        <v>41.13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t="s">
        <v>8269</v>
      </c>
      <c r="Q3453" s="11" t="s">
        <v>8315</v>
      </c>
      <c r="R3453" t="s">
        <v>8316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3">
        <f t="shared" si="318"/>
        <v>153</v>
      </c>
      <c r="E3454" s="6">
        <v>1000</v>
      </c>
      <c r="F3454" s="8">
        <v>1532</v>
      </c>
      <c r="G3454" t="s">
        <v>8218</v>
      </c>
      <c r="H3454" s="6">
        <f t="shared" si="319"/>
        <v>41.41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t="s">
        <v>8269</v>
      </c>
      <c r="Q3454" s="11" t="s">
        <v>8315</v>
      </c>
      <c r="R3454" t="s">
        <v>8316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3">
        <f t="shared" si="318"/>
        <v>128</v>
      </c>
      <c r="E3455" s="6">
        <v>300</v>
      </c>
      <c r="F3455" s="8">
        <v>385</v>
      </c>
      <c r="G3455" t="s">
        <v>8218</v>
      </c>
      <c r="H3455" s="6">
        <f t="shared" si="319"/>
        <v>27.5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t="s">
        <v>8269</v>
      </c>
      <c r="Q3455" s="11" t="s">
        <v>8315</v>
      </c>
      <c r="R3455" t="s">
        <v>8316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>
        <f t="shared" si="323"/>
        <v>2016</v>
      </c>
    </row>
    <row r="3456" spans="1:22" ht="43.2" x14ac:dyDescent="0.3">
      <c r="A3456">
        <v>3454</v>
      </c>
      <c r="B3456" s="3" t="s">
        <v>3453</v>
      </c>
      <c r="C3456" s="3" t="s">
        <v>7564</v>
      </c>
      <c r="D3456" s="3">
        <f t="shared" si="318"/>
        <v>101</v>
      </c>
      <c r="E3456" s="6">
        <v>700</v>
      </c>
      <c r="F3456" s="8">
        <v>705</v>
      </c>
      <c r="G3456" t="s">
        <v>8218</v>
      </c>
      <c r="H3456" s="6">
        <f t="shared" si="319"/>
        <v>33.57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t="s">
        <v>8269</v>
      </c>
      <c r="Q3456" s="11" t="s">
        <v>8315</v>
      </c>
      <c r="R3456" t="s">
        <v>8316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3">
        <f t="shared" si="318"/>
        <v>101</v>
      </c>
      <c r="E3457" s="6">
        <v>10000</v>
      </c>
      <c r="F3457" s="8">
        <v>10065</v>
      </c>
      <c r="G3457" t="s">
        <v>8218</v>
      </c>
      <c r="H3457" s="6">
        <f t="shared" si="319"/>
        <v>145.87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t="s">
        <v>8269</v>
      </c>
      <c r="Q3457" s="11" t="s">
        <v>8315</v>
      </c>
      <c r="R3457" t="s">
        <v>8316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3">
        <f t="shared" ref="D3458:D3521" si="324">ROUND((F3458/E3458)*100,0)</f>
        <v>191</v>
      </c>
      <c r="E3458" s="6">
        <v>3000</v>
      </c>
      <c r="F3458" s="8">
        <v>5739</v>
      </c>
      <c r="G3458" t="s">
        <v>8218</v>
      </c>
      <c r="H3458" s="6">
        <f t="shared" si="319"/>
        <v>358.69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t="s">
        <v>8269</v>
      </c>
      <c r="Q3458" s="11" t="s">
        <v>8315</v>
      </c>
      <c r="R3458" t="s">
        <v>8316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3">
        <f t="shared" si="324"/>
        <v>140</v>
      </c>
      <c r="E3459" s="6">
        <v>2000</v>
      </c>
      <c r="F3459" s="8">
        <v>2804</v>
      </c>
      <c r="G3459" t="s">
        <v>8218</v>
      </c>
      <c r="H3459" s="6">
        <f t="shared" ref="H3459:H3522" si="325">IFERROR(ROUND(F3459/N3459,2),0)</f>
        <v>50.98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t="s">
        <v>8269</v>
      </c>
      <c r="Q3459" s="11" t="s">
        <v>8315</v>
      </c>
      <c r="R3459" t="s">
        <v>8316</v>
      </c>
      <c r="S3459" s="13">
        <f t="shared" ref="S3459:S3522" si="326">(((L3459/60)/60)/24)+DATE(1970,1,1)</f>
        <v>42016.706678240742</v>
      </c>
      <c r="T3459" s="13">
        <f t="shared" ref="T3459:T3522" si="327">(((K3459/60)/60)/24)+DATE(1970,1,1)</f>
        <v>42047.249305555553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3">
        <f t="shared" si="324"/>
        <v>124</v>
      </c>
      <c r="E3460" s="6">
        <v>978</v>
      </c>
      <c r="F3460" s="8">
        <v>1216</v>
      </c>
      <c r="G3460" t="s">
        <v>8218</v>
      </c>
      <c r="H3460" s="6">
        <f t="shared" si="325"/>
        <v>45.04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t="s">
        <v>8269</v>
      </c>
      <c r="Q3460" s="11" t="s">
        <v>8315</v>
      </c>
      <c r="R3460" t="s">
        <v>8316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3">
        <f t="shared" si="324"/>
        <v>126</v>
      </c>
      <c r="E3461" s="6">
        <v>500</v>
      </c>
      <c r="F3461" s="8">
        <v>631</v>
      </c>
      <c r="G3461" t="s">
        <v>8218</v>
      </c>
      <c r="H3461" s="6">
        <f t="shared" si="325"/>
        <v>17.53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t="s">
        <v>8269</v>
      </c>
      <c r="Q3461" s="11" t="s">
        <v>8315</v>
      </c>
      <c r="R3461" t="s">
        <v>8316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3">
        <f t="shared" si="324"/>
        <v>190</v>
      </c>
      <c r="E3462" s="6">
        <v>500</v>
      </c>
      <c r="F3462" s="8">
        <v>950</v>
      </c>
      <c r="G3462" t="s">
        <v>8218</v>
      </c>
      <c r="H3462" s="6">
        <f t="shared" si="325"/>
        <v>50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t="s">
        <v>8269</v>
      </c>
      <c r="Q3462" s="11" t="s">
        <v>8315</v>
      </c>
      <c r="R3462" t="s">
        <v>8316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3">
        <f t="shared" si="324"/>
        <v>139</v>
      </c>
      <c r="E3463" s="6">
        <v>500</v>
      </c>
      <c r="F3463" s="8">
        <v>695</v>
      </c>
      <c r="G3463" t="s">
        <v>8218</v>
      </c>
      <c r="H3463" s="6">
        <f t="shared" si="325"/>
        <v>57.92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t="s">
        <v>8269</v>
      </c>
      <c r="Q3463" s="11" t="s">
        <v>8315</v>
      </c>
      <c r="R3463" t="s">
        <v>8316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>
        <f t="shared" si="329"/>
        <v>2016</v>
      </c>
    </row>
    <row r="3464" spans="1:22" ht="28.8" x14ac:dyDescent="0.3">
      <c r="A3464">
        <v>3462</v>
      </c>
      <c r="B3464" s="3" t="s">
        <v>3461</v>
      </c>
      <c r="C3464" s="3" t="s">
        <v>7572</v>
      </c>
      <c r="D3464" s="3">
        <f t="shared" si="324"/>
        <v>202</v>
      </c>
      <c r="E3464" s="6">
        <v>250</v>
      </c>
      <c r="F3464" s="8">
        <v>505</v>
      </c>
      <c r="G3464" t="s">
        <v>8218</v>
      </c>
      <c r="H3464" s="6">
        <f t="shared" si="325"/>
        <v>29.71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t="s">
        <v>8269</v>
      </c>
      <c r="Q3464" s="11" t="s">
        <v>8315</v>
      </c>
      <c r="R3464" t="s">
        <v>8316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3">
        <f t="shared" si="324"/>
        <v>103</v>
      </c>
      <c r="E3465" s="6">
        <v>10000</v>
      </c>
      <c r="F3465" s="8">
        <v>10338</v>
      </c>
      <c r="G3465" t="s">
        <v>8218</v>
      </c>
      <c r="H3465" s="6">
        <f t="shared" si="325"/>
        <v>90.68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t="s">
        <v>8269</v>
      </c>
      <c r="Q3465" s="11" t="s">
        <v>8315</v>
      </c>
      <c r="R3465" t="s">
        <v>8316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>
        <f t="shared" si="329"/>
        <v>2016</v>
      </c>
    </row>
    <row r="3466" spans="1:22" ht="43.2" x14ac:dyDescent="0.3">
      <c r="A3466">
        <v>3464</v>
      </c>
      <c r="B3466" s="3" t="s">
        <v>3463</v>
      </c>
      <c r="C3466" s="3" t="s">
        <v>7574</v>
      </c>
      <c r="D3466" s="3">
        <f t="shared" si="324"/>
        <v>102</v>
      </c>
      <c r="E3466" s="6">
        <v>5000</v>
      </c>
      <c r="F3466" s="8">
        <v>5116.18</v>
      </c>
      <c r="G3466" t="s">
        <v>8218</v>
      </c>
      <c r="H3466" s="6">
        <f t="shared" si="325"/>
        <v>55.01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t="s">
        <v>8269</v>
      </c>
      <c r="Q3466" s="11" t="s">
        <v>8315</v>
      </c>
      <c r="R3466" t="s">
        <v>8316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3">
        <f t="shared" si="324"/>
        <v>103</v>
      </c>
      <c r="E3467" s="6">
        <v>2000</v>
      </c>
      <c r="F3467" s="8">
        <v>2060</v>
      </c>
      <c r="G3467" t="s">
        <v>8218</v>
      </c>
      <c r="H3467" s="6">
        <f t="shared" si="325"/>
        <v>57.22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t="s">
        <v>8269</v>
      </c>
      <c r="Q3467" s="11" t="s">
        <v>8315</v>
      </c>
      <c r="R3467" t="s">
        <v>8316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>
        <f t="shared" si="329"/>
        <v>2015</v>
      </c>
    </row>
    <row r="3468" spans="1:22" ht="28.8" x14ac:dyDescent="0.3">
      <c r="A3468">
        <v>3466</v>
      </c>
      <c r="B3468" s="3" t="s">
        <v>3465</v>
      </c>
      <c r="C3468" s="3" t="s">
        <v>7576</v>
      </c>
      <c r="D3468" s="3">
        <f t="shared" si="324"/>
        <v>127</v>
      </c>
      <c r="E3468" s="6">
        <v>3500</v>
      </c>
      <c r="F3468" s="8">
        <v>4450</v>
      </c>
      <c r="G3468" t="s">
        <v>8218</v>
      </c>
      <c r="H3468" s="6">
        <f t="shared" si="325"/>
        <v>72.95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t="s">
        <v>8269</v>
      </c>
      <c r="Q3468" s="11" t="s">
        <v>8315</v>
      </c>
      <c r="R3468" t="s">
        <v>8316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3">
        <f t="shared" si="324"/>
        <v>101</v>
      </c>
      <c r="E3469" s="6">
        <v>3000</v>
      </c>
      <c r="F3469" s="8">
        <v>3030</v>
      </c>
      <c r="G3469" t="s">
        <v>8218</v>
      </c>
      <c r="H3469" s="6">
        <f t="shared" si="325"/>
        <v>64.47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t="s">
        <v>8269</v>
      </c>
      <c r="Q3469" s="11" t="s">
        <v>8315</v>
      </c>
      <c r="R3469" t="s">
        <v>8316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>
        <f t="shared" si="329"/>
        <v>2015</v>
      </c>
    </row>
    <row r="3470" spans="1:22" ht="28.8" x14ac:dyDescent="0.3">
      <c r="A3470">
        <v>3468</v>
      </c>
      <c r="B3470" s="3" t="s">
        <v>3467</v>
      </c>
      <c r="C3470" s="3" t="s">
        <v>7578</v>
      </c>
      <c r="D3470" s="3">
        <f t="shared" si="324"/>
        <v>122</v>
      </c>
      <c r="E3470" s="6">
        <v>10000</v>
      </c>
      <c r="F3470" s="8">
        <v>12178</v>
      </c>
      <c r="G3470" t="s">
        <v>8218</v>
      </c>
      <c r="H3470" s="6">
        <f t="shared" si="325"/>
        <v>716.35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t="s">
        <v>8269</v>
      </c>
      <c r="Q3470" s="11" t="s">
        <v>8315</v>
      </c>
      <c r="R3470" t="s">
        <v>8316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2016</v>
      </c>
      <c r="V3470">
        <f t="shared" si="329"/>
        <v>2016</v>
      </c>
    </row>
    <row r="3471" spans="1:22" ht="43.2" x14ac:dyDescent="0.3">
      <c r="A3471">
        <v>3469</v>
      </c>
      <c r="B3471" s="3" t="s">
        <v>3468</v>
      </c>
      <c r="C3471" s="3" t="s">
        <v>7579</v>
      </c>
      <c r="D3471" s="3">
        <f t="shared" si="324"/>
        <v>113</v>
      </c>
      <c r="E3471" s="6">
        <v>2800</v>
      </c>
      <c r="F3471" s="8">
        <v>3175</v>
      </c>
      <c r="G3471" t="s">
        <v>8218</v>
      </c>
      <c r="H3471" s="6">
        <f t="shared" si="325"/>
        <v>50.4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t="s">
        <v>8269</v>
      </c>
      <c r="Q3471" s="11" t="s">
        <v>8315</v>
      </c>
      <c r="R3471" t="s">
        <v>8316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3">
        <f t="shared" si="324"/>
        <v>150</v>
      </c>
      <c r="E3472" s="6">
        <v>250</v>
      </c>
      <c r="F3472" s="8">
        <v>375</v>
      </c>
      <c r="G3472" t="s">
        <v>8218</v>
      </c>
      <c r="H3472" s="6">
        <f t="shared" si="325"/>
        <v>41.67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t="s">
        <v>8269</v>
      </c>
      <c r="Q3472" s="11" t="s">
        <v>8315</v>
      </c>
      <c r="R3472" t="s">
        <v>8316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3">
        <f t="shared" si="324"/>
        <v>215</v>
      </c>
      <c r="E3473" s="6">
        <v>500</v>
      </c>
      <c r="F3473" s="8">
        <v>1073</v>
      </c>
      <c r="G3473" t="s">
        <v>8218</v>
      </c>
      <c r="H3473" s="6">
        <f t="shared" si="325"/>
        <v>35.770000000000003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t="s">
        <v>8269</v>
      </c>
      <c r="Q3473" s="11" t="s">
        <v>8315</v>
      </c>
      <c r="R3473" t="s">
        <v>8316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3">
        <f t="shared" si="324"/>
        <v>102</v>
      </c>
      <c r="E3474" s="6">
        <v>2000</v>
      </c>
      <c r="F3474" s="8">
        <v>2041</v>
      </c>
      <c r="G3474" t="s">
        <v>8218</v>
      </c>
      <c r="H3474" s="6">
        <f t="shared" si="325"/>
        <v>88.74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t="s">
        <v>8269</v>
      </c>
      <c r="Q3474" s="11" t="s">
        <v>8315</v>
      </c>
      <c r="R3474" t="s">
        <v>8316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3">
        <f t="shared" si="324"/>
        <v>100</v>
      </c>
      <c r="E3475" s="6">
        <v>4900</v>
      </c>
      <c r="F3475" s="8">
        <v>4900</v>
      </c>
      <c r="G3475" t="s">
        <v>8218</v>
      </c>
      <c r="H3475" s="6">
        <f t="shared" si="325"/>
        <v>148.47999999999999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t="s">
        <v>8269</v>
      </c>
      <c r="Q3475" s="11" t="s">
        <v>8315</v>
      </c>
      <c r="R3475" t="s">
        <v>8316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3">
        <f t="shared" si="324"/>
        <v>101</v>
      </c>
      <c r="E3476" s="6">
        <v>2000</v>
      </c>
      <c r="F3476" s="8">
        <v>2020</v>
      </c>
      <c r="G3476" t="s">
        <v>8218</v>
      </c>
      <c r="H3476" s="6">
        <f t="shared" si="325"/>
        <v>51.79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t="s">
        <v>8269</v>
      </c>
      <c r="Q3476" s="11" t="s">
        <v>8315</v>
      </c>
      <c r="R3476" t="s">
        <v>8316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3">
        <f t="shared" si="324"/>
        <v>113</v>
      </c>
      <c r="E3477" s="6">
        <v>300</v>
      </c>
      <c r="F3477" s="8">
        <v>340</v>
      </c>
      <c r="G3477" t="s">
        <v>8218</v>
      </c>
      <c r="H3477" s="6">
        <f t="shared" si="325"/>
        <v>20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t="s">
        <v>8269</v>
      </c>
      <c r="Q3477" s="11" t="s">
        <v>8315</v>
      </c>
      <c r="R3477" t="s">
        <v>8316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3">
        <f t="shared" si="324"/>
        <v>104</v>
      </c>
      <c r="E3478" s="6">
        <v>300</v>
      </c>
      <c r="F3478" s="8">
        <v>312</v>
      </c>
      <c r="G3478" t="s">
        <v>8218</v>
      </c>
      <c r="H3478" s="6">
        <f t="shared" si="325"/>
        <v>52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t="s">
        <v>8269</v>
      </c>
      <c r="Q3478" s="11" t="s">
        <v>8315</v>
      </c>
      <c r="R3478" t="s">
        <v>8316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3">
        <f t="shared" si="324"/>
        <v>115</v>
      </c>
      <c r="E3479" s="6">
        <v>1800</v>
      </c>
      <c r="F3479" s="8">
        <v>2076</v>
      </c>
      <c r="G3479" t="s">
        <v>8218</v>
      </c>
      <c r="H3479" s="6">
        <f t="shared" si="325"/>
        <v>53.23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t="s">
        <v>8269</v>
      </c>
      <c r="Q3479" s="11" t="s">
        <v>8315</v>
      </c>
      <c r="R3479" t="s">
        <v>8316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3">
        <f t="shared" si="324"/>
        <v>113</v>
      </c>
      <c r="E3480" s="6">
        <v>2000</v>
      </c>
      <c r="F3480" s="8">
        <v>2257</v>
      </c>
      <c r="G3480" t="s">
        <v>8218</v>
      </c>
      <c r="H3480" s="6">
        <f t="shared" si="325"/>
        <v>39.6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t="s">
        <v>8269</v>
      </c>
      <c r="Q3480" s="11" t="s">
        <v>8315</v>
      </c>
      <c r="R3480" t="s">
        <v>8316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2015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3">
        <f t="shared" si="324"/>
        <v>128</v>
      </c>
      <c r="E3481" s="6">
        <v>1500</v>
      </c>
      <c r="F3481" s="8">
        <v>1918</v>
      </c>
      <c r="G3481" t="s">
        <v>8218</v>
      </c>
      <c r="H3481" s="6">
        <f t="shared" si="325"/>
        <v>34.25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t="s">
        <v>8269</v>
      </c>
      <c r="Q3481" s="11" t="s">
        <v>8315</v>
      </c>
      <c r="R3481" t="s">
        <v>8316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3">
        <f t="shared" si="324"/>
        <v>143</v>
      </c>
      <c r="E3482" s="6">
        <v>1500</v>
      </c>
      <c r="F3482" s="8">
        <v>2140</v>
      </c>
      <c r="G3482" t="s">
        <v>8218</v>
      </c>
      <c r="H3482" s="6">
        <f t="shared" si="325"/>
        <v>164.62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t="s">
        <v>8269</v>
      </c>
      <c r="Q3482" s="11" t="s">
        <v>8315</v>
      </c>
      <c r="R3482" t="s">
        <v>8316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3">
        <f t="shared" si="324"/>
        <v>119</v>
      </c>
      <c r="E3483" s="6">
        <v>10000</v>
      </c>
      <c r="F3483" s="8">
        <v>11880</v>
      </c>
      <c r="G3483" t="s">
        <v>8218</v>
      </c>
      <c r="H3483" s="6">
        <f t="shared" si="325"/>
        <v>125.05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t="s">
        <v>8269</v>
      </c>
      <c r="Q3483" s="11" t="s">
        <v>8315</v>
      </c>
      <c r="R3483" t="s">
        <v>8316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2014</v>
      </c>
      <c r="V3483">
        <f t="shared" si="329"/>
        <v>2015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3">
        <f t="shared" si="324"/>
        <v>138</v>
      </c>
      <c r="E3484" s="6">
        <v>3000</v>
      </c>
      <c r="F3484" s="8">
        <v>4150</v>
      </c>
      <c r="G3484" t="s">
        <v>8218</v>
      </c>
      <c r="H3484" s="6">
        <f t="shared" si="325"/>
        <v>51.88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t="s">
        <v>8269</v>
      </c>
      <c r="Q3484" s="11" t="s">
        <v>8315</v>
      </c>
      <c r="R3484" t="s">
        <v>8316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3">
        <f t="shared" si="324"/>
        <v>160</v>
      </c>
      <c r="E3485" s="6">
        <v>3350</v>
      </c>
      <c r="F3485" s="8">
        <v>5358</v>
      </c>
      <c r="G3485" t="s">
        <v>8218</v>
      </c>
      <c r="H3485" s="6">
        <f t="shared" si="325"/>
        <v>40.29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t="s">
        <v>8269</v>
      </c>
      <c r="Q3485" s="11" t="s">
        <v>8315</v>
      </c>
      <c r="R3485" t="s">
        <v>8316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>
        <f t="shared" si="329"/>
        <v>2014</v>
      </c>
    </row>
    <row r="3486" spans="1:22" ht="43.2" x14ac:dyDescent="0.3">
      <c r="A3486">
        <v>3484</v>
      </c>
      <c r="B3486" s="3" t="s">
        <v>3483</v>
      </c>
      <c r="C3486" s="3" t="s">
        <v>7594</v>
      </c>
      <c r="D3486" s="3">
        <f t="shared" si="324"/>
        <v>114</v>
      </c>
      <c r="E3486" s="6">
        <v>2500</v>
      </c>
      <c r="F3486" s="8">
        <v>2856</v>
      </c>
      <c r="G3486" t="s">
        <v>8218</v>
      </c>
      <c r="H3486" s="6">
        <f t="shared" si="325"/>
        <v>64.91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t="s">
        <v>8269</v>
      </c>
      <c r="Q3486" s="11" t="s">
        <v>8315</v>
      </c>
      <c r="R3486" t="s">
        <v>8316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3">
        <f t="shared" si="324"/>
        <v>101</v>
      </c>
      <c r="E3487" s="6">
        <v>1650</v>
      </c>
      <c r="F3487" s="8">
        <v>1660</v>
      </c>
      <c r="G3487" t="s">
        <v>8218</v>
      </c>
      <c r="H3487" s="6">
        <f t="shared" si="325"/>
        <v>55.33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t="s">
        <v>8269</v>
      </c>
      <c r="Q3487" s="11" t="s">
        <v>8315</v>
      </c>
      <c r="R3487" t="s">
        <v>8316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3">
        <f t="shared" si="324"/>
        <v>155</v>
      </c>
      <c r="E3488" s="6">
        <v>3000</v>
      </c>
      <c r="F3488" s="8">
        <v>4656</v>
      </c>
      <c r="G3488" t="s">
        <v>8218</v>
      </c>
      <c r="H3488" s="6">
        <f t="shared" si="325"/>
        <v>83.14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t="s">
        <v>8269</v>
      </c>
      <c r="Q3488" s="11" t="s">
        <v>8315</v>
      </c>
      <c r="R3488" t="s">
        <v>8316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3">
        <f t="shared" si="324"/>
        <v>128</v>
      </c>
      <c r="E3489" s="6">
        <v>2000</v>
      </c>
      <c r="F3489" s="8">
        <v>2555</v>
      </c>
      <c r="G3489" t="s">
        <v>8218</v>
      </c>
      <c r="H3489" s="6">
        <f t="shared" si="325"/>
        <v>38.71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t="s">
        <v>8269</v>
      </c>
      <c r="Q3489" s="11" t="s">
        <v>8315</v>
      </c>
      <c r="R3489" t="s">
        <v>8316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>
        <f t="shared" si="329"/>
        <v>2015</v>
      </c>
    </row>
    <row r="3490" spans="1:22" ht="43.2" x14ac:dyDescent="0.3">
      <c r="A3490">
        <v>3488</v>
      </c>
      <c r="B3490" s="3" t="s">
        <v>3487</v>
      </c>
      <c r="C3490" s="3" t="s">
        <v>7598</v>
      </c>
      <c r="D3490" s="3">
        <f t="shared" si="324"/>
        <v>121</v>
      </c>
      <c r="E3490" s="6">
        <v>3000</v>
      </c>
      <c r="F3490" s="8">
        <v>3636</v>
      </c>
      <c r="G3490" t="s">
        <v>8218</v>
      </c>
      <c r="H3490" s="6">
        <f t="shared" si="325"/>
        <v>125.38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t="s">
        <v>8269</v>
      </c>
      <c r="Q3490" s="11" t="s">
        <v>8315</v>
      </c>
      <c r="R3490" t="s">
        <v>8316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3">
        <f t="shared" si="324"/>
        <v>113</v>
      </c>
      <c r="E3491" s="6">
        <v>5000</v>
      </c>
      <c r="F3491" s="8">
        <v>5635</v>
      </c>
      <c r="G3491" t="s">
        <v>8218</v>
      </c>
      <c r="H3491" s="6">
        <f t="shared" si="325"/>
        <v>78.260000000000005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t="s">
        <v>8269</v>
      </c>
      <c r="Q3491" s="11" t="s">
        <v>8315</v>
      </c>
      <c r="R3491" t="s">
        <v>8316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3">
        <f t="shared" si="324"/>
        <v>128</v>
      </c>
      <c r="E3492" s="6">
        <v>1000</v>
      </c>
      <c r="F3492" s="8">
        <v>1275</v>
      </c>
      <c r="G3492" t="s">
        <v>8218</v>
      </c>
      <c r="H3492" s="6">
        <f t="shared" si="325"/>
        <v>47.22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t="s">
        <v>8269</v>
      </c>
      <c r="Q3492" s="11" t="s">
        <v>8315</v>
      </c>
      <c r="R3492" t="s">
        <v>8316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3">
        <f t="shared" si="324"/>
        <v>158</v>
      </c>
      <c r="E3493" s="6">
        <v>500</v>
      </c>
      <c r="F3493" s="8">
        <v>791</v>
      </c>
      <c r="G3493" t="s">
        <v>8218</v>
      </c>
      <c r="H3493" s="6">
        <f t="shared" si="325"/>
        <v>79.099999999999994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t="s">
        <v>8269</v>
      </c>
      <c r="Q3493" s="11" t="s">
        <v>8315</v>
      </c>
      <c r="R3493" t="s">
        <v>8316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3">
        <f t="shared" si="324"/>
        <v>105</v>
      </c>
      <c r="E3494" s="6">
        <v>3800</v>
      </c>
      <c r="F3494" s="8">
        <v>4000.22</v>
      </c>
      <c r="G3494" t="s">
        <v>8218</v>
      </c>
      <c r="H3494" s="6">
        <f t="shared" si="325"/>
        <v>114.29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t="s">
        <v>8269</v>
      </c>
      <c r="Q3494" s="11" t="s">
        <v>8315</v>
      </c>
      <c r="R3494" t="s">
        <v>8316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3">
        <f t="shared" si="324"/>
        <v>100</v>
      </c>
      <c r="E3495" s="6">
        <v>1500</v>
      </c>
      <c r="F3495" s="8">
        <v>1500</v>
      </c>
      <c r="G3495" t="s">
        <v>8218</v>
      </c>
      <c r="H3495" s="6">
        <f t="shared" si="325"/>
        <v>51.72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t="s">
        <v>8269</v>
      </c>
      <c r="Q3495" s="11" t="s">
        <v>8315</v>
      </c>
      <c r="R3495" t="s">
        <v>8316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3">
        <f t="shared" si="324"/>
        <v>100</v>
      </c>
      <c r="E3496" s="6">
        <v>400</v>
      </c>
      <c r="F3496" s="8">
        <v>400</v>
      </c>
      <c r="G3496" t="s">
        <v>8218</v>
      </c>
      <c r="H3496" s="6">
        <f t="shared" si="325"/>
        <v>30.77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t="s">
        <v>8269</v>
      </c>
      <c r="Q3496" s="11" t="s">
        <v>8315</v>
      </c>
      <c r="R3496" t="s">
        <v>8316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3">
        <f t="shared" si="324"/>
        <v>107</v>
      </c>
      <c r="E3497" s="6">
        <v>5000</v>
      </c>
      <c r="F3497" s="8">
        <v>5343</v>
      </c>
      <c r="G3497" t="s">
        <v>8218</v>
      </c>
      <c r="H3497" s="6">
        <f t="shared" si="325"/>
        <v>74.209999999999994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t="s">
        <v>8269</v>
      </c>
      <c r="Q3497" s="11" t="s">
        <v>8315</v>
      </c>
      <c r="R3497" t="s">
        <v>8316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>
        <f t="shared" si="329"/>
        <v>2014</v>
      </c>
    </row>
    <row r="3498" spans="1:22" ht="43.2" x14ac:dyDescent="0.3">
      <c r="A3498">
        <v>3496</v>
      </c>
      <c r="B3498" s="3" t="s">
        <v>3495</v>
      </c>
      <c r="C3498" s="3" t="s">
        <v>7606</v>
      </c>
      <c r="D3498" s="3">
        <f t="shared" si="324"/>
        <v>124</v>
      </c>
      <c r="E3498" s="6">
        <v>3000</v>
      </c>
      <c r="F3498" s="8">
        <v>3732</v>
      </c>
      <c r="G3498" t="s">
        <v>8218</v>
      </c>
      <c r="H3498" s="6">
        <f t="shared" si="325"/>
        <v>47.85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t="s">
        <v>8269</v>
      </c>
      <c r="Q3498" s="11" t="s">
        <v>8315</v>
      </c>
      <c r="R3498" t="s">
        <v>8316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>
        <f t="shared" si="329"/>
        <v>2016</v>
      </c>
    </row>
    <row r="3499" spans="1:22" ht="43.2" x14ac:dyDescent="0.3">
      <c r="A3499">
        <v>3497</v>
      </c>
      <c r="B3499" s="3" t="s">
        <v>3496</v>
      </c>
      <c r="C3499" s="3" t="s">
        <v>7607</v>
      </c>
      <c r="D3499" s="3">
        <f t="shared" si="324"/>
        <v>109</v>
      </c>
      <c r="E3499" s="6">
        <v>1551</v>
      </c>
      <c r="F3499" s="8">
        <v>1686</v>
      </c>
      <c r="G3499" t="s">
        <v>8218</v>
      </c>
      <c r="H3499" s="6">
        <f t="shared" si="325"/>
        <v>34.409999999999997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t="s">
        <v>8269</v>
      </c>
      <c r="Q3499" s="11" t="s">
        <v>8315</v>
      </c>
      <c r="R3499" t="s">
        <v>8316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>
        <f t="shared" si="329"/>
        <v>2016</v>
      </c>
    </row>
    <row r="3500" spans="1:22" ht="43.2" x14ac:dyDescent="0.3">
      <c r="A3500">
        <v>3498</v>
      </c>
      <c r="B3500" s="3" t="s">
        <v>3497</v>
      </c>
      <c r="C3500" s="3" t="s">
        <v>7608</v>
      </c>
      <c r="D3500" s="3">
        <f t="shared" si="324"/>
        <v>102</v>
      </c>
      <c r="E3500" s="6">
        <v>1650</v>
      </c>
      <c r="F3500" s="8">
        <v>1690</v>
      </c>
      <c r="G3500" t="s">
        <v>8218</v>
      </c>
      <c r="H3500" s="6">
        <f t="shared" si="325"/>
        <v>40.24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t="s">
        <v>8269</v>
      </c>
      <c r="Q3500" s="11" t="s">
        <v>8315</v>
      </c>
      <c r="R3500" t="s">
        <v>8316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3">
        <f t="shared" si="324"/>
        <v>106</v>
      </c>
      <c r="E3501" s="6">
        <v>2000</v>
      </c>
      <c r="F3501" s="8">
        <v>2110</v>
      </c>
      <c r="G3501" t="s">
        <v>8218</v>
      </c>
      <c r="H3501" s="6">
        <f t="shared" si="325"/>
        <v>60.29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t="s">
        <v>8269</v>
      </c>
      <c r="Q3501" s="11" t="s">
        <v>8315</v>
      </c>
      <c r="R3501" t="s">
        <v>8316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>
        <f t="shared" si="329"/>
        <v>2015</v>
      </c>
    </row>
    <row r="3502" spans="1:22" ht="43.2" x14ac:dyDescent="0.3">
      <c r="A3502">
        <v>3500</v>
      </c>
      <c r="B3502" s="3" t="s">
        <v>3499</v>
      </c>
      <c r="C3502" s="3" t="s">
        <v>7610</v>
      </c>
      <c r="D3502" s="3">
        <f t="shared" si="324"/>
        <v>106</v>
      </c>
      <c r="E3502" s="6">
        <v>1000</v>
      </c>
      <c r="F3502" s="8">
        <v>1063</v>
      </c>
      <c r="G3502" t="s">
        <v>8218</v>
      </c>
      <c r="H3502" s="6">
        <f t="shared" si="325"/>
        <v>25.31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t="s">
        <v>8269</v>
      </c>
      <c r="Q3502" s="11" t="s">
        <v>8315</v>
      </c>
      <c r="R3502" t="s">
        <v>8316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3">
        <f t="shared" si="324"/>
        <v>101</v>
      </c>
      <c r="E3503" s="6">
        <v>1500</v>
      </c>
      <c r="F3503" s="8">
        <v>1510</v>
      </c>
      <c r="G3503" t="s">
        <v>8218</v>
      </c>
      <c r="H3503" s="6">
        <f t="shared" si="325"/>
        <v>35.950000000000003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t="s">
        <v>8269</v>
      </c>
      <c r="Q3503" s="11" t="s">
        <v>8315</v>
      </c>
      <c r="R3503" t="s">
        <v>8316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3">
        <f t="shared" si="324"/>
        <v>105</v>
      </c>
      <c r="E3504" s="6">
        <v>4000</v>
      </c>
      <c r="F3504" s="8">
        <v>4216</v>
      </c>
      <c r="G3504" t="s">
        <v>8218</v>
      </c>
      <c r="H3504" s="6">
        <f t="shared" si="325"/>
        <v>136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t="s">
        <v>8269</v>
      </c>
      <c r="Q3504" s="11" t="s">
        <v>8315</v>
      </c>
      <c r="R3504" t="s">
        <v>8316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3">
        <f t="shared" si="324"/>
        <v>108</v>
      </c>
      <c r="E3505" s="6">
        <v>2500</v>
      </c>
      <c r="F3505" s="8">
        <v>2689</v>
      </c>
      <c r="G3505" t="s">
        <v>8218</v>
      </c>
      <c r="H3505" s="6">
        <f t="shared" si="325"/>
        <v>70.760000000000005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t="s">
        <v>8269</v>
      </c>
      <c r="Q3505" s="11" t="s">
        <v>8315</v>
      </c>
      <c r="R3505" t="s">
        <v>8316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3">
        <f t="shared" si="324"/>
        <v>100</v>
      </c>
      <c r="E3506" s="6">
        <v>1000</v>
      </c>
      <c r="F3506" s="8">
        <v>1000</v>
      </c>
      <c r="G3506" t="s">
        <v>8218</v>
      </c>
      <c r="H3506" s="6">
        <f t="shared" si="325"/>
        <v>125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t="s">
        <v>8269</v>
      </c>
      <c r="Q3506" s="11" t="s">
        <v>8315</v>
      </c>
      <c r="R3506" t="s">
        <v>8316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3">
        <f t="shared" si="324"/>
        <v>104</v>
      </c>
      <c r="E3507" s="6">
        <v>2500</v>
      </c>
      <c r="F3507" s="8">
        <v>2594</v>
      </c>
      <c r="G3507" t="s">
        <v>8218</v>
      </c>
      <c r="H3507" s="6">
        <f t="shared" si="325"/>
        <v>66.510000000000005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t="s">
        <v>8269</v>
      </c>
      <c r="Q3507" s="11" t="s">
        <v>8315</v>
      </c>
      <c r="R3507" t="s">
        <v>8316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3">
        <f t="shared" si="324"/>
        <v>102</v>
      </c>
      <c r="E3508" s="6">
        <v>3000</v>
      </c>
      <c r="F3508" s="8">
        <v>3045</v>
      </c>
      <c r="G3508" t="s">
        <v>8218</v>
      </c>
      <c r="H3508" s="6">
        <f t="shared" si="325"/>
        <v>105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t="s">
        <v>8269</v>
      </c>
      <c r="Q3508" s="11" t="s">
        <v>8315</v>
      </c>
      <c r="R3508" t="s">
        <v>8316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>
        <f t="shared" si="329"/>
        <v>2014</v>
      </c>
    </row>
    <row r="3509" spans="1:22" ht="28.8" x14ac:dyDescent="0.3">
      <c r="A3509">
        <v>3507</v>
      </c>
      <c r="B3509" s="3" t="s">
        <v>3506</v>
      </c>
      <c r="C3509" s="3" t="s">
        <v>7617</v>
      </c>
      <c r="D3509" s="3">
        <f t="shared" si="324"/>
        <v>104</v>
      </c>
      <c r="E3509" s="6">
        <v>10000</v>
      </c>
      <c r="F3509" s="8">
        <v>10440</v>
      </c>
      <c r="G3509" t="s">
        <v>8218</v>
      </c>
      <c r="H3509" s="6">
        <f t="shared" si="325"/>
        <v>145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t="s">
        <v>8269</v>
      </c>
      <c r="Q3509" s="11" t="s">
        <v>8315</v>
      </c>
      <c r="R3509" t="s">
        <v>8316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3">
        <f t="shared" si="324"/>
        <v>180</v>
      </c>
      <c r="E3510" s="6">
        <v>100</v>
      </c>
      <c r="F3510" s="8">
        <v>180</v>
      </c>
      <c r="G3510" t="s">
        <v>8218</v>
      </c>
      <c r="H3510" s="6">
        <f t="shared" si="325"/>
        <v>12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t="s">
        <v>8269</v>
      </c>
      <c r="Q3510" s="11" t="s">
        <v>8315</v>
      </c>
      <c r="R3510" t="s">
        <v>8316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3">
        <f t="shared" si="324"/>
        <v>106</v>
      </c>
      <c r="E3511" s="6">
        <v>3000</v>
      </c>
      <c r="F3511" s="8">
        <v>3190</v>
      </c>
      <c r="G3511" t="s">
        <v>8218</v>
      </c>
      <c r="H3511" s="6">
        <f t="shared" si="325"/>
        <v>96.67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t="s">
        <v>8269</v>
      </c>
      <c r="Q3511" s="11" t="s">
        <v>8315</v>
      </c>
      <c r="R3511" t="s">
        <v>8316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>
        <f t="shared" si="329"/>
        <v>2014</v>
      </c>
    </row>
    <row r="3512" spans="1:22" ht="43.2" x14ac:dyDescent="0.3">
      <c r="A3512">
        <v>3510</v>
      </c>
      <c r="B3512" s="3" t="s">
        <v>3509</v>
      </c>
      <c r="C3512" s="3" t="s">
        <v>7620</v>
      </c>
      <c r="D3512" s="3">
        <f t="shared" si="324"/>
        <v>101</v>
      </c>
      <c r="E3512" s="6">
        <v>900</v>
      </c>
      <c r="F3512" s="8">
        <v>905</v>
      </c>
      <c r="G3512" t="s">
        <v>8218</v>
      </c>
      <c r="H3512" s="6">
        <f t="shared" si="325"/>
        <v>60.33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t="s">
        <v>8269</v>
      </c>
      <c r="Q3512" s="11" t="s">
        <v>8315</v>
      </c>
      <c r="R3512" t="s">
        <v>8316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>
        <f t="shared" si="329"/>
        <v>2014</v>
      </c>
    </row>
    <row r="3513" spans="1:22" ht="28.8" x14ac:dyDescent="0.3">
      <c r="A3513">
        <v>3511</v>
      </c>
      <c r="B3513" s="3" t="s">
        <v>3510</v>
      </c>
      <c r="C3513" s="3" t="s">
        <v>7621</v>
      </c>
      <c r="D3513" s="3">
        <f t="shared" si="324"/>
        <v>101</v>
      </c>
      <c r="E3513" s="6">
        <v>1500</v>
      </c>
      <c r="F3513" s="8">
        <v>1518</v>
      </c>
      <c r="G3513" t="s">
        <v>8218</v>
      </c>
      <c r="H3513" s="6">
        <f t="shared" si="325"/>
        <v>79.89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t="s">
        <v>8269</v>
      </c>
      <c r="Q3513" s="11" t="s">
        <v>8315</v>
      </c>
      <c r="R3513" t="s">
        <v>8316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3">
        <f t="shared" si="324"/>
        <v>100</v>
      </c>
      <c r="E3514" s="6">
        <v>1000</v>
      </c>
      <c r="F3514" s="8">
        <v>1000</v>
      </c>
      <c r="G3514" t="s">
        <v>8218</v>
      </c>
      <c r="H3514" s="6">
        <f t="shared" si="325"/>
        <v>58.82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t="s">
        <v>8269</v>
      </c>
      <c r="Q3514" s="11" t="s">
        <v>8315</v>
      </c>
      <c r="R3514" t="s">
        <v>8316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3">
        <f t="shared" si="324"/>
        <v>118</v>
      </c>
      <c r="E3515" s="6">
        <v>2800</v>
      </c>
      <c r="F3515" s="8">
        <v>3315</v>
      </c>
      <c r="G3515" t="s">
        <v>8218</v>
      </c>
      <c r="H3515" s="6">
        <f t="shared" si="325"/>
        <v>75.34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t="s">
        <v>8269</v>
      </c>
      <c r="Q3515" s="11" t="s">
        <v>8315</v>
      </c>
      <c r="R3515" t="s">
        <v>8316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3">
        <f t="shared" si="324"/>
        <v>110</v>
      </c>
      <c r="E3516" s="6">
        <v>500</v>
      </c>
      <c r="F3516" s="8">
        <v>550</v>
      </c>
      <c r="G3516" t="s">
        <v>8218</v>
      </c>
      <c r="H3516" s="6">
        <f t="shared" si="325"/>
        <v>55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t="s">
        <v>8269</v>
      </c>
      <c r="Q3516" s="11" t="s">
        <v>8315</v>
      </c>
      <c r="R3516" t="s">
        <v>8316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3">
        <f t="shared" si="324"/>
        <v>103</v>
      </c>
      <c r="E3517" s="6">
        <v>3000</v>
      </c>
      <c r="F3517" s="8">
        <v>3080</v>
      </c>
      <c r="G3517" t="s">
        <v>8218</v>
      </c>
      <c r="H3517" s="6">
        <f t="shared" si="325"/>
        <v>66.959999999999994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t="s">
        <v>8269</v>
      </c>
      <c r="Q3517" s="11" t="s">
        <v>8315</v>
      </c>
      <c r="R3517" t="s">
        <v>8316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3">
        <f t="shared" si="324"/>
        <v>100</v>
      </c>
      <c r="E3518" s="6">
        <v>2500</v>
      </c>
      <c r="F3518" s="8">
        <v>2500</v>
      </c>
      <c r="G3518" t="s">
        <v>8218</v>
      </c>
      <c r="H3518" s="6">
        <f t="shared" si="325"/>
        <v>227.27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t="s">
        <v>8269</v>
      </c>
      <c r="Q3518" s="11" t="s">
        <v>8315</v>
      </c>
      <c r="R3518" t="s">
        <v>8316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3">
        <f t="shared" si="324"/>
        <v>100</v>
      </c>
      <c r="E3519" s="6">
        <v>4000</v>
      </c>
      <c r="F3519" s="8">
        <v>4000</v>
      </c>
      <c r="G3519" t="s">
        <v>8218</v>
      </c>
      <c r="H3519" s="6">
        <f t="shared" si="325"/>
        <v>307.69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t="s">
        <v>8269</v>
      </c>
      <c r="Q3519" s="11" t="s">
        <v>8315</v>
      </c>
      <c r="R3519" t="s">
        <v>8316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3">
        <f t="shared" si="324"/>
        <v>110</v>
      </c>
      <c r="E3520" s="6">
        <v>1500</v>
      </c>
      <c r="F3520" s="8">
        <v>1650.69</v>
      </c>
      <c r="G3520" t="s">
        <v>8218</v>
      </c>
      <c r="H3520" s="6">
        <f t="shared" si="325"/>
        <v>50.02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t="s">
        <v>8269</v>
      </c>
      <c r="Q3520" s="11" t="s">
        <v>8315</v>
      </c>
      <c r="R3520" t="s">
        <v>8316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>
        <f t="shared" si="329"/>
        <v>2014</v>
      </c>
    </row>
    <row r="3521" spans="1:22" ht="28.8" x14ac:dyDescent="0.3">
      <c r="A3521">
        <v>3519</v>
      </c>
      <c r="B3521" s="3" t="s">
        <v>3518</v>
      </c>
      <c r="C3521" s="3" t="s">
        <v>7629</v>
      </c>
      <c r="D3521" s="3">
        <f t="shared" si="324"/>
        <v>101</v>
      </c>
      <c r="E3521" s="6">
        <v>2000</v>
      </c>
      <c r="F3521" s="8">
        <v>2027</v>
      </c>
      <c r="G3521" t="s">
        <v>8218</v>
      </c>
      <c r="H3521" s="6">
        <f t="shared" si="325"/>
        <v>72.39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t="s">
        <v>8269</v>
      </c>
      <c r="Q3521" s="11" t="s">
        <v>8315</v>
      </c>
      <c r="R3521" t="s">
        <v>8316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>
        <f t="shared" si="329"/>
        <v>2015</v>
      </c>
    </row>
    <row r="3522" spans="1:22" ht="28.8" x14ac:dyDescent="0.3">
      <c r="A3522">
        <v>3520</v>
      </c>
      <c r="B3522" s="3" t="s">
        <v>3519</v>
      </c>
      <c r="C3522" s="3" t="s">
        <v>7630</v>
      </c>
      <c r="D3522" s="3">
        <f t="shared" ref="D3522:D3585" si="330">ROUND((F3522/E3522)*100,0)</f>
        <v>101</v>
      </c>
      <c r="E3522" s="6">
        <v>2000</v>
      </c>
      <c r="F3522" s="8">
        <v>2015</v>
      </c>
      <c r="G3522" t="s">
        <v>8218</v>
      </c>
      <c r="H3522" s="6">
        <f t="shared" si="325"/>
        <v>95.95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t="s">
        <v>8269</v>
      </c>
      <c r="Q3522" s="11" t="s">
        <v>8315</v>
      </c>
      <c r="R3522" t="s">
        <v>8316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>
        <f t="shared" si="329"/>
        <v>2015</v>
      </c>
    </row>
    <row r="3523" spans="1:22" ht="43.2" x14ac:dyDescent="0.3">
      <c r="A3523">
        <v>3521</v>
      </c>
      <c r="B3523" s="3" t="s">
        <v>3520</v>
      </c>
      <c r="C3523" s="3" t="s">
        <v>7631</v>
      </c>
      <c r="D3523" s="3">
        <f t="shared" si="330"/>
        <v>169</v>
      </c>
      <c r="E3523" s="6">
        <v>350</v>
      </c>
      <c r="F3523" s="8">
        <v>593</v>
      </c>
      <c r="G3523" t="s">
        <v>8218</v>
      </c>
      <c r="H3523" s="6">
        <f t="shared" ref="H3523:H3586" si="331">IFERROR(ROUND(F3523/N3523,2),0)</f>
        <v>45.62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t="s">
        <v>8269</v>
      </c>
      <c r="Q3523" s="11" t="s">
        <v>8315</v>
      </c>
      <c r="R3523" t="s">
        <v>8316</v>
      </c>
      <c r="S3523" s="13">
        <f t="shared" ref="S3523:S3586" si="332">(((L3523/60)/60)/24)+DATE(1970,1,1)</f>
        <v>41881.361342592594</v>
      </c>
      <c r="T3523" s="13">
        <f t="shared" ref="T3523:T3586" si="333">(((K3523/60)/60)/24)+DATE(1970,1,1)</f>
        <v>41911.361342592594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3">
        <f t="shared" si="330"/>
        <v>100</v>
      </c>
      <c r="E3524" s="6">
        <v>1395</v>
      </c>
      <c r="F3524" s="8">
        <v>1395</v>
      </c>
      <c r="G3524" t="s">
        <v>8218</v>
      </c>
      <c r="H3524" s="6">
        <f t="shared" si="331"/>
        <v>41.03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t="s">
        <v>8269</v>
      </c>
      <c r="Q3524" s="11" t="s">
        <v>8315</v>
      </c>
      <c r="R3524" t="s">
        <v>8316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3">
        <f t="shared" si="330"/>
        <v>114</v>
      </c>
      <c r="E3525" s="6">
        <v>4000</v>
      </c>
      <c r="F3525" s="8">
        <v>4546</v>
      </c>
      <c r="G3525" t="s">
        <v>8218</v>
      </c>
      <c r="H3525" s="6">
        <f t="shared" si="331"/>
        <v>56.83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t="s">
        <v>8269</v>
      </c>
      <c r="Q3525" s="11" t="s">
        <v>8315</v>
      </c>
      <c r="R3525" t="s">
        <v>8316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3">
        <f t="shared" si="330"/>
        <v>102</v>
      </c>
      <c r="E3526" s="6">
        <v>10000</v>
      </c>
      <c r="F3526" s="8">
        <v>10156</v>
      </c>
      <c r="G3526" t="s">
        <v>8218</v>
      </c>
      <c r="H3526" s="6">
        <f t="shared" si="331"/>
        <v>137.24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t="s">
        <v>8269</v>
      </c>
      <c r="Q3526" s="11" t="s">
        <v>8315</v>
      </c>
      <c r="R3526" t="s">
        <v>8316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3">
        <f t="shared" si="330"/>
        <v>106</v>
      </c>
      <c r="E3527" s="6">
        <v>500</v>
      </c>
      <c r="F3527" s="8">
        <v>530</v>
      </c>
      <c r="G3527" t="s">
        <v>8218</v>
      </c>
      <c r="H3527" s="6">
        <f t="shared" si="331"/>
        <v>75.709999999999994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t="s">
        <v>8269</v>
      </c>
      <c r="Q3527" s="11" t="s">
        <v>8315</v>
      </c>
      <c r="R3527" t="s">
        <v>8316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3">
        <f t="shared" si="330"/>
        <v>102</v>
      </c>
      <c r="E3528" s="6">
        <v>3300</v>
      </c>
      <c r="F3528" s="8">
        <v>3366</v>
      </c>
      <c r="G3528" t="s">
        <v>8218</v>
      </c>
      <c r="H3528" s="6">
        <f t="shared" si="331"/>
        <v>99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t="s">
        <v>8269</v>
      </c>
      <c r="Q3528" s="11" t="s">
        <v>8315</v>
      </c>
      <c r="R3528" t="s">
        <v>8316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3">
        <f t="shared" si="330"/>
        <v>117</v>
      </c>
      <c r="E3529" s="6">
        <v>6000</v>
      </c>
      <c r="F3529" s="8">
        <v>7015</v>
      </c>
      <c r="G3529" t="s">
        <v>8218</v>
      </c>
      <c r="H3529" s="6">
        <f t="shared" si="331"/>
        <v>81.569999999999993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t="s">
        <v>8269</v>
      </c>
      <c r="Q3529" s="11" t="s">
        <v>8315</v>
      </c>
      <c r="R3529" t="s">
        <v>8316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3">
        <f t="shared" si="330"/>
        <v>101</v>
      </c>
      <c r="E3530" s="6">
        <v>1650</v>
      </c>
      <c r="F3530" s="8">
        <v>1669</v>
      </c>
      <c r="G3530" t="s">
        <v>8218</v>
      </c>
      <c r="H3530" s="6">
        <f t="shared" si="331"/>
        <v>45.11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t="s">
        <v>8269</v>
      </c>
      <c r="Q3530" s="11" t="s">
        <v>8315</v>
      </c>
      <c r="R3530" t="s">
        <v>8316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>
        <f t="shared" si="335"/>
        <v>2017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3">
        <f t="shared" si="330"/>
        <v>132</v>
      </c>
      <c r="E3531" s="6">
        <v>500</v>
      </c>
      <c r="F3531" s="8">
        <v>660</v>
      </c>
      <c r="G3531" t="s">
        <v>8218</v>
      </c>
      <c r="H3531" s="6">
        <f t="shared" si="331"/>
        <v>36.67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t="s">
        <v>8269</v>
      </c>
      <c r="Q3531" s="11" t="s">
        <v>8315</v>
      </c>
      <c r="R3531" t="s">
        <v>8316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3">
        <f t="shared" si="330"/>
        <v>100</v>
      </c>
      <c r="E3532" s="6">
        <v>2750</v>
      </c>
      <c r="F3532" s="8">
        <v>2750</v>
      </c>
      <c r="G3532" t="s">
        <v>8218</v>
      </c>
      <c r="H3532" s="6">
        <f t="shared" si="331"/>
        <v>125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t="s">
        <v>8269</v>
      </c>
      <c r="Q3532" s="11" t="s">
        <v>8315</v>
      </c>
      <c r="R3532" t="s">
        <v>8316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3">
        <f t="shared" si="330"/>
        <v>128</v>
      </c>
      <c r="E3533" s="6">
        <v>1000</v>
      </c>
      <c r="F3533" s="8">
        <v>1280</v>
      </c>
      <c r="G3533" t="s">
        <v>8218</v>
      </c>
      <c r="H3533" s="6">
        <f t="shared" si="331"/>
        <v>49.23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t="s">
        <v>8269</v>
      </c>
      <c r="Q3533" s="11" t="s">
        <v>8315</v>
      </c>
      <c r="R3533" t="s">
        <v>8316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>
        <f t="shared" si="335"/>
        <v>2016</v>
      </c>
    </row>
    <row r="3534" spans="1:22" ht="43.2" x14ac:dyDescent="0.3">
      <c r="A3534">
        <v>3532</v>
      </c>
      <c r="B3534" s="3" t="s">
        <v>3531</v>
      </c>
      <c r="C3534" s="3" t="s">
        <v>7642</v>
      </c>
      <c r="D3534" s="3">
        <f t="shared" si="330"/>
        <v>119</v>
      </c>
      <c r="E3534" s="6">
        <v>960</v>
      </c>
      <c r="F3534" s="8">
        <v>1142</v>
      </c>
      <c r="G3534" t="s">
        <v>8218</v>
      </c>
      <c r="H3534" s="6">
        <f t="shared" si="331"/>
        <v>42.3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t="s">
        <v>8269</v>
      </c>
      <c r="Q3534" s="11" t="s">
        <v>8315</v>
      </c>
      <c r="R3534" t="s">
        <v>8316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>
        <f t="shared" si="335"/>
        <v>2014</v>
      </c>
    </row>
    <row r="3535" spans="1:22" ht="43.2" x14ac:dyDescent="0.3">
      <c r="A3535">
        <v>3533</v>
      </c>
      <c r="B3535" s="3" t="s">
        <v>3532</v>
      </c>
      <c r="C3535" s="3" t="s">
        <v>7643</v>
      </c>
      <c r="D3535" s="3">
        <f t="shared" si="330"/>
        <v>126</v>
      </c>
      <c r="E3535" s="6">
        <v>500</v>
      </c>
      <c r="F3535" s="8">
        <v>631</v>
      </c>
      <c r="G3535" t="s">
        <v>8218</v>
      </c>
      <c r="H3535" s="6">
        <f t="shared" si="331"/>
        <v>78.88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t="s">
        <v>8269</v>
      </c>
      <c r="Q3535" s="11" t="s">
        <v>8315</v>
      </c>
      <c r="R3535" t="s">
        <v>8316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>
        <f t="shared" si="335"/>
        <v>2015</v>
      </c>
    </row>
    <row r="3536" spans="1:22" ht="28.8" x14ac:dyDescent="0.3">
      <c r="A3536">
        <v>3534</v>
      </c>
      <c r="B3536" s="3" t="s">
        <v>3533</v>
      </c>
      <c r="C3536" s="3" t="s">
        <v>7644</v>
      </c>
      <c r="D3536" s="3">
        <f t="shared" si="330"/>
        <v>156</v>
      </c>
      <c r="E3536" s="6">
        <v>5000</v>
      </c>
      <c r="F3536" s="8">
        <v>7810</v>
      </c>
      <c r="G3536" t="s">
        <v>8218</v>
      </c>
      <c r="H3536" s="6">
        <f t="shared" si="331"/>
        <v>38.28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t="s">
        <v>8269</v>
      </c>
      <c r="Q3536" s="11" t="s">
        <v>8315</v>
      </c>
      <c r="R3536" t="s">
        <v>8316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3">
        <f t="shared" si="330"/>
        <v>103</v>
      </c>
      <c r="E3537" s="6">
        <v>2000</v>
      </c>
      <c r="F3537" s="8">
        <v>2063</v>
      </c>
      <c r="G3537" t="s">
        <v>8218</v>
      </c>
      <c r="H3537" s="6">
        <f t="shared" si="331"/>
        <v>44.85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t="s">
        <v>8269</v>
      </c>
      <c r="Q3537" s="11" t="s">
        <v>8315</v>
      </c>
      <c r="R3537" t="s">
        <v>8316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2015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3">
        <f t="shared" si="330"/>
        <v>153</v>
      </c>
      <c r="E3538" s="6">
        <v>150</v>
      </c>
      <c r="F3538" s="8">
        <v>230</v>
      </c>
      <c r="G3538" t="s">
        <v>8218</v>
      </c>
      <c r="H3538" s="6">
        <f t="shared" si="331"/>
        <v>13.53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t="s">
        <v>8269</v>
      </c>
      <c r="Q3538" s="11" t="s">
        <v>8315</v>
      </c>
      <c r="R3538" t="s">
        <v>8316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3">
        <f t="shared" si="330"/>
        <v>180</v>
      </c>
      <c r="E3539" s="6">
        <v>675</v>
      </c>
      <c r="F3539" s="8">
        <v>1218</v>
      </c>
      <c r="G3539" t="s">
        <v>8218</v>
      </c>
      <c r="H3539" s="6">
        <f t="shared" si="331"/>
        <v>43.5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t="s">
        <v>8269</v>
      </c>
      <c r="Q3539" s="11" t="s">
        <v>8315</v>
      </c>
      <c r="R3539" t="s">
        <v>8316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3">
        <f t="shared" si="330"/>
        <v>128</v>
      </c>
      <c r="E3540" s="6">
        <v>2000</v>
      </c>
      <c r="F3540" s="8">
        <v>2569</v>
      </c>
      <c r="G3540" t="s">
        <v>8218</v>
      </c>
      <c r="H3540" s="6">
        <f t="shared" si="331"/>
        <v>30.95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t="s">
        <v>8269</v>
      </c>
      <c r="Q3540" s="11" t="s">
        <v>8315</v>
      </c>
      <c r="R3540" t="s">
        <v>8316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3">
        <f t="shared" si="330"/>
        <v>120</v>
      </c>
      <c r="E3541" s="6">
        <v>600</v>
      </c>
      <c r="F3541" s="8">
        <v>718</v>
      </c>
      <c r="G3541" t="s">
        <v>8218</v>
      </c>
      <c r="H3541" s="6">
        <f t="shared" si="331"/>
        <v>55.23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t="s">
        <v>8269</v>
      </c>
      <c r="Q3541" s="11" t="s">
        <v>8315</v>
      </c>
      <c r="R3541" t="s">
        <v>8316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>
        <f t="shared" si="335"/>
        <v>2016</v>
      </c>
    </row>
    <row r="3542" spans="1:22" ht="43.2" x14ac:dyDescent="0.3">
      <c r="A3542">
        <v>3540</v>
      </c>
      <c r="B3542" s="3" t="s">
        <v>3539</v>
      </c>
      <c r="C3542" s="3" t="s">
        <v>7650</v>
      </c>
      <c r="D3542" s="3">
        <f t="shared" si="330"/>
        <v>123</v>
      </c>
      <c r="E3542" s="6">
        <v>300</v>
      </c>
      <c r="F3542" s="8">
        <v>369</v>
      </c>
      <c r="G3542" t="s">
        <v>8218</v>
      </c>
      <c r="H3542" s="6">
        <f t="shared" si="331"/>
        <v>46.13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t="s">
        <v>8269</v>
      </c>
      <c r="Q3542" s="11" t="s">
        <v>8315</v>
      </c>
      <c r="R3542" t="s">
        <v>8316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3">
        <f t="shared" si="330"/>
        <v>105</v>
      </c>
      <c r="E3543" s="6">
        <v>1200</v>
      </c>
      <c r="F3543" s="8">
        <v>1260</v>
      </c>
      <c r="G3543" t="s">
        <v>8218</v>
      </c>
      <c r="H3543" s="6">
        <f t="shared" si="331"/>
        <v>39.380000000000003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t="s">
        <v>8269</v>
      </c>
      <c r="Q3543" s="11" t="s">
        <v>8315</v>
      </c>
      <c r="R3543" t="s">
        <v>8316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3">
        <f t="shared" si="330"/>
        <v>102</v>
      </c>
      <c r="E3544" s="6">
        <v>5500</v>
      </c>
      <c r="F3544" s="8">
        <v>5623</v>
      </c>
      <c r="G3544" t="s">
        <v>8218</v>
      </c>
      <c r="H3544" s="6">
        <f t="shared" si="331"/>
        <v>66.150000000000006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t="s">
        <v>8269</v>
      </c>
      <c r="Q3544" s="11" t="s">
        <v>8315</v>
      </c>
      <c r="R3544" t="s">
        <v>8316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>
        <f t="shared" si="335"/>
        <v>2014</v>
      </c>
    </row>
    <row r="3545" spans="1:22" ht="28.8" x14ac:dyDescent="0.3">
      <c r="A3545">
        <v>3543</v>
      </c>
      <c r="B3545" s="3" t="s">
        <v>3542</v>
      </c>
      <c r="C3545" s="3" t="s">
        <v>7653</v>
      </c>
      <c r="D3545" s="3">
        <f t="shared" si="330"/>
        <v>105</v>
      </c>
      <c r="E3545" s="6">
        <v>1500</v>
      </c>
      <c r="F3545" s="8">
        <v>1570</v>
      </c>
      <c r="G3545" t="s">
        <v>8218</v>
      </c>
      <c r="H3545" s="6">
        <f t="shared" si="331"/>
        <v>54.14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t="s">
        <v>8269</v>
      </c>
      <c r="Q3545" s="11" t="s">
        <v>8315</v>
      </c>
      <c r="R3545" t="s">
        <v>8316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3">
        <f t="shared" si="330"/>
        <v>100</v>
      </c>
      <c r="E3546" s="6">
        <v>2500</v>
      </c>
      <c r="F3546" s="8">
        <v>2500</v>
      </c>
      <c r="G3546" t="s">
        <v>8218</v>
      </c>
      <c r="H3546" s="6">
        <f t="shared" si="331"/>
        <v>104.17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t="s">
        <v>8269</v>
      </c>
      <c r="Q3546" s="11" t="s">
        <v>8315</v>
      </c>
      <c r="R3546" t="s">
        <v>8316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3">
        <f t="shared" si="330"/>
        <v>100</v>
      </c>
      <c r="E3547" s="6">
        <v>250</v>
      </c>
      <c r="F3547" s="8">
        <v>251</v>
      </c>
      <c r="G3547" t="s">
        <v>8218</v>
      </c>
      <c r="H3547" s="6">
        <f t="shared" si="331"/>
        <v>31.38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t="s">
        <v>8269</v>
      </c>
      <c r="Q3547" s="11" t="s">
        <v>8315</v>
      </c>
      <c r="R3547" t="s">
        <v>8316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3">
        <f t="shared" si="330"/>
        <v>102</v>
      </c>
      <c r="E3548" s="6">
        <v>1100</v>
      </c>
      <c r="F3548" s="8">
        <v>1125</v>
      </c>
      <c r="G3548" t="s">
        <v>8218</v>
      </c>
      <c r="H3548" s="6">
        <f t="shared" si="331"/>
        <v>59.21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t="s">
        <v>8269</v>
      </c>
      <c r="Q3548" s="11" t="s">
        <v>8315</v>
      </c>
      <c r="R3548" t="s">
        <v>8316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3">
        <f t="shared" si="330"/>
        <v>114</v>
      </c>
      <c r="E3549" s="6">
        <v>35000</v>
      </c>
      <c r="F3549" s="8">
        <v>40043.25</v>
      </c>
      <c r="G3549" t="s">
        <v>8218</v>
      </c>
      <c r="H3549" s="6">
        <f t="shared" si="331"/>
        <v>119.18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t="s">
        <v>8269</v>
      </c>
      <c r="Q3549" s="11" t="s">
        <v>8315</v>
      </c>
      <c r="R3549" t="s">
        <v>8316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3">
        <f t="shared" si="330"/>
        <v>102</v>
      </c>
      <c r="E3550" s="6">
        <v>2100</v>
      </c>
      <c r="F3550" s="8">
        <v>2140</v>
      </c>
      <c r="G3550" t="s">
        <v>8218</v>
      </c>
      <c r="H3550" s="6">
        <f t="shared" si="331"/>
        <v>164.62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t="s">
        <v>8269</v>
      </c>
      <c r="Q3550" s="11" t="s">
        <v>8315</v>
      </c>
      <c r="R3550" t="s">
        <v>8316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3">
        <f t="shared" si="330"/>
        <v>102</v>
      </c>
      <c r="E3551" s="6">
        <v>1000</v>
      </c>
      <c r="F3551" s="8">
        <v>1020</v>
      </c>
      <c r="G3551" t="s">
        <v>8218</v>
      </c>
      <c r="H3551" s="6">
        <f t="shared" si="331"/>
        <v>24.29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t="s">
        <v>8269</v>
      </c>
      <c r="Q3551" s="11" t="s">
        <v>8315</v>
      </c>
      <c r="R3551" t="s">
        <v>8316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3">
        <f t="shared" si="330"/>
        <v>105</v>
      </c>
      <c r="E3552" s="6">
        <v>2500</v>
      </c>
      <c r="F3552" s="8">
        <v>2620</v>
      </c>
      <c r="G3552" t="s">
        <v>8218</v>
      </c>
      <c r="H3552" s="6">
        <f t="shared" si="331"/>
        <v>40.94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t="s">
        <v>8269</v>
      </c>
      <c r="Q3552" s="11" t="s">
        <v>8315</v>
      </c>
      <c r="R3552" t="s">
        <v>8316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3">
        <f t="shared" si="330"/>
        <v>102</v>
      </c>
      <c r="E3553" s="6">
        <v>1500</v>
      </c>
      <c r="F3553" s="8">
        <v>1527.5</v>
      </c>
      <c r="G3553" t="s">
        <v>8218</v>
      </c>
      <c r="H3553" s="6">
        <f t="shared" si="331"/>
        <v>61.1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t="s">
        <v>8269</v>
      </c>
      <c r="Q3553" s="11" t="s">
        <v>8315</v>
      </c>
      <c r="R3553" t="s">
        <v>8316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3">
        <f t="shared" si="330"/>
        <v>100</v>
      </c>
      <c r="E3554" s="6">
        <v>773</v>
      </c>
      <c r="F3554" s="8">
        <v>773</v>
      </c>
      <c r="G3554" t="s">
        <v>8218</v>
      </c>
      <c r="H3554" s="6">
        <f t="shared" si="331"/>
        <v>38.65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t="s">
        <v>8269</v>
      </c>
      <c r="Q3554" s="11" t="s">
        <v>8315</v>
      </c>
      <c r="R3554" t="s">
        <v>8316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3">
        <f t="shared" si="330"/>
        <v>106</v>
      </c>
      <c r="E3555" s="6">
        <v>5500</v>
      </c>
      <c r="F3555" s="8">
        <v>5845</v>
      </c>
      <c r="G3555" t="s">
        <v>8218</v>
      </c>
      <c r="H3555" s="6">
        <f t="shared" si="331"/>
        <v>56.2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t="s">
        <v>8269</v>
      </c>
      <c r="Q3555" s="11" t="s">
        <v>8315</v>
      </c>
      <c r="R3555" t="s">
        <v>8316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3">
        <f t="shared" si="330"/>
        <v>113</v>
      </c>
      <c r="E3556" s="6">
        <v>5000</v>
      </c>
      <c r="F3556" s="8">
        <v>5671.11</v>
      </c>
      <c r="G3556" t="s">
        <v>8218</v>
      </c>
      <c r="H3556" s="6">
        <f t="shared" si="331"/>
        <v>107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t="s">
        <v>8269</v>
      </c>
      <c r="Q3556" s="11" t="s">
        <v>8315</v>
      </c>
      <c r="R3556" t="s">
        <v>8316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3">
        <f t="shared" si="330"/>
        <v>100</v>
      </c>
      <c r="E3557" s="6">
        <v>2400</v>
      </c>
      <c r="F3557" s="8">
        <v>2400</v>
      </c>
      <c r="G3557" t="s">
        <v>8218</v>
      </c>
      <c r="H3557" s="6">
        <f t="shared" si="331"/>
        <v>171.43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t="s">
        <v>8269</v>
      </c>
      <c r="Q3557" s="11" t="s">
        <v>8315</v>
      </c>
      <c r="R3557" t="s">
        <v>8316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3">
        <f t="shared" si="330"/>
        <v>100</v>
      </c>
      <c r="E3558" s="6">
        <v>2200</v>
      </c>
      <c r="F3558" s="8">
        <v>2210</v>
      </c>
      <c r="G3558" t="s">
        <v>8218</v>
      </c>
      <c r="H3558" s="6">
        <f t="shared" si="331"/>
        <v>110.5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t="s">
        <v>8269</v>
      </c>
      <c r="Q3558" s="11" t="s">
        <v>8315</v>
      </c>
      <c r="R3558" t="s">
        <v>8316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>
        <f t="shared" si="335"/>
        <v>2014</v>
      </c>
    </row>
    <row r="3559" spans="1:22" ht="43.2" x14ac:dyDescent="0.3">
      <c r="A3559">
        <v>3557</v>
      </c>
      <c r="B3559" s="3" t="s">
        <v>3556</v>
      </c>
      <c r="C3559" s="3" t="s">
        <v>7667</v>
      </c>
      <c r="D3559" s="3">
        <f t="shared" si="330"/>
        <v>100</v>
      </c>
      <c r="E3559" s="6">
        <v>100000</v>
      </c>
      <c r="F3559" s="8">
        <v>100036</v>
      </c>
      <c r="G3559" t="s">
        <v>8218</v>
      </c>
      <c r="H3559" s="6">
        <f t="shared" si="331"/>
        <v>179.28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t="s">
        <v>8269</v>
      </c>
      <c r="Q3559" s="11" t="s">
        <v>8315</v>
      </c>
      <c r="R3559" t="s">
        <v>8316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3">
        <f t="shared" si="330"/>
        <v>144</v>
      </c>
      <c r="E3560" s="6">
        <v>350</v>
      </c>
      <c r="F3560" s="8">
        <v>504</v>
      </c>
      <c r="G3560" t="s">
        <v>8218</v>
      </c>
      <c r="H3560" s="6">
        <f t="shared" si="331"/>
        <v>22.91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t="s">
        <v>8269</v>
      </c>
      <c r="Q3560" s="11" t="s">
        <v>8315</v>
      </c>
      <c r="R3560" t="s">
        <v>8316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>
        <f t="shared" si="335"/>
        <v>2015</v>
      </c>
    </row>
    <row r="3561" spans="1:22" ht="43.2" x14ac:dyDescent="0.3">
      <c r="A3561">
        <v>3559</v>
      </c>
      <c r="B3561" s="3" t="s">
        <v>3558</v>
      </c>
      <c r="C3561" s="3" t="s">
        <v>7669</v>
      </c>
      <c r="D3561" s="3">
        <f t="shared" si="330"/>
        <v>104</v>
      </c>
      <c r="E3561" s="6">
        <v>1000</v>
      </c>
      <c r="F3561" s="8">
        <v>1035</v>
      </c>
      <c r="G3561" t="s">
        <v>8218</v>
      </c>
      <c r="H3561" s="6">
        <f t="shared" si="331"/>
        <v>43.13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t="s">
        <v>8269</v>
      </c>
      <c r="Q3561" s="11" t="s">
        <v>8315</v>
      </c>
      <c r="R3561" t="s">
        <v>8316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3">
        <f t="shared" si="330"/>
        <v>108</v>
      </c>
      <c r="E3562" s="6">
        <v>3200</v>
      </c>
      <c r="F3562" s="8">
        <v>3470</v>
      </c>
      <c r="G3562" t="s">
        <v>8218</v>
      </c>
      <c r="H3562" s="6">
        <f t="shared" si="331"/>
        <v>46.89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t="s">
        <v>8269</v>
      </c>
      <c r="Q3562" s="11" t="s">
        <v>8315</v>
      </c>
      <c r="R3562" t="s">
        <v>8316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>
        <f t="shared" si="335"/>
        <v>2015</v>
      </c>
    </row>
    <row r="3563" spans="1:22" ht="100.8" x14ac:dyDescent="0.3">
      <c r="A3563">
        <v>3561</v>
      </c>
      <c r="B3563" s="3" t="s">
        <v>3560</v>
      </c>
      <c r="C3563" s="3" t="s">
        <v>7671</v>
      </c>
      <c r="D3563" s="3">
        <f t="shared" si="330"/>
        <v>102</v>
      </c>
      <c r="E3563" s="6">
        <v>2500</v>
      </c>
      <c r="F3563" s="8">
        <v>2560</v>
      </c>
      <c r="G3563" t="s">
        <v>8218</v>
      </c>
      <c r="H3563" s="6">
        <f t="shared" si="331"/>
        <v>47.41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t="s">
        <v>8269</v>
      </c>
      <c r="Q3563" s="11" t="s">
        <v>8315</v>
      </c>
      <c r="R3563" t="s">
        <v>8316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3">
        <f t="shared" si="330"/>
        <v>149</v>
      </c>
      <c r="E3564" s="6">
        <v>315</v>
      </c>
      <c r="F3564" s="8">
        <v>469</v>
      </c>
      <c r="G3564" t="s">
        <v>8218</v>
      </c>
      <c r="H3564" s="6">
        <f t="shared" si="331"/>
        <v>15.13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t="s">
        <v>8269</v>
      </c>
      <c r="Q3564" s="11" t="s">
        <v>8315</v>
      </c>
      <c r="R3564" t="s">
        <v>8316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3">
        <f t="shared" si="330"/>
        <v>105</v>
      </c>
      <c r="E3565" s="6">
        <v>500</v>
      </c>
      <c r="F3565" s="8">
        <v>527.45000000000005</v>
      </c>
      <c r="G3565" t="s">
        <v>8218</v>
      </c>
      <c r="H3565" s="6">
        <f t="shared" si="331"/>
        <v>21.1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t="s">
        <v>8269</v>
      </c>
      <c r="Q3565" s="11" t="s">
        <v>8315</v>
      </c>
      <c r="R3565" t="s">
        <v>8316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3">
        <f t="shared" si="330"/>
        <v>101</v>
      </c>
      <c r="E3566" s="6">
        <v>1000</v>
      </c>
      <c r="F3566" s="8">
        <v>1005</v>
      </c>
      <c r="G3566" t="s">
        <v>8218</v>
      </c>
      <c r="H3566" s="6">
        <f t="shared" si="331"/>
        <v>59.12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t="s">
        <v>8269</v>
      </c>
      <c r="Q3566" s="11" t="s">
        <v>8315</v>
      </c>
      <c r="R3566" t="s">
        <v>8316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3">
        <f t="shared" si="330"/>
        <v>131</v>
      </c>
      <c r="E3567" s="6">
        <v>900</v>
      </c>
      <c r="F3567" s="8">
        <v>1175</v>
      </c>
      <c r="G3567" t="s">
        <v>8218</v>
      </c>
      <c r="H3567" s="6">
        <f t="shared" si="331"/>
        <v>97.92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t="s">
        <v>8269</v>
      </c>
      <c r="Q3567" s="11" t="s">
        <v>8315</v>
      </c>
      <c r="R3567" t="s">
        <v>8316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3">
        <f t="shared" si="330"/>
        <v>105</v>
      </c>
      <c r="E3568" s="6">
        <v>2000</v>
      </c>
      <c r="F3568" s="8">
        <v>2095</v>
      </c>
      <c r="G3568" t="s">
        <v>8218</v>
      </c>
      <c r="H3568" s="6">
        <f t="shared" si="331"/>
        <v>55.13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t="s">
        <v>8269</v>
      </c>
      <c r="Q3568" s="11" t="s">
        <v>8315</v>
      </c>
      <c r="R3568" t="s">
        <v>8316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>
        <f t="shared" si="335"/>
        <v>2015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3">
        <f t="shared" si="330"/>
        <v>109</v>
      </c>
      <c r="E3569" s="6">
        <v>1000</v>
      </c>
      <c r="F3569" s="8">
        <v>1088</v>
      </c>
      <c r="G3569" t="s">
        <v>8218</v>
      </c>
      <c r="H3569" s="6">
        <f t="shared" si="331"/>
        <v>26.54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t="s">
        <v>8269</v>
      </c>
      <c r="Q3569" s="11" t="s">
        <v>8315</v>
      </c>
      <c r="R3569" t="s">
        <v>8316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3">
        <f t="shared" si="330"/>
        <v>111</v>
      </c>
      <c r="E3570" s="6">
        <v>1000</v>
      </c>
      <c r="F3570" s="8">
        <v>1110</v>
      </c>
      <c r="G3570" t="s">
        <v>8218</v>
      </c>
      <c r="H3570" s="6">
        <f t="shared" si="331"/>
        <v>58.42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t="s">
        <v>8269</v>
      </c>
      <c r="Q3570" s="11" t="s">
        <v>8315</v>
      </c>
      <c r="R3570" t="s">
        <v>8316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3">
        <f t="shared" si="330"/>
        <v>100</v>
      </c>
      <c r="E3571" s="6">
        <v>5000</v>
      </c>
      <c r="F3571" s="8">
        <v>5024</v>
      </c>
      <c r="G3571" t="s">
        <v>8218</v>
      </c>
      <c r="H3571" s="6">
        <f t="shared" si="331"/>
        <v>122.54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t="s">
        <v>8269</v>
      </c>
      <c r="Q3571" s="11" t="s">
        <v>8315</v>
      </c>
      <c r="R3571" t="s">
        <v>8316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>
        <f t="shared" si="335"/>
        <v>2015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3">
        <f t="shared" si="330"/>
        <v>114</v>
      </c>
      <c r="E3572" s="6">
        <v>2000</v>
      </c>
      <c r="F3572" s="8">
        <v>2287</v>
      </c>
      <c r="G3572" t="s">
        <v>8218</v>
      </c>
      <c r="H3572" s="6">
        <f t="shared" si="331"/>
        <v>87.96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t="s">
        <v>8269</v>
      </c>
      <c r="Q3572" s="11" t="s">
        <v>8315</v>
      </c>
      <c r="R3572" t="s">
        <v>8316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3">
        <f t="shared" si="330"/>
        <v>122</v>
      </c>
      <c r="E3573" s="6">
        <v>1500</v>
      </c>
      <c r="F3573" s="8">
        <v>1831</v>
      </c>
      <c r="G3573" t="s">
        <v>8218</v>
      </c>
      <c r="H3573" s="6">
        <f t="shared" si="331"/>
        <v>73.239999999999995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t="s">
        <v>8269</v>
      </c>
      <c r="Q3573" s="11" t="s">
        <v>8315</v>
      </c>
      <c r="R3573" t="s">
        <v>8316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3">
        <f t="shared" si="330"/>
        <v>100</v>
      </c>
      <c r="E3574" s="6">
        <v>500</v>
      </c>
      <c r="F3574" s="8">
        <v>500</v>
      </c>
      <c r="G3574" t="s">
        <v>8218</v>
      </c>
      <c r="H3574" s="6">
        <f t="shared" si="331"/>
        <v>55.56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t="s">
        <v>8269</v>
      </c>
      <c r="Q3574" s="11" t="s">
        <v>8315</v>
      </c>
      <c r="R3574" t="s">
        <v>8316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>
        <f t="shared" si="335"/>
        <v>2015</v>
      </c>
    </row>
    <row r="3575" spans="1:22" ht="28.8" x14ac:dyDescent="0.3">
      <c r="A3575">
        <v>3573</v>
      </c>
      <c r="B3575" s="3" t="s">
        <v>3572</v>
      </c>
      <c r="C3575" s="3" t="s">
        <v>7683</v>
      </c>
      <c r="D3575" s="3">
        <f t="shared" si="330"/>
        <v>103</v>
      </c>
      <c r="E3575" s="6">
        <v>3000</v>
      </c>
      <c r="F3575" s="8">
        <v>3084</v>
      </c>
      <c r="G3575" t="s">
        <v>8218</v>
      </c>
      <c r="H3575" s="6">
        <f t="shared" si="331"/>
        <v>39.54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t="s">
        <v>8269</v>
      </c>
      <c r="Q3575" s="11" t="s">
        <v>8315</v>
      </c>
      <c r="R3575" t="s">
        <v>8316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3">
        <f t="shared" si="330"/>
        <v>106</v>
      </c>
      <c r="E3576" s="6">
        <v>5800</v>
      </c>
      <c r="F3576" s="8">
        <v>6155</v>
      </c>
      <c r="G3576" t="s">
        <v>8218</v>
      </c>
      <c r="H3576" s="6">
        <f t="shared" si="331"/>
        <v>136.78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t="s">
        <v>8269</v>
      </c>
      <c r="Q3576" s="11" t="s">
        <v>8315</v>
      </c>
      <c r="R3576" t="s">
        <v>8316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3">
        <f t="shared" si="330"/>
        <v>101</v>
      </c>
      <c r="E3577" s="6">
        <v>10000</v>
      </c>
      <c r="F3577" s="8">
        <v>10133</v>
      </c>
      <c r="G3577" t="s">
        <v>8218</v>
      </c>
      <c r="H3577" s="6">
        <f t="shared" si="331"/>
        <v>99.34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t="s">
        <v>8269</v>
      </c>
      <c r="Q3577" s="11" t="s">
        <v>8315</v>
      </c>
      <c r="R3577" t="s">
        <v>8316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3">
        <f t="shared" si="330"/>
        <v>100</v>
      </c>
      <c r="E3578" s="6">
        <v>100</v>
      </c>
      <c r="F3578" s="8">
        <v>100</v>
      </c>
      <c r="G3578" t="s">
        <v>8218</v>
      </c>
      <c r="H3578" s="6">
        <f t="shared" si="331"/>
        <v>20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t="s">
        <v>8269</v>
      </c>
      <c r="Q3578" s="11" t="s">
        <v>8315</v>
      </c>
      <c r="R3578" t="s">
        <v>8316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3">
        <f t="shared" si="330"/>
        <v>130</v>
      </c>
      <c r="E3579" s="6">
        <v>600</v>
      </c>
      <c r="F3579" s="8">
        <v>780</v>
      </c>
      <c r="G3579" t="s">
        <v>8218</v>
      </c>
      <c r="H3579" s="6">
        <f t="shared" si="331"/>
        <v>28.89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t="s">
        <v>8269</v>
      </c>
      <c r="Q3579" s="11" t="s">
        <v>8315</v>
      </c>
      <c r="R3579" t="s">
        <v>8316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3">
        <f t="shared" si="330"/>
        <v>100</v>
      </c>
      <c r="E3580" s="6">
        <v>1500</v>
      </c>
      <c r="F3580" s="8">
        <v>1500.2</v>
      </c>
      <c r="G3580" t="s">
        <v>8218</v>
      </c>
      <c r="H3580" s="6">
        <f t="shared" si="331"/>
        <v>40.549999999999997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t="s">
        <v>8269</v>
      </c>
      <c r="Q3580" s="11" t="s">
        <v>8315</v>
      </c>
      <c r="R3580" t="s">
        <v>8316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3">
        <f t="shared" si="330"/>
        <v>100</v>
      </c>
      <c r="E3581" s="6">
        <v>500</v>
      </c>
      <c r="F3581" s="8">
        <v>500</v>
      </c>
      <c r="G3581" t="s">
        <v>8218</v>
      </c>
      <c r="H3581" s="6">
        <f t="shared" si="331"/>
        <v>35.71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t="s">
        <v>8269</v>
      </c>
      <c r="Q3581" s="11" t="s">
        <v>8315</v>
      </c>
      <c r="R3581" t="s">
        <v>8316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3">
        <f t="shared" si="330"/>
        <v>114</v>
      </c>
      <c r="E3582" s="6">
        <v>900</v>
      </c>
      <c r="F3582" s="8">
        <v>1025</v>
      </c>
      <c r="G3582" t="s">
        <v>8218</v>
      </c>
      <c r="H3582" s="6">
        <f t="shared" si="331"/>
        <v>37.96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t="s">
        <v>8269</v>
      </c>
      <c r="Q3582" s="11" t="s">
        <v>8315</v>
      </c>
      <c r="R3582" t="s">
        <v>8316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3">
        <f t="shared" si="330"/>
        <v>100</v>
      </c>
      <c r="E3583" s="6">
        <v>1500</v>
      </c>
      <c r="F3583" s="8">
        <v>1500</v>
      </c>
      <c r="G3583" t="s">
        <v>8218</v>
      </c>
      <c r="H3583" s="6">
        <f t="shared" si="331"/>
        <v>33.33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t="s">
        <v>8269</v>
      </c>
      <c r="Q3583" s="11" t="s">
        <v>8315</v>
      </c>
      <c r="R3583" t="s">
        <v>8316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3">
        <f t="shared" si="330"/>
        <v>287</v>
      </c>
      <c r="E3584" s="6">
        <v>1000</v>
      </c>
      <c r="F3584" s="8">
        <v>2870</v>
      </c>
      <c r="G3584" t="s">
        <v>8218</v>
      </c>
      <c r="H3584" s="6">
        <f t="shared" si="331"/>
        <v>58.57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t="s">
        <v>8269</v>
      </c>
      <c r="Q3584" s="11" t="s">
        <v>8315</v>
      </c>
      <c r="R3584" t="s">
        <v>8316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3">
        <f t="shared" si="330"/>
        <v>109</v>
      </c>
      <c r="E3585" s="6">
        <v>3000</v>
      </c>
      <c r="F3585" s="8">
        <v>3255</v>
      </c>
      <c r="G3585" t="s">
        <v>8218</v>
      </c>
      <c r="H3585" s="6">
        <f t="shared" si="331"/>
        <v>135.63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t="s">
        <v>8269</v>
      </c>
      <c r="Q3585" s="11" t="s">
        <v>8315</v>
      </c>
      <c r="R3585" t="s">
        <v>8316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>
        <f t="shared" si="335"/>
        <v>2016</v>
      </c>
    </row>
    <row r="3586" spans="1:22" ht="72" x14ac:dyDescent="0.3">
      <c r="A3586">
        <v>3584</v>
      </c>
      <c r="B3586" s="3" t="s">
        <v>3583</v>
      </c>
      <c r="C3586" s="3" t="s">
        <v>7694</v>
      </c>
      <c r="D3586" s="3">
        <f t="shared" ref="D3586:D3649" si="336">ROUND((F3586/E3586)*100,0)</f>
        <v>116</v>
      </c>
      <c r="E3586" s="6">
        <v>3000</v>
      </c>
      <c r="F3586" s="8">
        <v>3465</v>
      </c>
      <c r="G3586" t="s">
        <v>8218</v>
      </c>
      <c r="H3586" s="6">
        <f t="shared" si="331"/>
        <v>30.94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t="s">
        <v>8269</v>
      </c>
      <c r="Q3586" s="11" t="s">
        <v>8315</v>
      </c>
      <c r="R3586" t="s">
        <v>8316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3">
        <f t="shared" si="336"/>
        <v>119</v>
      </c>
      <c r="E3587" s="6">
        <v>3400</v>
      </c>
      <c r="F3587" s="8">
        <v>4050</v>
      </c>
      <c r="G3587" t="s">
        <v>8218</v>
      </c>
      <c r="H3587" s="6">
        <f t="shared" ref="H3587:H3650" si="337">IFERROR(ROUND(F3587/N3587,2),0)</f>
        <v>176.09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t="s">
        <v>8269</v>
      </c>
      <c r="Q3587" s="11" t="s">
        <v>8315</v>
      </c>
      <c r="R3587" t="s">
        <v>8316</v>
      </c>
      <c r="S3587" s="13">
        <f t="shared" ref="S3587:S3650" si="338">(((L3587/60)/60)/24)+DATE(1970,1,1)</f>
        <v>41964.716319444444</v>
      </c>
      <c r="T3587" s="13">
        <f t="shared" ref="T3587:T3650" si="339">(((K3587/60)/60)/24)+DATE(1970,1,1)</f>
        <v>41994.716319444444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3">
        <f t="shared" si="336"/>
        <v>109</v>
      </c>
      <c r="E3588" s="6">
        <v>7500</v>
      </c>
      <c r="F3588" s="8">
        <v>8207</v>
      </c>
      <c r="G3588" t="s">
        <v>8218</v>
      </c>
      <c r="H3588" s="6">
        <f t="shared" si="337"/>
        <v>151.97999999999999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t="s">
        <v>8269</v>
      </c>
      <c r="Q3588" s="11" t="s">
        <v>8315</v>
      </c>
      <c r="R3588" t="s">
        <v>8316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3">
        <f t="shared" si="336"/>
        <v>127</v>
      </c>
      <c r="E3589" s="6">
        <v>500</v>
      </c>
      <c r="F3589" s="8">
        <v>633</v>
      </c>
      <c r="G3589" t="s">
        <v>8218</v>
      </c>
      <c r="H3589" s="6">
        <f t="shared" si="337"/>
        <v>22.61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t="s">
        <v>8269</v>
      </c>
      <c r="Q3589" s="11" t="s">
        <v>8315</v>
      </c>
      <c r="R3589" t="s">
        <v>8316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3">
        <f t="shared" si="336"/>
        <v>101</v>
      </c>
      <c r="E3590" s="6">
        <v>200</v>
      </c>
      <c r="F3590" s="8">
        <v>201</v>
      </c>
      <c r="G3590" t="s">
        <v>8218</v>
      </c>
      <c r="H3590" s="6">
        <f t="shared" si="337"/>
        <v>18.27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t="s">
        <v>8269</v>
      </c>
      <c r="Q3590" s="11" t="s">
        <v>8315</v>
      </c>
      <c r="R3590" t="s">
        <v>8316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3">
        <f t="shared" si="336"/>
        <v>128</v>
      </c>
      <c r="E3591" s="6">
        <v>4000</v>
      </c>
      <c r="F3591" s="8">
        <v>5100</v>
      </c>
      <c r="G3591" t="s">
        <v>8218</v>
      </c>
      <c r="H3591" s="6">
        <f t="shared" si="337"/>
        <v>82.26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t="s">
        <v>8269</v>
      </c>
      <c r="Q3591" s="11" t="s">
        <v>8315</v>
      </c>
      <c r="R3591" t="s">
        <v>8316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3">
        <f t="shared" si="336"/>
        <v>100</v>
      </c>
      <c r="E3592" s="6">
        <v>5000</v>
      </c>
      <c r="F3592" s="8">
        <v>5003</v>
      </c>
      <c r="G3592" t="s">
        <v>8218</v>
      </c>
      <c r="H3592" s="6">
        <f t="shared" si="337"/>
        <v>68.53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t="s">
        <v>8269</v>
      </c>
      <c r="Q3592" s="11" t="s">
        <v>8315</v>
      </c>
      <c r="R3592" t="s">
        <v>8316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3">
        <f t="shared" si="336"/>
        <v>175</v>
      </c>
      <c r="E3593" s="6">
        <v>700</v>
      </c>
      <c r="F3593" s="8">
        <v>1225</v>
      </c>
      <c r="G3593" t="s">
        <v>8218</v>
      </c>
      <c r="H3593" s="6">
        <f t="shared" si="337"/>
        <v>68.06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t="s">
        <v>8269</v>
      </c>
      <c r="Q3593" s="11" t="s">
        <v>8315</v>
      </c>
      <c r="R3593" t="s">
        <v>8316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>
        <f t="shared" si="341"/>
        <v>2015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3">
        <f t="shared" si="336"/>
        <v>127</v>
      </c>
      <c r="E3594" s="6">
        <v>2000</v>
      </c>
      <c r="F3594" s="8">
        <v>2545</v>
      </c>
      <c r="G3594" t="s">
        <v>8218</v>
      </c>
      <c r="H3594" s="6">
        <f t="shared" si="337"/>
        <v>72.709999999999994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t="s">
        <v>8269</v>
      </c>
      <c r="Q3594" s="11" t="s">
        <v>8315</v>
      </c>
      <c r="R3594" t="s">
        <v>8316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>
        <f t="shared" si="341"/>
        <v>2015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3">
        <f t="shared" si="336"/>
        <v>111</v>
      </c>
      <c r="E3595" s="6">
        <v>3000</v>
      </c>
      <c r="F3595" s="8">
        <v>3319</v>
      </c>
      <c r="G3595" t="s">
        <v>8218</v>
      </c>
      <c r="H3595" s="6">
        <f t="shared" si="337"/>
        <v>77.19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t="s">
        <v>8269</v>
      </c>
      <c r="Q3595" s="11" t="s">
        <v>8315</v>
      </c>
      <c r="R3595" t="s">
        <v>8316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>
        <f t="shared" si="341"/>
        <v>2015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3">
        <f t="shared" si="336"/>
        <v>126</v>
      </c>
      <c r="E3596" s="6">
        <v>1600</v>
      </c>
      <c r="F3596" s="8">
        <v>2015</v>
      </c>
      <c r="G3596" t="s">
        <v>8218</v>
      </c>
      <c r="H3596" s="6">
        <f t="shared" si="337"/>
        <v>55.97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t="s">
        <v>8269</v>
      </c>
      <c r="Q3596" s="11" t="s">
        <v>8315</v>
      </c>
      <c r="R3596" t="s">
        <v>8316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3">
        <f t="shared" si="336"/>
        <v>119</v>
      </c>
      <c r="E3597" s="6">
        <v>2600</v>
      </c>
      <c r="F3597" s="8">
        <v>3081</v>
      </c>
      <c r="G3597" t="s">
        <v>8218</v>
      </c>
      <c r="H3597" s="6">
        <f t="shared" si="337"/>
        <v>49.69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t="s">
        <v>8269</v>
      </c>
      <c r="Q3597" s="11" t="s">
        <v>8315</v>
      </c>
      <c r="R3597" t="s">
        <v>8316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3">
        <f t="shared" si="336"/>
        <v>108</v>
      </c>
      <c r="E3598" s="6">
        <v>1100</v>
      </c>
      <c r="F3598" s="8">
        <v>1185</v>
      </c>
      <c r="G3598" t="s">
        <v>8218</v>
      </c>
      <c r="H3598" s="6">
        <f t="shared" si="337"/>
        <v>79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t="s">
        <v>8269</v>
      </c>
      <c r="Q3598" s="11" t="s">
        <v>8315</v>
      </c>
      <c r="R3598" t="s">
        <v>8316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3">
        <f t="shared" si="336"/>
        <v>103</v>
      </c>
      <c r="E3599" s="6">
        <v>2500</v>
      </c>
      <c r="F3599" s="8">
        <v>2565</v>
      </c>
      <c r="G3599" t="s">
        <v>8218</v>
      </c>
      <c r="H3599" s="6">
        <f t="shared" si="337"/>
        <v>77.73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t="s">
        <v>8269</v>
      </c>
      <c r="Q3599" s="11" t="s">
        <v>8315</v>
      </c>
      <c r="R3599" t="s">
        <v>8316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>
        <f t="shared" si="341"/>
        <v>2016</v>
      </c>
    </row>
    <row r="3600" spans="1:22" ht="28.8" x14ac:dyDescent="0.3">
      <c r="A3600">
        <v>3598</v>
      </c>
      <c r="B3600" s="3" t="s">
        <v>3597</v>
      </c>
      <c r="C3600" s="3" t="s">
        <v>7708</v>
      </c>
      <c r="D3600" s="3">
        <f t="shared" si="336"/>
        <v>110</v>
      </c>
      <c r="E3600" s="6">
        <v>1000</v>
      </c>
      <c r="F3600" s="8">
        <v>1101</v>
      </c>
      <c r="G3600" t="s">
        <v>8218</v>
      </c>
      <c r="H3600" s="6">
        <f t="shared" si="337"/>
        <v>40.78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t="s">
        <v>8269</v>
      </c>
      <c r="Q3600" s="11" t="s">
        <v>8315</v>
      </c>
      <c r="R3600" t="s">
        <v>8316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3">
        <f t="shared" si="336"/>
        <v>202</v>
      </c>
      <c r="E3601" s="6">
        <v>500</v>
      </c>
      <c r="F3601" s="8">
        <v>1010</v>
      </c>
      <c r="G3601" t="s">
        <v>8218</v>
      </c>
      <c r="H3601" s="6">
        <f t="shared" si="337"/>
        <v>59.41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t="s">
        <v>8269</v>
      </c>
      <c r="Q3601" s="11" t="s">
        <v>8315</v>
      </c>
      <c r="R3601" t="s">
        <v>8316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3">
        <f t="shared" si="336"/>
        <v>130</v>
      </c>
      <c r="E3602" s="6">
        <v>10</v>
      </c>
      <c r="F3602" s="8">
        <v>13</v>
      </c>
      <c r="G3602" t="s">
        <v>8218</v>
      </c>
      <c r="H3602" s="6">
        <f t="shared" si="337"/>
        <v>3.25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t="s">
        <v>8269</v>
      </c>
      <c r="Q3602" s="11" t="s">
        <v>8315</v>
      </c>
      <c r="R3602" t="s">
        <v>8316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3">
        <f t="shared" si="336"/>
        <v>104</v>
      </c>
      <c r="E3603" s="6">
        <v>2000</v>
      </c>
      <c r="F3603" s="8">
        <v>2087</v>
      </c>
      <c r="G3603" t="s">
        <v>8218</v>
      </c>
      <c r="H3603" s="6">
        <f t="shared" si="337"/>
        <v>39.380000000000003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t="s">
        <v>8269</v>
      </c>
      <c r="Q3603" s="11" t="s">
        <v>8315</v>
      </c>
      <c r="R3603" t="s">
        <v>8316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>
        <f t="shared" si="341"/>
        <v>2015</v>
      </c>
    </row>
    <row r="3604" spans="1:22" ht="43.2" x14ac:dyDescent="0.3">
      <c r="A3604">
        <v>3602</v>
      </c>
      <c r="B3604" s="3" t="s">
        <v>3601</v>
      </c>
      <c r="C3604" s="3" t="s">
        <v>7712</v>
      </c>
      <c r="D3604" s="3">
        <f t="shared" si="336"/>
        <v>100</v>
      </c>
      <c r="E3604" s="6">
        <v>4000</v>
      </c>
      <c r="F3604" s="8">
        <v>4002</v>
      </c>
      <c r="G3604" t="s">
        <v>8218</v>
      </c>
      <c r="H3604" s="6">
        <f t="shared" si="337"/>
        <v>81.67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t="s">
        <v>8269</v>
      </c>
      <c r="Q3604" s="11" t="s">
        <v>8315</v>
      </c>
      <c r="R3604" t="s">
        <v>8316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3">
        <f t="shared" si="336"/>
        <v>171</v>
      </c>
      <c r="E3605" s="6">
        <v>1500</v>
      </c>
      <c r="F3605" s="8">
        <v>2560</v>
      </c>
      <c r="G3605" t="s">
        <v>8218</v>
      </c>
      <c r="H3605" s="6">
        <f t="shared" si="337"/>
        <v>44.91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t="s">
        <v>8269</v>
      </c>
      <c r="Q3605" s="11" t="s">
        <v>8315</v>
      </c>
      <c r="R3605" t="s">
        <v>8316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3">
        <f t="shared" si="336"/>
        <v>113</v>
      </c>
      <c r="E3606" s="6">
        <v>3000</v>
      </c>
      <c r="F3606" s="8">
        <v>3385</v>
      </c>
      <c r="G3606" t="s">
        <v>8218</v>
      </c>
      <c r="H3606" s="6">
        <f t="shared" si="337"/>
        <v>49.06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t="s">
        <v>8269</v>
      </c>
      <c r="Q3606" s="11" t="s">
        <v>8315</v>
      </c>
      <c r="R3606" t="s">
        <v>8316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>
        <f t="shared" si="341"/>
        <v>2016</v>
      </c>
    </row>
    <row r="3607" spans="1:22" ht="43.2" x14ac:dyDescent="0.3">
      <c r="A3607">
        <v>3605</v>
      </c>
      <c r="B3607" s="3" t="s">
        <v>3604</v>
      </c>
      <c r="C3607" s="3" t="s">
        <v>7715</v>
      </c>
      <c r="D3607" s="3">
        <f t="shared" si="336"/>
        <v>184</v>
      </c>
      <c r="E3607" s="6">
        <v>250</v>
      </c>
      <c r="F3607" s="8">
        <v>460</v>
      </c>
      <c r="G3607" t="s">
        <v>8218</v>
      </c>
      <c r="H3607" s="6">
        <f t="shared" si="337"/>
        <v>30.67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t="s">
        <v>8269</v>
      </c>
      <c r="Q3607" s="11" t="s">
        <v>8315</v>
      </c>
      <c r="R3607" t="s">
        <v>8316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3">
        <f t="shared" si="336"/>
        <v>130</v>
      </c>
      <c r="E3608" s="6">
        <v>3000</v>
      </c>
      <c r="F3608" s="8">
        <v>3908</v>
      </c>
      <c r="G3608" t="s">
        <v>8218</v>
      </c>
      <c r="H3608" s="6">
        <f t="shared" si="337"/>
        <v>61.06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t="s">
        <v>8269</v>
      </c>
      <c r="Q3608" s="11" t="s">
        <v>8315</v>
      </c>
      <c r="R3608" t="s">
        <v>8316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3">
        <f t="shared" si="336"/>
        <v>105</v>
      </c>
      <c r="E3609" s="6">
        <v>550</v>
      </c>
      <c r="F3609" s="8">
        <v>580</v>
      </c>
      <c r="G3609" t="s">
        <v>8218</v>
      </c>
      <c r="H3609" s="6">
        <f t="shared" si="337"/>
        <v>29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t="s">
        <v>8269</v>
      </c>
      <c r="Q3609" s="11" t="s">
        <v>8315</v>
      </c>
      <c r="R3609" t="s">
        <v>8316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3">
        <f t="shared" si="336"/>
        <v>100</v>
      </c>
      <c r="E3610" s="6">
        <v>800</v>
      </c>
      <c r="F3610" s="8">
        <v>800</v>
      </c>
      <c r="G3610" t="s">
        <v>8218</v>
      </c>
      <c r="H3610" s="6">
        <f t="shared" si="337"/>
        <v>29.63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t="s">
        <v>8269</v>
      </c>
      <c r="Q3610" s="11" t="s">
        <v>8315</v>
      </c>
      <c r="R3610" t="s">
        <v>8316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3">
        <f t="shared" si="336"/>
        <v>153</v>
      </c>
      <c r="E3611" s="6">
        <v>1960</v>
      </c>
      <c r="F3611" s="8">
        <v>3005</v>
      </c>
      <c r="G3611" t="s">
        <v>8218</v>
      </c>
      <c r="H3611" s="6">
        <f t="shared" si="337"/>
        <v>143.1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t="s">
        <v>8269</v>
      </c>
      <c r="Q3611" s="11" t="s">
        <v>8315</v>
      </c>
      <c r="R3611" t="s">
        <v>8316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3">
        <f t="shared" si="336"/>
        <v>162</v>
      </c>
      <c r="E3612" s="6">
        <v>1000</v>
      </c>
      <c r="F3612" s="8">
        <v>1623</v>
      </c>
      <c r="G3612" t="s">
        <v>8218</v>
      </c>
      <c r="H3612" s="6">
        <f t="shared" si="337"/>
        <v>52.35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t="s">
        <v>8269</v>
      </c>
      <c r="Q3612" s="11" t="s">
        <v>8315</v>
      </c>
      <c r="R3612" t="s">
        <v>8316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3">
        <f t="shared" si="336"/>
        <v>136</v>
      </c>
      <c r="E3613" s="6">
        <v>2500</v>
      </c>
      <c r="F3613" s="8">
        <v>3400</v>
      </c>
      <c r="G3613" t="s">
        <v>8218</v>
      </c>
      <c r="H3613" s="6">
        <f t="shared" si="337"/>
        <v>66.67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t="s">
        <v>8269</v>
      </c>
      <c r="Q3613" s="11" t="s">
        <v>8315</v>
      </c>
      <c r="R3613" t="s">
        <v>8316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3">
        <f t="shared" si="336"/>
        <v>144</v>
      </c>
      <c r="E3614" s="6">
        <v>5000</v>
      </c>
      <c r="F3614" s="8">
        <v>7220</v>
      </c>
      <c r="G3614" t="s">
        <v>8218</v>
      </c>
      <c r="H3614" s="6">
        <f t="shared" si="337"/>
        <v>126.67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t="s">
        <v>8269</v>
      </c>
      <c r="Q3614" s="11" t="s">
        <v>8315</v>
      </c>
      <c r="R3614" t="s">
        <v>8316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>
        <f t="shared" si="341"/>
        <v>2014</v>
      </c>
    </row>
    <row r="3615" spans="1:22" ht="28.8" x14ac:dyDescent="0.3">
      <c r="A3615">
        <v>3613</v>
      </c>
      <c r="B3615" s="3" t="s">
        <v>3612</v>
      </c>
      <c r="C3615" s="3" t="s">
        <v>7723</v>
      </c>
      <c r="D3615" s="3">
        <f t="shared" si="336"/>
        <v>100</v>
      </c>
      <c r="E3615" s="6">
        <v>1250</v>
      </c>
      <c r="F3615" s="8">
        <v>1250</v>
      </c>
      <c r="G3615" t="s">
        <v>8218</v>
      </c>
      <c r="H3615" s="6">
        <f t="shared" si="337"/>
        <v>62.5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t="s">
        <v>8269</v>
      </c>
      <c r="Q3615" s="11" t="s">
        <v>8315</v>
      </c>
      <c r="R3615" t="s">
        <v>8316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>
        <f t="shared" si="341"/>
        <v>2014</v>
      </c>
    </row>
    <row r="3616" spans="1:22" ht="28.8" x14ac:dyDescent="0.3">
      <c r="A3616">
        <v>3614</v>
      </c>
      <c r="B3616" s="3" t="s">
        <v>3439</v>
      </c>
      <c r="C3616" s="3" t="s">
        <v>7724</v>
      </c>
      <c r="D3616" s="3">
        <f t="shared" si="336"/>
        <v>101</v>
      </c>
      <c r="E3616" s="6">
        <v>2500</v>
      </c>
      <c r="F3616" s="8">
        <v>2520</v>
      </c>
      <c r="G3616" t="s">
        <v>8218</v>
      </c>
      <c r="H3616" s="6">
        <f t="shared" si="337"/>
        <v>35.49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t="s">
        <v>8269</v>
      </c>
      <c r="Q3616" s="11" t="s">
        <v>8315</v>
      </c>
      <c r="R3616" t="s">
        <v>8316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3">
        <f t="shared" si="336"/>
        <v>107</v>
      </c>
      <c r="E3617" s="6">
        <v>2500</v>
      </c>
      <c r="F3617" s="8">
        <v>2670</v>
      </c>
      <c r="G3617" t="s">
        <v>8218</v>
      </c>
      <c r="H3617" s="6">
        <f t="shared" si="337"/>
        <v>37.08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t="s">
        <v>8269</v>
      </c>
      <c r="Q3617" s="11" t="s">
        <v>8315</v>
      </c>
      <c r="R3617" t="s">
        <v>8316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3">
        <f t="shared" si="336"/>
        <v>125</v>
      </c>
      <c r="E3618" s="6">
        <v>2500</v>
      </c>
      <c r="F3618" s="8">
        <v>3120</v>
      </c>
      <c r="G3618" t="s">
        <v>8218</v>
      </c>
      <c r="H3618" s="6">
        <f t="shared" si="337"/>
        <v>69.33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t="s">
        <v>8269</v>
      </c>
      <c r="Q3618" s="11" t="s">
        <v>8315</v>
      </c>
      <c r="R3618" t="s">
        <v>8316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3">
        <f t="shared" si="336"/>
        <v>119</v>
      </c>
      <c r="E3619" s="6">
        <v>740</v>
      </c>
      <c r="F3619" s="8">
        <v>880</v>
      </c>
      <c r="G3619" t="s">
        <v>8218</v>
      </c>
      <c r="H3619" s="6">
        <f t="shared" si="337"/>
        <v>17.25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t="s">
        <v>8269</v>
      </c>
      <c r="Q3619" s="11" t="s">
        <v>8315</v>
      </c>
      <c r="R3619" t="s">
        <v>8316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3">
        <f t="shared" si="336"/>
        <v>101</v>
      </c>
      <c r="E3620" s="6">
        <v>2000</v>
      </c>
      <c r="F3620" s="8">
        <v>2020</v>
      </c>
      <c r="G3620" t="s">
        <v>8218</v>
      </c>
      <c r="H3620" s="6">
        <f t="shared" si="337"/>
        <v>36.07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t="s">
        <v>8269</v>
      </c>
      <c r="Q3620" s="11" t="s">
        <v>8315</v>
      </c>
      <c r="R3620" t="s">
        <v>8316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3">
        <f t="shared" si="336"/>
        <v>113</v>
      </c>
      <c r="E3621" s="6">
        <v>1000</v>
      </c>
      <c r="F3621" s="8">
        <v>1130</v>
      </c>
      <c r="G3621" t="s">
        <v>8218</v>
      </c>
      <c r="H3621" s="6">
        <f t="shared" si="337"/>
        <v>66.47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t="s">
        <v>8269</v>
      </c>
      <c r="Q3621" s="11" t="s">
        <v>8315</v>
      </c>
      <c r="R3621" t="s">
        <v>8316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3">
        <f t="shared" si="336"/>
        <v>105</v>
      </c>
      <c r="E3622" s="6">
        <v>10500</v>
      </c>
      <c r="F3622" s="8">
        <v>11045</v>
      </c>
      <c r="G3622" t="s">
        <v>8218</v>
      </c>
      <c r="H3622" s="6">
        <f t="shared" si="337"/>
        <v>56.07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t="s">
        <v>8269</v>
      </c>
      <c r="Q3622" s="11" t="s">
        <v>8315</v>
      </c>
      <c r="R3622" t="s">
        <v>8316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3">
        <f t="shared" si="336"/>
        <v>110</v>
      </c>
      <c r="E3623" s="6">
        <v>3000</v>
      </c>
      <c r="F3623" s="8">
        <v>3292</v>
      </c>
      <c r="G3623" t="s">
        <v>8218</v>
      </c>
      <c r="H3623" s="6">
        <f t="shared" si="337"/>
        <v>47.03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t="s">
        <v>8269</v>
      </c>
      <c r="Q3623" s="11" t="s">
        <v>8315</v>
      </c>
      <c r="R3623" t="s">
        <v>8316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3">
        <f t="shared" si="336"/>
        <v>100</v>
      </c>
      <c r="E3624" s="6">
        <v>1000</v>
      </c>
      <c r="F3624" s="8">
        <v>1000.99</v>
      </c>
      <c r="G3624" t="s">
        <v>8218</v>
      </c>
      <c r="H3624" s="6">
        <f t="shared" si="337"/>
        <v>47.67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t="s">
        <v>8269</v>
      </c>
      <c r="Q3624" s="11" t="s">
        <v>8315</v>
      </c>
      <c r="R3624" t="s">
        <v>8316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3">
        <f t="shared" si="336"/>
        <v>120</v>
      </c>
      <c r="E3625" s="6">
        <v>2500</v>
      </c>
      <c r="F3625" s="8">
        <v>3000</v>
      </c>
      <c r="G3625" t="s">
        <v>8218</v>
      </c>
      <c r="H3625" s="6">
        <f t="shared" si="337"/>
        <v>88.24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t="s">
        <v>8269</v>
      </c>
      <c r="Q3625" s="11" t="s">
        <v>8315</v>
      </c>
      <c r="R3625" t="s">
        <v>8316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3">
        <f t="shared" si="336"/>
        <v>105</v>
      </c>
      <c r="E3626" s="6">
        <v>3000</v>
      </c>
      <c r="F3626" s="8">
        <v>3148</v>
      </c>
      <c r="G3626" t="s">
        <v>8218</v>
      </c>
      <c r="H3626" s="6">
        <f t="shared" si="337"/>
        <v>80.72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t="s">
        <v>8269</v>
      </c>
      <c r="Q3626" s="11" t="s">
        <v>8315</v>
      </c>
      <c r="R3626" t="s">
        <v>8316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>
        <f t="shared" si="341"/>
        <v>2016</v>
      </c>
    </row>
    <row r="3627" spans="1:22" ht="43.2" x14ac:dyDescent="0.3">
      <c r="A3627">
        <v>3625</v>
      </c>
      <c r="B3627" s="3" t="s">
        <v>3623</v>
      </c>
      <c r="C3627" s="3" t="s">
        <v>7735</v>
      </c>
      <c r="D3627" s="3">
        <f t="shared" si="336"/>
        <v>103</v>
      </c>
      <c r="E3627" s="6">
        <v>3000</v>
      </c>
      <c r="F3627" s="8">
        <v>3080</v>
      </c>
      <c r="G3627" t="s">
        <v>8218</v>
      </c>
      <c r="H3627" s="6">
        <f t="shared" si="337"/>
        <v>39.49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t="s">
        <v>8269</v>
      </c>
      <c r="Q3627" s="11" t="s">
        <v>8315</v>
      </c>
      <c r="R3627" t="s">
        <v>8316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3">
        <f t="shared" si="336"/>
        <v>102</v>
      </c>
      <c r="E3628" s="6">
        <v>4000</v>
      </c>
      <c r="F3628" s="8">
        <v>4073</v>
      </c>
      <c r="G3628" t="s">
        <v>8218</v>
      </c>
      <c r="H3628" s="6">
        <f t="shared" si="337"/>
        <v>84.85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t="s">
        <v>8269</v>
      </c>
      <c r="Q3628" s="11" t="s">
        <v>8315</v>
      </c>
      <c r="R3628" t="s">
        <v>8316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3">
        <f t="shared" si="336"/>
        <v>100</v>
      </c>
      <c r="E3629" s="6">
        <v>2000</v>
      </c>
      <c r="F3629" s="8">
        <v>2000</v>
      </c>
      <c r="G3629" t="s">
        <v>8218</v>
      </c>
      <c r="H3629" s="6">
        <f t="shared" si="337"/>
        <v>68.97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t="s">
        <v>8269</v>
      </c>
      <c r="Q3629" s="11" t="s">
        <v>8315</v>
      </c>
      <c r="R3629" t="s">
        <v>8316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3">
        <f t="shared" si="336"/>
        <v>0</v>
      </c>
      <c r="E3630" s="6">
        <v>100000</v>
      </c>
      <c r="F3630" s="8">
        <v>0</v>
      </c>
      <c r="G3630" t="s">
        <v>8220</v>
      </c>
      <c r="H3630" s="6">
        <f t="shared" si="337"/>
        <v>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t="s">
        <v>8303</v>
      </c>
      <c r="Q3630" s="11" t="s">
        <v>8315</v>
      </c>
      <c r="R3630" t="s">
        <v>8357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>
        <f t="shared" si="341"/>
        <v>2015</v>
      </c>
    </row>
    <row r="3631" spans="1:22" ht="43.2" x14ac:dyDescent="0.3">
      <c r="A3631">
        <v>3629</v>
      </c>
      <c r="B3631" s="3" t="s">
        <v>3627</v>
      </c>
      <c r="C3631" s="3" t="s">
        <v>7739</v>
      </c>
      <c r="D3631" s="3">
        <f t="shared" si="336"/>
        <v>0</v>
      </c>
      <c r="E3631" s="6">
        <v>1000000</v>
      </c>
      <c r="F3631" s="8">
        <v>2</v>
      </c>
      <c r="G3631" t="s">
        <v>8220</v>
      </c>
      <c r="H3631" s="6">
        <f t="shared" si="337"/>
        <v>1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t="s">
        <v>8303</v>
      </c>
      <c r="Q3631" s="11" t="s">
        <v>8315</v>
      </c>
      <c r="R3631" t="s">
        <v>8357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3">
        <f t="shared" si="336"/>
        <v>0</v>
      </c>
      <c r="E3632" s="6">
        <v>3000</v>
      </c>
      <c r="F3632" s="8">
        <v>1</v>
      </c>
      <c r="G3632" t="s">
        <v>8220</v>
      </c>
      <c r="H3632" s="6">
        <f t="shared" si="337"/>
        <v>1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t="s">
        <v>8303</v>
      </c>
      <c r="Q3632" s="11" t="s">
        <v>8315</v>
      </c>
      <c r="R3632" t="s">
        <v>8357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>
        <f t="shared" si="341"/>
        <v>2014</v>
      </c>
    </row>
    <row r="3633" spans="1:22" ht="43.2" x14ac:dyDescent="0.3">
      <c r="A3633">
        <v>3631</v>
      </c>
      <c r="B3633" s="3" t="s">
        <v>3629</v>
      </c>
      <c r="C3633" s="3" t="s">
        <v>7741</v>
      </c>
      <c r="D3633" s="3">
        <f t="shared" si="336"/>
        <v>51</v>
      </c>
      <c r="E3633" s="6">
        <v>17100</v>
      </c>
      <c r="F3633" s="8">
        <v>8725</v>
      </c>
      <c r="G3633" t="s">
        <v>8220</v>
      </c>
      <c r="H3633" s="6">
        <f t="shared" si="337"/>
        <v>147.88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t="s">
        <v>8303</v>
      </c>
      <c r="Q3633" s="11" t="s">
        <v>8315</v>
      </c>
      <c r="R3633" t="s">
        <v>8357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3">
        <f t="shared" si="336"/>
        <v>20</v>
      </c>
      <c r="E3634" s="6">
        <v>500</v>
      </c>
      <c r="F3634" s="8">
        <v>100</v>
      </c>
      <c r="G3634" t="s">
        <v>8220</v>
      </c>
      <c r="H3634" s="6">
        <f t="shared" si="337"/>
        <v>100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t="s">
        <v>8303</v>
      </c>
      <c r="Q3634" s="11" t="s">
        <v>8315</v>
      </c>
      <c r="R3634" t="s">
        <v>8357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3">
        <f t="shared" si="336"/>
        <v>35</v>
      </c>
      <c r="E3635" s="6">
        <v>5000</v>
      </c>
      <c r="F3635" s="8">
        <v>1762</v>
      </c>
      <c r="G3635" t="s">
        <v>8220</v>
      </c>
      <c r="H3635" s="6">
        <f t="shared" si="337"/>
        <v>56.84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t="s">
        <v>8303</v>
      </c>
      <c r="Q3635" s="11" t="s">
        <v>8315</v>
      </c>
      <c r="R3635" t="s">
        <v>8357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3">
        <f t="shared" si="336"/>
        <v>4</v>
      </c>
      <c r="E3636" s="6">
        <v>75000</v>
      </c>
      <c r="F3636" s="8">
        <v>3185</v>
      </c>
      <c r="G3636" t="s">
        <v>8220</v>
      </c>
      <c r="H3636" s="6">
        <f t="shared" si="337"/>
        <v>176.94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t="s">
        <v>8303</v>
      </c>
      <c r="Q3636" s="11" t="s">
        <v>8315</v>
      </c>
      <c r="R3636" t="s">
        <v>8357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>
        <f t="shared" si="341"/>
        <v>2017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3">
        <f t="shared" si="336"/>
        <v>36</v>
      </c>
      <c r="E3637" s="6">
        <v>3500</v>
      </c>
      <c r="F3637" s="8">
        <v>1276</v>
      </c>
      <c r="G3637" t="s">
        <v>8220</v>
      </c>
      <c r="H3637" s="6">
        <f t="shared" si="337"/>
        <v>127.6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t="s">
        <v>8303</v>
      </c>
      <c r="Q3637" s="11" t="s">
        <v>8315</v>
      </c>
      <c r="R3637" t="s">
        <v>8357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3">
        <f t="shared" si="336"/>
        <v>0</v>
      </c>
      <c r="E3638" s="6">
        <v>150000</v>
      </c>
      <c r="F3638" s="8">
        <v>0</v>
      </c>
      <c r="G3638" t="s">
        <v>8220</v>
      </c>
      <c r="H3638" s="6">
        <f t="shared" si="337"/>
        <v>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t="s">
        <v>8303</v>
      </c>
      <c r="Q3638" s="11" t="s">
        <v>8315</v>
      </c>
      <c r="R3638" t="s">
        <v>8357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>
        <f t="shared" si="341"/>
        <v>2015</v>
      </c>
    </row>
    <row r="3639" spans="1:22" ht="43.2" x14ac:dyDescent="0.3">
      <c r="A3639">
        <v>3637</v>
      </c>
      <c r="B3639" s="3" t="s">
        <v>3635</v>
      </c>
      <c r="C3639" s="3" t="s">
        <v>7747</v>
      </c>
      <c r="D3639" s="3">
        <f t="shared" si="336"/>
        <v>31</v>
      </c>
      <c r="E3639" s="6">
        <v>3000</v>
      </c>
      <c r="F3639" s="8">
        <v>926</v>
      </c>
      <c r="G3639" t="s">
        <v>8220</v>
      </c>
      <c r="H3639" s="6">
        <f t="shared" si="337"/>
        <v>66.14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t="s">
        <v>8303</v>
      </c>
      <c r="Q3639" s="11" t="s">
        <v>8315</v>
      </c>
      <c r="R3639" t="s">
        <v>8357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>
        <f t="shared" si="341"/>
        <v>2015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3">
        <f t="shared" si="336"/>
        <v>7</v>
      </c>
      <c r="E3640" s="6">
        <v>3300</v>
      </c>
      <c r="F3640" s="8">
        <v>216</v>
      </c>
      <c r="G3640" t="s">
        <v>8220</v>
      </c>
      <c r="H3640" s="6">
        <f t="shared" si="337"/>
        <v>108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t="s">
        <v>8303</v>
      </c>
      <c r="Q3640" s="11" t="s">
        <v>8315</v>
      </c>
      <c r="R3640" t="s">
        <v>8357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3">
        <f t="shared" si="336"/>
        <v>0</v>
      </c>
      <c r="E3641" s="6">
        <v>25000</v>
      </c>
      <c r="F3641" s="8">
        <v>1</v>
      </c>
      <c r="G3641" t="s">
        <v>8220</v>
      </c>
      <c r="H3641" s="6">
        <f t="shared" si="337"/>
        <v>1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t="s">
        <v>8303</v>
      </c>
      <c r="Q3641" s="11" t="s">
        <v>8315</v>
      </c>
      <c r="R3641" t="s">
        <v>8357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>
        <f t="shared" si="341"/>
        <v>2016</v>
      </c>
    </row>
    <row r="3642" spans="1:22" ht="57.6" x14ac:dyDescent="0.3">
      <c r="A3642">
        <v>3640</v>
      </c>
      <c r="B3642" s="3" t="s">
        <v>3638</v>
      </c>
      <c r="C3642" s="3" t="s">
        <v>7750</v>
      </c>
      <c r="D3642" s="3">
        <f t="shared" si="336"/>
        <v>6</v>
      </c>
      <c r="E3642" s="6">
        <v>1000</v>
      </c>
      <c r="F3642" s="8">
        <v>55</v>
      </c>
      <c r="G3642" t="s">
        <v>8220</v>
      </c>
      <c r="H3642" s="6">
        <f t="shared" si="337"/>
        <v>18.329999999999998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t="s">
        <v>8303</v>
      </c>
      <c r="Q3642" s="11" t="s">
        <v>8315</v>
      </c>
      <c r="R3642" t="s">
        <v>8357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3">
        <f t="shared" si="336"/>
        <v>0</v>
      </c>
      <c r="E3643" s="6">
        <v>3000</v>
      </c>
      <c r="F3643" s="8">
        <v>0</v>
      </c>
      <c r="G3643" t="s">
        <v>8220</v>
      </c>
      <c r="H3643" s="6">
        <f t="shared" si="337"/>
        <v>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t="s">
        <v>8303</v>
      </c>
      <c r="Q3643" s="11" t="s">
        <v>8315</v>
      </c>
      <c r="R3643" t="s">
        <v>8357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>
        <f t="shared" si="341"/>
        <v>2014</v>
      </c>
    </row>
    <row r="3644" spans="1:22" ht="43.2" x14ac:dyDescent="0.3">
      <c r="A3644">
        <v>3642</v>
      </c>
      <c r="B3644" s="3" t="s">
        <v>3640</v>
      </c>
      <c r="C3644" s="3" t="s">
        <v>7752</v>
      </c>
      <c r="D3644" s="3">
        <f t="shared" si="336"/>
        <v>2</v>
      </c>
      <c r="E3644" s="6">
        <v>700</v>
      </c>
      <c r="F3644" s="8">
        <v>15</v>
      </c>
      <c r="G3644" t="s">
        <v>8220</v>
      </c>
      <c r="H3644" s="6">
        <f t="shared" si="337"/>
        <v>7.5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t="s">
        <v>8303</v>
      </c>
      <c r="Q3644" s="11" t="s">
        <v>8315</v>
      </c>
      <c r="R3644" t="s">
        <v>8357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3">
        <f t="shared" si="336"/>
        <v>0</v>
      </c>
      <c r="E3645" s="6">
        <v>25000</v>
      </c>
      <c r="F3645" s="8">
        <v>0</v>
      </c>
      <c r="G3645" t="s">
        <v>8220</v>
      </c>
      <c r="H3645" s="6">
        <f t="shared" si="337"/>
        <v>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t="s">
        <v>8303</v>
      </c>
      <c r="Q3645" s="11" t="s">
        <v>8315</v>
      </c>
      <c r="R3645" t="s">
        <v>8357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>
        <f t="shared" si="341"/>
        <v>2015</v>
      </c>
    </row>
    <row r="3646" spans="1:22" ht="28.8" x14ac:dyDescent="0.3">
      <c r="A3646">
        <v>3644</v>
      </c>
      <c r="B3646" s="3" t="s">
        <v>3642</v>
      </c>
      <c r="C3646" s="3" t="s">
        <v>7754</v>
      </c>
      <c r="D3646" s="3">
        <f t="shared" si="336"/>
        <v>16</v>
      </c>
      <c r="E3646" s="6">
        <v>5000</v>
      </c>
      <c r="F3646" s="8">
        <v>821</v>
      </c>
      <c r="G3646" t="s">
        <v>8220</v>
      </c>
      <c r="H3646" s="6">
        <f t="shared" si="337"/>
        <v>68.42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t="s">
        <v>8303</v>
      </c>
      <c r="Q3646" s="11" t="s">
        <v>8315</v>
      </c>
      <c r="R3646" t="s">
        <v>8357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3">
        <f t="shared" si="336"/>
        <v>0</v>
      </c>
      <c r="E3647" s="6">
        <v>1000</v>
      </c>
      <c r="F3647" s="8">
        <v>1</v>
      </c>
      <c r="G3647" t="s">
        <v>8220</v>
      </c>
      <c r="H3647" s="6">
        <f t="shared" si="337"/>
        <v>1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t="s">
        <v>8303</v>
      </c>
      <c r="Q3647" s="11" t="s">
        <v>8315</v>
      </c>
      <c r="R3647" t="s">
        <v>8357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3">
        <f t="shared" si="336"/>
        <v>5</v>
      </c>
      <c r="E3648" s="6">
        <v>10000</v>
      </c>
      <c r="F3648" s="8">
        <v>481</v>
      </c>
      <c r="G3648" t="s">
        <v>8220</v>
      </c>
      <c r="H3648" s="6">
        <f t="shared" si="337"/>
        <v>60.13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t="s">
        <v>8303</v>
      </c>
      <c r="Q3648" s="11" t="s">
        <v>8315</v>
      </c>
      <c r="R3648" t="s">
        <v>8357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3">
        <f t="shared" si="336"/>
        <v>6</v>
      </c>
      <c r="E3649" s="6">
        <v>500</v>
      </c>
      <c r="F3649" s="8">
        <v>30</v>
      </c>
      <c r="G3649" t="s">
        <v>8220</v>
      </c>
      <c r="H3649" s="6">
        <f t="shared" si="337"/>
        <v>15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t="s">
        <v>8303</v>
      </c>
      <c r="Q3649" s="11" t="s">
        <v>8315</v>
      </c>
      <c r="R3649" t="s">
        <v>8357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3">
        <f t="shared" ref="D3650:D3713" si="342">ROUND((F3650/E3650)*100,0)</f>
        <v>100</v>
      </c>
      <c r="E3650" s="6">
        <v>40000</v>
      </c>
      <c r="F3650" s="8">
        <v>40153</v>
      </c>
      <c r="G3650" t="s">
        <v>8218</v>
      </c>
      <c r="H3650" s="6">
        <f t="shared" si="337"/>
        <v>550.04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t="s">
        <v>8269</v>
      </c>
      <c r="Q3650" s="11" t="s">
        <v>8315</v>
      </c>
      <c r="R3650" t="s">
        <v>8316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3">
        <f t="shared" si="342"/>
        <v>104</v>
      </c>
      <c r="E3651" s="6">
        <v>750</v>
      </c>
      <c r="F3651" s="8">
        <v>780</v>
      </c>
      <c r="G3651" t="s">
        <v>8218</v>
      </c>
      <c r="H3651" s="6">
        <f t="shared" ref="H3651:H3714" si="343">IFERROR(ROUND(F3651/N3651,2),0)</f>
        <v>97.5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t="s">
        <v>8269</v>
      </c>
      <c r="Q3651" s="11" t="s">
        <v>8315</v>
      </c>
      <c r="R3651" t="s">
        <v>8316</v>
      </c>
      <c r="S3651" s="13">
        <f t="shared" ref="S3651:S3714" si="344">(((L3651/60)/60)/24)+DATE(1970,1,1)</f>
        <v>41780.712893518517</v>
      </c>
      <c r="T3651" s="13">
        <f t="shared" ref="T3651:T3714" si="345">(((K3651/60)/60)/24)+DATE(1970,1,1)</f>
        <v>41806.712893518517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3">
        <f t="shared" si="342"/>
        <v>100</v>
      </c>
      <c r="E3652" s="6">
        <v>500</v>
      </c>
      <c r="F3652" s="8">
        <v>500</v>
      </c>
      <c r="G3652" t="s">
        <v>8218</v>
      </c>
      <c r="H3652" s="6">
        <f t="shared" si="343"/>
        <v>29.41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t="s">
        <v>8269</v>
      </c>
      <c r="Q3652" s="11" t="s">
        <v>8315</v>
      </c>
      <c r="R3652" t="s">
        <v>8316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>
        <f t="shared" si="347"/>
        <v>2016</v>
      </c>
    </row>
    <row r="3653" spans="1:22" ht="28.8" x14ac:dyDescent="0.3">
      <c r="A3653">
        <v>3651</v>
      </c>
      <c r="B3653" s="3" t="s">
        <v>3649</v>
      </c>
      <c r="C3653" s="3" t="s">
        <v>7761</v>
      </c>
      <c r="D3653" s="3">
        <f t="shared" si="342"/>
        <v>104</v>
      </c>
      <c r="E3653" s="6">
        <v>500</v>
      </c>
      <c r="F3653" s="8">
        <v>520</v>
      </c>
      <c r="G3653" t="s">
        <v>8218</v>
      </c>
      <c r="H3653" s="6">
        <f t="shared" si="343"/>
        <v>57.78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t="s">
        <v>8269</v>
      </c>
      <c r="Q3653" s="11" t="s">
        <v>8315</v>
      </c>
      <c r="R3653" t="s">
        <v>8316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3">
        <f t="shared" si="342"/>
        <v>251</v>
      </c>
      <c r="E3654" s="6">
        <v>300</v>
      </c>
      <c r="F3654" s="8">
        <v>752</v>
      </c>
      <c r="G3654" t="s">
        <v>8218</v>
      </c>
      <c r="H3654" s="6">
        <f t="shared" si="343"/>
        <v>44.24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t="s">
        <v>8269</v>
      </c>
      <c r="Q3654" s="11" t="s">
        <v>8315</v>
      </c>
      <c r="R3654" t="s">
        <v>8316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3">
        <f t="shared" si="342"/>
        <v>101</v>
      </c>
      <c r="E3655" s="6">
        <v>2000</v>
      </c>
      <c r="F3655" s="8">
        <v>2010</v>
      </c>
      <c r="G3655" t="s">
        <v>8218</v>
      </c>
      <c r="H3655" s="6">
        <f t="shared" si="343"/>
        <v>60.91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t="s">
        <v>8269</v>
      </c>
      <c r="Q3655" s="11" t="s">
        <v>8315</v>
      </c>
      <c r="R3655" t="s">
        <v>8316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>
        <f t="shared" si="347"/>
        <v>2015</v>
      </c>
    </row>
    <row r="3656" spans="1:22" ht="43.2" x14ac:dyDescent="0.3">
      <c r="A3656">
        <v>3654</v>
      </c>
      <c r="B3656" s="3" t="s">
        <v>3651</v>
      </c>
      <c r="C3656" s="3" t="s">
        <v>7764</v>
      </c>
      <c r="D3656" s="3">
        <f t="shared" si="342"/>
        <v>174</v>
      </c>
      <c r="E3656" s="6">
        <v>1500</v>
      </c>
      <c r="F3656" s="8">
        <v>2616</v>
      </c>
      <c r="G3656" t="s">
        <v>8218</v>
      </c>
      <c r="H3656" s="6">
        <f t="shared" si="343"/>
        <v>68.84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t="s">
        <v>8269</v>
      </c>
      <c r="Q3656" s="11" t="s">
        <v>8315</v>
      </c>
      <c r="R3656" t="s">
        <v>8316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>
        <f t="shared" si="347"/>
        <v>2016</v>
      </c>
    </row>
    <row r="3657" spans="1:22" ht="43.2" x14ac:dyDescent="0.3">
      <c r="A3657">
        <v>3655</v>
      </c>
      <c r="B3657" s="3" t="s">
        <v>3652</v>
      </c>
      <c r="C3657" s="3" t="s">
        <v>7765</v>
      </c>
      <c r="D3657" s="3">
        <f t="shared" si="342"/>
        <v>116</v>
      </c>
      <c r="E3657" s="6">
        <v>5000</v>
      </c>
      <c r="F3657" s="8">
        <v>5813</v>
      </c>
      <c r="G3657" t="s">
        <v>8218</v>
      </c>
      <c r="H3657" s="6">
        <f t="shared" si="343"/>
        <v>73.58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t="s">
        <v>8269</v>
      </c>
      <c r="Q3657" s="11" t="s">
        <v>8315</v>
      </c>
      <c r="R3657" t="s">
        <v>8316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3">
        <f t="shared" si="342"/>
        <v>106</v>
      </c>
      <c r="E3658" s="6">
        <v>5000</v>
      </c>
      <c r="F3658" s="8">
        <v>5291</v>
      </c>
      <c r="G3658" t="s">
        <v>8218</v>
      </c>
      <c r="H3658" s="6">
        <f t="shared" si="343"/>
        <v>115.02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t="s">
        <v>8269</v>
      </c>
      <c r="Q3658" s="11" t="s">
        <v>8315</v>
      </c>
      <c r="R3658" t="s">
        <v>8316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3">
        <f t="shared" si="342"/>
        <v>111</v>
      </c>
      <c r="E3659" s="6">
        <v>2000</v>
      </c>
      <c r="F3659" s="8">
        <v>2215</v>
      </c>
      <c r="G3659" t="s">
        <v>8218</v>
      </c>
      <c r="H3659" s="6">
        <f t="shared" si="343"/>
        <v>110.75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t="s">
        <v>8269</v>
      </c>
      <c r="Q3659" s="11" t="s">
        <v>8315</v>
      </c>
      <c r="R3659" t="s">
        <v>8316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3">
        <f t="shared" si="342"/>
        <v>101</v>
      </c>
      <c r="E3660" s="6">
        <v>1500</v>
      </c>
      <c r="F3660" s="8">
        <v>1510</v>
      </c>
      <c r="G3660" t="s">
        <v>8218</v>
      </c>
      <c r="H3660" s="6">
        <f t="shared" si="343"/>
        <v>75.5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t="s">
        <v>8269</v>
      </c>
      <c r="Q3660" s="11" t="s">
        <v>8315</v>
      </c>
      <c r="R3660" t="s">
        <v>8316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>
        <f t="shared" si="347"/>
        <v>2014</v>
      </c>
    </row>
    <row r="3661" spans="1:22" ht="28.8" x14ac:dyDescent="0.3">
      <c r="A3661">
        <v>3659</v>
      </c>
      <c r="B3661" s="3" t="s">
        <v>3656</v>
      </c>
      <c r="C3661" s="3" t="s">
        <v>7769</v>
      </c>
      <c r="D3661" s="3">
        <f t="shared" si="342"/>
        <v>102</v>
      </c>
      <c r="E3661" s="6">
        <v>3000</v>
      </c>
      <c r="F3661" s="8">
        <v>3061</v>
      </c>
      <c r="G3661" t="s">
        <v>8218</v>
      </c>
      <c r="H3661" s="6">
        <f t="shared" si="343"/>
        <v>235.46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t="s">
        <v>8269</v>
      </c>
      <c r="Q3661" s="11" t="s">
        <v>8315</v>
      </c>
      <c r="R3661" t="s">
        <v>8316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>
        <f t="shared" si="347"/>
        <v>2015</v>
      </c>
    </row>
    <row r="3662" spans="1:22" ht="43.2" x14ac:dyDescent="0.3">
      <c r="A3662">
        <v>3660</v>
      </c>
      <c r="B3662" s="3" t="s">
        <v>3657</v>
      </c>
      <c r="C3662" s="3" t="s">
        <v>7770</v>
      </c>
      <c r="D3662" s="3">
        <f t="shared" si="342"/>
        <v>100</v>
      </c>
      <c r="E3662" s="6">
        <v>250</v>
      </c>
      <c r="F3662" s="8">
        <v>250</v>
      </c>
      <c r="G3662" t="s">
        <v>8218</v>
      </c>
      <c r="H3662" s="6">
        <f t="shared" si="343"/>
        <v>11.36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t="s">
        <v>8269</v>
      </c>
      <c r="Q3662" s="11" t="s">
        <v>8315</v>
      </c>
      <c r="R3662" t="s">
        <v>8316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3">
        <f t="shared" si="342"/>
        <v>111</v>
      </c>
      <c r="E3663" s="6">
        <v>3000</v>
      </c>
      <c r="F3663" s="8">
        <v>3330</v>
      </c>
      <c r="G3663" t="s">
        <v>8218</v>
      </c>
      <c r="H3663" s="6">
        <f t="shared" si="343"/>
        <v>92.5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t="s">
        <v>8269</v>
      </c>
      <c r="Q3663" s="11" t="s">
        <v>8315</v>
      </c>
      <c r="R3663" t="s">
        <v>8316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>
        <f t="shared" si="347"/>
        <v>2016</v>
      </c>
    </row>
    <row r="3664" spans="1:22" ht="43.2" x14ac:dyDescent="0.3">
      <c r="A3664">
        <v>3662</v>
      </c>
      <c r="B3664" s="3" t="s">
        <v>3659</v>
      </c>
      <c r="C3664" s="3" t="s">
        <v>7772</v>
      </c>
      <c r="D3664" s="3">
        <f t="shared" si="342"/>
        <v>101</v>
      </c>
      <c r="E3664" s="6">
        <v>8000</v>
      </c>
      <c r="F3664" s="8">
        <v>8114</v>
      </c>
      <c r="G3664" t="s">
        <v>8218</v>
      </c>
      <c r="H3664" s="6">
        <f t="shared" si="343"/>
        <v>202.85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t="s">
        <v>8269</v>
      </c>
      <c r="Q3664" s="11" t="s">
        <v>8315</v>
      </c>
      <c r="R3664" t="s">
        <v>8316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3">
        <f t="shared" si="342"/>
        <v>104</v>
      </c>
      <c r="E3665" s="6">
        <v>225</v>
      </c>
      <c r="F3665" s="8">
        <v>234</v>
      </c>
      <c r="G3665" t="s">
        <v>8218</v>
      </c>
      <c r="H3665" s="6">
        <f t="shared" si="343"/>
        <v>26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t="s">
        <v>8269</v>
      </c>
      <c r="Q3665" s="11" t="s">
        <v>8315</v>
      </c>
      <c r="R3665" t="s">
        <v>8316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3">
        <f t="shared" si="342"/>
        <v>109</v>
      </c>
      <c r="E3666" s="6">
        <v>800</v>
      </c>
      <c r="F3666" s="8">
        <v>875</v>
      </c>
      <c r="G3666" t="s">
        <v>8218</v>
      </c>
      <c r="H3666" s="6">
        <f t="shared" si="343"/>
        <v>46.05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t="s">
        <v>8269</v>
      </c>
      <c r="Q3666" s="11" t="s">
        <v>8315</v>
      </c>
      <c r="R3666" t="s">
        <v>8316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3">
        <f t="shared" si="342"/>
        <v>115</v>
      </c>
      <c r="E3667" s="6">
        <v>620</v>
      </c>
      <c r="F3667" s="8">
        <v>714</v>
      </c>
      <c r="G3667" t="s">
        <v>8218</v>
      </c>
      <c r="H3667" s="6">
        <f t="shared" si="343"/>
        <v>51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t="s">
        <v>8269</v>
      </c>
      <c r="Q3667" s="11" t="s">
        <v>8315</v>
      </c>
      <c r="R3667" t="s">
        <v>8316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>
        <f t="shared" si="347"/>
        <v>2015</v>
      </c>
    </row>
    <row r="3668" spans="1:22" x14ac:dyDescent="0.3">
      <c r="A3668">
        <v>3666</v>
      </c>
      <c r="B3668" s="3" t="s">
        <v>3663</v>
      </c>
      <c r="C3668" s="3" t="s">
        <v>7776</v>
      </c>
      <c r="D3668" s="3">
        <f t="shared" si="342"/>
        <v>100</v>
      </c>
      <c r="E3668" s="6">
        <v>1200</v>
      </c>
      <c r="F3668" s="8">
        <v>1200</v>
      </c>
      <c r="G3668" t="s">
        <v>8218</v>
      </c>
      <c r="H3668" s="6">
        <f t="shared" si="343"/>
        <v>31.58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t="s">
        <v>8269</v>
      </c>
      <c r="Q3668" s="11" t="s">
        <v>8315</v>
      </c>
      <c r="R3668" t="s">
        <v>8316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3">
        <f t="shared" si="342"/>
        <v>103</v>
      </c>
      <c r="E3669" s="6">
        <v>3000</v>
      </c>
      <c r="F3669" s="8">
        <v>3095.11</v>
      </c>
      <c r="G3669" t="s">
        <v>8218</v>
      </c>
      <c r="H3669" s="6">
        <f t="shared" si="343"/>
        <v>53.36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t="s">
        <v>8269</v>
      </c>
      <c r="Q3669" s="11" t="s">
        <v>8315</v>
      </c>
      <c r="R3669" t="s">
        <v>8316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3">
        <f t="shared" si="342"/>
        <v>104</v>
      </c>
      <c r="E3670" s="6">
        <v>1000</v>
      </c>
      <c r="F3670" s="8">
        <v>1035</v>
      </c>
      <c r="G3670" t="s">
        <v>8218</v>
      </c>
      <c r="H3670" s="6">
        <f t="shared" si="343"/>
        <v>36.96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t="s">
        <v>8269</v>
      </c>
      <c r="Q3670" s="11" t="s">
        <v>8315</v>
      </c>
      <c r="R3670" t="s">
        <v>8316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3">
        <f t="shared" si="342"/>
        <v>138</v>
      </c>
      <c r="E3671" s="6">
        <v>1000</v>
      </c>
      <c r="F3671" s="8">
        <v>1382</v>
      </c>
      <c r="G3671" t="s">
        <v>8218</v>
      </c>
      <c r="H3671" s="6">
        <f t="shared" si="343"/>
        <v>81.290000000000006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t="s">
        <v>8269</v>
      </c>
      <c r="Q3671" s="11" t="s">
        <v>8315</v>
      </c>
      <c r="R3671" t="s">
        <v>8316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3">
        <f t="shared" si="342"/>
        <v>110</v>
      </c>
      <c r="E3672" s="6">
        <v>220</v>
      </c>
      <c r="F3672" s="8">
        <v>241</v>
      </c>
      <c r="G3672" t="s">
        <v>8218</v>
      </c>
      <c r="H3672" s="6">
        <f t="shared" si="343"/>
        <v>20.079999999999998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t="s">
        <v>8269</v>
      </c>
      <c r="Q3672" s="11" t="s">
        <v>8315</v>
      </c>
      <c r="R3672" t="s">
        <v>8316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3">
        <f t="shared" si="342"/>
        <v>101</v>
      </c>
      <c r="E3673" s="6">
        <v>3500</v>
      </c>
      <c r="F3673" s="8">
        <v>3530</v>
      </c>
      <c r="G3673" t="s">
        <v>8218</v>
      </c>
      <c r="H3673" s="6">
        <f t="shared" si="343"/>
        <v>88.25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t="s">
        <v>8269</v>
      </c>
      <c r="Q3673" s="11" t="s">
        <v>8315</v>
      </c>
      <c r="R3673" t="s">
        <v>8316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>
        <f t="shared" si="347"/>
        <v>2014</v>
      </c>
    </row>
    <row r="3674" spans="1:22" ht="43.2" x14ac:dyDescent="0.3">
      <c r="A3674">
        <v>3672</v>
      </c>
      <c r="B3674" s="3" t="s">
        <v>3669</v>
      </c>
      <c r="C3674" s="3" t="s">
        <v>7782</v>
      </c>
      <c r="D3674" s="3">
        <f t="shared" si="342"/>
        <v>102</v>
      </c>
      <c r="E3674" s="6">
        <v>3000</v>
      </c>
      <c r="F3674" s="8">
        <v>3046</v>
      </c>
      <c r="G3674" t="s">
        <v>8218</v>
      </c>
      <c r="H3674" s="6">
        <f t="shared" si="343"/>
        <v>53.44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t="s">
        <v>8269</v>
      </c>
      <c r="Q3674" s="11" t="s">
        <v>8315</v>
      </c>
      <c r="R3674" t="s">
        <v>8316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3">
        <f t="shared" si="342"/>
        <v>114</v>
      </c>
      <c r="E3675" s="6">
        <v>4000</v>
      </c>
      <c r="F3675" s="8">
        <v>4545</v>
      </c>
      <c r="G3675" t="s">
        <v>8218</v>
      </c>
      <c r="H3675" s="6">
        <f t="shared" si="343"/>
        <v>39.869999999999997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t="s">
        <v>8269</v>
      </c>
      <c r="Q3675" s="11" t="s">
        <v>8315</v>
      </c>
      <c r="R3675" t="s">
        <v>8316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3">
        <f t="shared" si="342"/>
        <v>100</v>
      </c>
      <c r="E3676" s="6">
        <v>4500</v>
      </c>
      <c r="F3676" s="8">
        <v>4500</v>
      </c>
      <c r="G3676" t="s">
        <v>8218</v>
      </c>
      <c r="H3676" s="6">
        <f t="shared" si="343"/>
        <v>145.16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t="s">
        <v>8269</v>
      </c>
      <c r="Q3676" s="11" t="s">
        <v>8315</v>
      </c>
      <c r="R3676" t="s">
        <v>8316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3">
        <f t="shared" si="342"/>
        <v>140</v>
      </c>
      <c r="E3677" s="6">
        <v>50</v>
      </c>
      <c r="F3677" s="8">
        <v>70</v>
      </c>
      <c r="G3677" t="s">
        <v>8218</v>
      </c>
      <c r="H3677" s="6">
        <f t="shared" si="343"/>
        <v>23.33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t="s">
        <v>8269</v>
      </c>
      <c r="Q3677" s="11" t="s">
        <v>8315</v>
      </c>
      <c r="R3677" t="s">
        <v>8316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3">
        <f t="shared" si="342"/>
        <v>129</v>
      </c>
      <c r="E3678" s="6">
        <v>800</v>
      </c>
      <c r="F3678" s="8">
        <v>1030</v>
      </c>
      <c r="G3678" t="s">
        <v>8218</v>
      </c>
      <c r="H3678" s="6">
        <f t="shared" si="343"/>
        <v>64.38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t="s">
        <v>8269</v>
      </c>
      <c r="Q3678" s="11" t="s">
        <v>8315</v>
      </c>
      <c r="R3678" t="s">
        <v>8316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>
        <f t="shared" si="347"/>
        <v>2014</v>
      </c>
    </row>
    <row r="3679" spans="1:22" ht="28.8" x14ac:dyDescent="0.3">
      <c r="A3679">
        <v>3677</v>
      </c>
      <c r="B3679" s="3" t="s">
        <v>3674</v>
      </c>
      <c r="C3679" s="3" t="s">
        <v>7787</v>
      </c>
      <c r="D3679" s="3">
        <f t="shared" si="342"/>
        <v>103</v>
      </c>
      <c r="E3679" s="6">
        <v>12000</v>
      </c>
      <c r="F3679" s="8">
        <v>12348.5</v>
      </c>
      <c r="G3679" t="s">
        <v>8218</v>
      </c>
      <c r="H3679" s="6">
        <f t="shared" si="343"/>
        <v>62.05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t="s">
        <v>8269</v>
      </c>
      <c r="Q3679" s="11" t="s">
        <v>8315</v>
      </c>
      <c r="R3679" t="s">
        <v>8316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>
        <f t="shared" si="347"/>
        <v>2014</v>
      </c>
    </row>
    <row r="3680" spans="1:22" ht="28.8" x14ac:dyDescent="0.3">
      <c r="A3680">
        <v>3678</v>
      </c>
      <c r="B3680" s="3" t="s">
        <v>3675</v>
      </c>
      <c r="C3680" s="3" t="s">
        <v>7788</v>
      </c>
      <c r="D3680" s="3">
        <f t="shared" si="342"/>
        <v>103</v>
      </c>
      <c r="E3680" s="6">
        <v>2000</v>
      </c>
      <c r="F3680" s="8">
        <v>2050</v>
      </c>
      <c r="G3680" t="s">
        <v>8218</v>
      </c>
      <c r="H3680" s="6">
        <f t="shared" si="343"/>
        <v>66.13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t="s">
        <v>8269</v>
      </c>
      <c r="Q3680" s="11" t="s">
        <v>8315</v>
      </c>
      <c r="R3680" t="s">
        <v>8316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3">
        <f t="shared" si="342"/>
        <v>110</v>
      </c>
      <c r="E3681" s="6">
        <v>2000</v>
      </c>
      <c r="F3681" s="8">
        <v>2202</v>
      </c>
      <c r="G3681" t="s">
        <v>8218</v>
      </c>
      <c r="H3681" s="6">
        <f t="shared" si="343"/>
        <v>73.400000000000006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t="s">
        <v>8269</v>
      </c>
      <c r="Q3681" s="11" t="s">
        <v>8315</v>
      </c>
      <c r="R3681" t="s">
        <v>8316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>
        <f t="shared" si="347"/>
        <v>2014</v>
      </c>
    </row>
    <row r="3682" spans="1:22" ht="28.8" x14ac:dyDescent="0.3">
      <c r="A3682">
        <v>3680</v>
      </c>
      <c r="B3682" s="3" t="s">
        <v>3677</v>
      </c>
      <c r="C3682" s="3" t="s">
        <v>7790</v>
      </c>
      <c r="D3682" s="3">
        <f t="shared" si="342"/>
        <v>113</v>
      </c>
      <c r="E3682" s="6">
        <v>3000</v>
      </c>
      <c r="F3682" s="8">
        <v>3383</v>
      </c>
      <c r="G3682" t="s">
        <v>8218</v>
      </c>
      <c r="H3682" s="6">
        <f t="shared" si="343"/>
        <v>99.5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t="s">
        <v>8269</v>
      </c>
      <c r="Q3682" s="11" t="s">
        <v>8315</v>
      </c>
      <c r="R3682" t="s">
        <v>8316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>
        <f t="shared" si="347"/>
        <v>2016</v>
      </c>
    </row>
    <row r="3683" spans="1:22" ht="43.2" x14ac:dyDescent="0.3">
      <c r="A3683">
        <v>3681</v>
      </c>
      <c r="B3683" s="3" t="s">
        <v>3678</v>
      </c>
      <c r="C3683" s="3" t="s">
        <v>7791</v>
      </c>
      <c r="D3683" s="3">
        <f t="shared" si="342"/>
        <v>112</v>
      </c>
      <c r="E3683" s="6">
        <v>1000</v>
      </c>
      <c r="F3683" s="8">
        <v>1119</v>
      </c>
      <c r="G3683" t="s">
        <v>8218</v>
      </c>
      <c r="H3683" s="6">
        <f t="shared" si="343"/>
        <v>62.17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t="s">
        <v>8269</v>
      </c>
      <c r="Q3683" s="11" t="s">
        <v>8315</v>
      </c>
      <c r="R3683" t="s">
        <v>8316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3">
        <f t="shared" si="342"/>
        <v>139</v>
      </c>
      <c r="E3684" s="6">
        <v>3000</v>
      </c>
      <c r="F3684" s="8">
        <v>4176</v>
      </c>
      <c r="G3684" t="s">
        <v>8218</v>
      </c>
      <c r="H3684" s="6">
        <f t="shared" si="343"/>
        <v>62.33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t="s">
        <v>8269</v>
      </c>
      <c r="Q3684" s="11" t="s">
        <v>8315</v>
      </c>
      <c r="R3684" t="s">
        <v>8316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>
        <f t="shared" si="347"/>
        <v>2014</v>
      </c>
    </row>
    <row r="3685" spans="1:22" ht="28.8" x14ac:dyDescent="0.3">
      <c r="A3685">
        <v>3683</v>
      </c>
      <c r="B3685" s="3" t="s">
        <v>3680</v>
      </c>
      <c r="C3685" s="3" t="s">
        <v>7793</v>
      </c>
      <c r="D3685" s="3">
        <f t="shared" si="342"/>
        <v>111</v>
      </c>
      <c r="E3685" s="6">
        <v>3500</v>
      </c>
      <c r="F3685" s="8">
        <v>3880</v>
      </c>
      <c r="G3685" t="s">
        <v>8218</v>
      </c>
      <c r="H3685" s="6">
        <f t="shared" si="343"/>
        <v>58.79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t="s">
        <v>8269</v>
      </c>
      <c r="Q3685" s="11" t="s">
        <v>8315</v>
      </c>
      <c r="R3685" t="s">
        <v>8316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3">
        <f t="shared" si="342"/>
        <v>139</v>
      </c>
      <c r="E3686" s="6">
        <v>750</v>
      </c>
      <c r="F3686" s="8">
        <v>1043</v>
      </c>
      <c r="G3686" t="s">
        <v>8218</v>
      </c>
      <c r="H3686" s="6">
        <f t="shared" si="343"/>
        <v>45.35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t="s">
        <v>8269</v>
      </c>
      <c r="Q3686" s="11" t="s">
        <v>8315</v>
      </c>
      <c r="R3686" t="s">
        <v>8316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3">
        <f t="shared" si="342"/>
        <v>106</v>
      </c>
      <c r="E3687" s="6">
        <v>5000</v>
      </c>
      <c r="F3687" s="8">
        <v>5285</v>
      </c>
      <c r="G3687" t="s">
        <v>8218</v>
      </c>
      <c r="H3687" s="6">
        <f t="shared" si="343"/>
        <v>41.94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t="s">
        <v>8269</v>
      </c>
      <c r="Q3687" s="11" t="s">
        <v>8315</v>
      </c>
      <c r="R3687" t="s">
        <v>8316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>
        <f t="shared" si="347"/>
        <v>2014</v>
      </c>
    </row>
    <row r="3688" spans="1:22" ht="28.8" x14ac:dyDescent="0.3">
      <c r="A3688">
        <v>3686</v>
      </c>
      <c r="B3688" s="3" t="s">
        <v>3683</v>
      </c>
      <c r="C3688" s="3" t="s">
        <v>7796</v>
      </c>
      <c r="D3688" s="3">
        <f t="shared" si="342"/>
        <v>101</v>
      </c>
      <c r="E3688" s="6">
        <v>350</v>
      </c>
      <c r="F3688" s="8">
        <v>355</v>
      </c>
      <c r="G3688" t="s">
        <v>8218</v>
      </c>
      <c r="H3688" s="6">
        <f t="shared" si="343"/>
        <v>59.17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t="s">
        <v>8269</v>
      </c>
      <c r="Q3688" s="11" t="s">
        <v>8315</v>
      </c>
      <c r="R3688" t="s">
        <v>8316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3">
        <f t="shared" si="342"/>
        <v>100</v>
      </c>
      <c r="E3689" s="6">
        <v>5000</v>
      </c>
      <c r="F3689" s="8">
        <v>5012.25</v>
      </c>
      <c r="G3689" t="s">
        <v>8218</v>
      </c>
      <c r="H3689" s="6">
        <f t="shared" si="343"/>
        <v>200.49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t="s">
        <v>8269</v>
      </c>
      <c r="Q3689" s="11" t="s">
        <v>8315</v>
      </c>
      <c r="R3689" t="s">
        <v>8316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3">
        <f t="shared" si="342"/>
        <v>109</v>
      </c>
      <c r="E3690" s="6">
        <v>3000</v>
      </c>
      <c r="F3690" s="8">
        <v>3275</v>
      </c>
      <c r="G3690" t="s">
        <v>8218</v>
      </c>
      <c r="H3690" s="6">
        <f t="shared" si="343"/>
        <v>83.97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t="s">
        <v>8269</v>
      </c>
      <c r="Q3690" s="11" t="s">
        <v>8315</v>
      </c>
      <c r="R3690" t="s">
        <v>8316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3">
        <f t="shared" si="342"/>
        <v>118</v>
      </c>
      <c r="E3691" s="6">
        <v>3000</v>
      </c>
      <c r="F3691" s="8">
        <v>3550</v>
      </c>
      <c r="G3691" t="s">
        <v>8218</v>
      </c>
      <c r="H3691" s="6">
        <f t="shared" si="343"/>
        <v>57.26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t="s">
        <v>8269</v>
      </c>
      <c r="Q3691" s="11" t="s">
        <v>8315</v>
      </c>
      <c r="R3691" t="s">
        <v>8316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3">
        <f t="shared" si="342"/>
        <v>120</v>
      </c>
      <c r="E3692" s="6">
        <v>1500</v>
      </c>
      <c r="F3692" s="8">
        <v>1800</v>
      </c>
      <c r="G3692" t="s">
        <v>8218</v>
      </c>
      <c r="H3692" s="6">
        <f t="shared" si="343"/>
        <v>58.06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t="s">
        <v>8269</v>
      </c>
      <c r="Q3692" s="11" t="s">
        <v>8315</v>
      </c>
      <c r="R3692" t="s">
        <v>8316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3">
        <f t="shared" si="342"/>
        <v>128</v>
      </c>
      <c r="E3693" s="6">
        <v>40000</v>
      </c>
      <c r="F3693" s="8">
        <v>51184</v>
      </c>
      <c r="G3693" t="s">
        <v>8218</v>
      </c>
      <c r="H3693" s="6">
        <f t="shared" si="343"/>
        <v>186.8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t="s">
        <v>8269</v>
      </c>
      <c r="Q3693" s="11" t="s">
        <v>8315</v>
      </c>
      <c r="R3693" t="s">
        <v>8316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3">
        <f t="shared" si="342"/>
        <v>126</v>
      </c>
      <c r="E3694" s="6">
        <v>1000</v>
      </c>
      <c r="F3694" s="8">
        <v>1260</v>
      </c>
      <c r="G3694" t="s">
        <v>8218</v>
      </c>
      <c r="H3694" s="6">
        <f t="shared" si="343"/>
        <v>74.12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t="s">
        <v>8269</v>
      </c>
      <c r="Q3694" s="11" t="s">
        <v>8315</v>
      </c>
      <c r="R3694" t="s">
        <v>8316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3">
        <f t="shared" si="342"/>
        <v>129</v>
      </c>
      <c r="E3695" s="6">
        <v>333</v>
      </c>
      <c r="F3695" s="8">
        <v>430</v>
      </c>
      <c r="G3695" t="s">
        <v>8218</v>
      </c>
      <c r="H3695" s="6">
        <f t="shared" si="343"/>
        <v>30.71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t="s">
        <v>8269</v>
      </c>
      <c r="Q3695" s="11" t="s">
        <v>8315</v>
      </c>
      <c r="R3695" t="s">
        <v>8316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>
        <f t="shared" si="347"/>
        <v>2015</v>
      </c>
    </row>
    <row r="3696" spans="1:22" ht="43.2" x14ac:dyDescent="0.3">
      <c r="A3696">
        <v>3694</v>
      </c>
      <c r="B3696" s="3" t="s">
        <v>3691</v>
      </c>
      <c r="C3696" s="3" t="s">
        <v>7804</v>
      </c>
      <c r="D3696" s="3">
        <f t="shared" si="342"/>
        <v>107</v>
      </c>
      <c r="E3696" s="6">
        <v>3500</v>
      </c>
      <c r="F3696" s="8">
        <v>3760</v>
      </c>
      <c r="G3696" t="s">
        <v>8218</v>
      </c>
      <c r="H3696" s="6">
        <f t="shared" si="343"/>
        <v>62.67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t="s">
        <v>8269</v>
      </c>
      <c r="Q3696" s="11" t="s">
        <v>8315</v>
      </c>
      <c r="R3696" t="s">
        <v>8316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>
        <f t="shared" si="347"/>
        <v>2016</v>
      </c>
    </row>
    <row r="3697" spans="1:22" ht="43.2" x14ac:dyDescent="0.3">
      <c r="A3697">
        <v>3695</v>
      </c>
      <c r="B3697" s="3" t="s">
        <v>3692</v>
      </c>
      <c r="C3697" s="3" t="s">
        <v>7805</v>
      </c>
      <c r="D3697" s="3">
        <f t="shared" si="342"/>
        <v>100</v>
      </c>
      <c r="E3697" s="6">
        <v>4000</v>
      </c>
      <c r="F3697" s="8">
        <v>4005</v>
      </c>
      <c r="G3697" t="s">
        <v>8218</v>
      </c>
      <c r="H3697" s="6">
        <f t="shared" si="343"/>
        <v>121.36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t="s">
        <v>8269</v>
      </c>
      <c r="Q3697" s="11" t="s">
        <v>8315</v>
      </c>
      <c r="R3697" t="s">
        <v>8316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>
        <f t="shared" si="347"/>
        <v>2015</v>
      </c>
    </row>
    <row r="3698" spans="1:22" ht="28.8" x14ac:dyDescent="0.3">
      <c r="A3698">
        <v>3696</v>
      </c>
      <c r="B3698" s="3" t="s">
        <v>3693</v>
      </c>
      <c r="C3698" s="3" t="s">
        <v>7806</v>
      </c>
      <c r="D3698" s="3">
        <f t="shared" si="342"/>
        <v>155</v>
      </c>
      <c r="E3698" s="6">
        <v>2000</v>
      </c>
      <c r="F3698" s="8">
        <v>3100</v>
      </c>
      <c r="G3698" t="s">
        <v>8218</v>
      </c>
      <c r="H3698" s="6">
        <f t="shared" si="343"/>
        <v>39.74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t="s">
        <v>8269</v>
      </c>
      <c r="Q3698" s="11" t="s">
        <v>8315</v>
      </c>
      <c r="R3698" t="s">
        <v>8316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>
        <f t="shared" si="347"/>
        <v>2015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3">
        <f t="shared" si="342"/>
        <v>108</v>
      </c>
      <c r="E3699" s="6">
        <v>2000</v>
      </c>
      <c r="F3699" s="8">
        <v>2160</v>
      </c>
      <c r="G3699" t="s">
        <v>8218</v>
      </c>
      <c r="H3699" s="6">
        <f t="shared" si="343"/>
        <v>72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t="s">
        <v>8269</v>
      </c>
      <c r="Q3699" s="11" t="s">
        <v>8315</v>
      </c>
      <c r="R3699" t="s">
        <v>8316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>
        <f t="shared" si="347"/>
        <v>2016</v>
      </c>
    </row>
    <row r="3700" spans="1:22" ht="28.8" x14ac:dyDescent="0.3">
      <c r="A3700">
        <v>3698</v>
      </c>
      <c r="B3700" s="3" t="s">
        <v>3695</v>
      </c>
      <c r="C3700" s="3" t="s">
        <v>7808</v>
      </c>
      <c r="D3700" s="3">
        <f t="shared" si="342"/>
        <v>111</v>
      </c>
      <c r="E3700" s="6">
        <v>5000</v>
      </c>
      <c r="F3700" s="8">
        <v>5526</v>
      </c>
      <c r="G3700" t="s">
        <v>8218</v>
      </c>
      <c r="H3700" s="6">
        <f t="shared" si="343"/>
        <v>40.630000000000003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t="s">
        <v>8269</v>
      </c>
      <c r="Q3700" s="11" t="s">
        <v>8315</v>
      </c>
      <c r="R3700" t="s">
        <v>8316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3">
        <f t="shared" si="342"/>
        <v>101</v>
      </c>
      <c r="E3701" s="6">
        <v>2500</v>
      </c>
      <c r="F3701" s="8">
        <v>2520</v>
      </c>
      <c r="G3701" t="s">
        <v>8218</v>
      </c>
      <c r="H3701" s="6">
        <f t="shared" si="343"/>
        <v>63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t="s">
        <v>8269</v>
      </c>
      <c r="Q3701" s="11" t="s">
        <v>8315</v>
      </c>
      <c r="R3701" t="s">
        <v>8316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3">
        <f t="shared" si="342"/>
        <v>121</v>
      </c>
      <c r="E3702" s="6">
        <v>500</v>
      </c>
      <c r="F3702" s="8">
        <v>606</v>
      </c>
      <c r="G3702" t="s">
        <v>8218</v>
      </c>
      <c r="H3702" s="6">
        <f t="shared" si="343"/>
        <v>33.67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t="s">
        <v>8269</v>
      </c>
      <c r="Q3702" s="11" t="s">
        <v>8315</v>
      </c>
      <c r="R3702" t="s">
        <v>8316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3">
        <f t="shared" si="342"/>
        <v>100</v>
      </c>
      <c r="E3703" s="6">
        <v>1500</v>
      </c>
      <c r="F3703" s="8">
        <v>1505</v>
      </c>
      <c r="G3703" t="s">
        <v>8218</v>
      </c>
      <c r="H3703" s="6">
        <f t="shared" si="343"/>
        <v>38.590000000000003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t="s">
        <v>8269</v>
      </c>
      <c r="Q3703" s="11" t="s">
        <v>8315</v>
      </c>
      <c r="R3703" t="s">
        <v>8316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>
        <f t="shared" si="347"/>
        <v>2015</v>
      </c>
    </row>
    <row r="3704" spans="1:22" ht="43.2" x14ac:dyDescent="0.3">
      <c r="A3704">
        <v>3702</v>
      </c>
      <c r="B3704" s="3" t="s">
        <v>3699</v>
      </c>
      <c r="C3704" s="3" t="s">
        <v>7812</v>
      </c>
      <c r="D3704" s="3">
        <f t="shared" si="342"/>
        <v>109</v>
      </c>
      <c r="E3704" s="6">
        <v>3000</v>
      </c>
      <c r="F3704" s="8">
        <v>3275</v>
      </c>
      <c r="G3704" t="s">
        <v>8218</v>
      </c>
      <c r="H3704" s="6">
        <f t="shared" si="343"/>
        <v>155.94999999999999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t="s">
        <v>8269</v>
      </c>
      <c r="Q3704" s="11" t="s">
        <v>8315</v>
      </c>
      <c r="R3704" t="s">
        <v>8316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3">
        <f t="shared" si="342"/>
        <v>123</v>
      </c>
      <c r="E3705" s="6">
        <v>1050</v>
      </c>
      <c r="F3705" s="8">
        <v>1296</v>
      </c>
      <c r="G3705" t="s">
        <v>8218</v>
      </c>
      <c r="H3705" s="6">
        <f t="shared" si="343"/>
        <v>43.2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t="s">
        <v>8269</v>
      </c>
      <c r="Q3705" s="11" t="s">
        <v>8315</v>
      </c>
      <c r="R3705" t="s">
        <v>8316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3">
        <f t="shared" si="342"/>
        <v>136</v>
      </c>
      <c r="E3706" s="6">
        <v>300</v>
      </c>
      <c r="F3706" s="8">
        <v>409.01</v>
      </c>
      <c r="G3706" t="s">
        <v>8218</v>
      </c>
      <c r="H3706" s="6">
        <f t="shared" si="343"/>
        <v>15.15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t="s">
        <v>8269</v>
      </c>
      <c r="Q3706" s="11" t="s">
        <v>8315</v>
      </c>
      <c r="R3706" t="s">
        <v>8316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3">
        <f t="shared" si="342"/>
        <v>103</v>
      </c>
      <c r="E3707" s="6">
        <v>2827</v>
      </c>
      <c r="F3707" s="8">
        <v>2925</v>
      </c>
      <c r="G3707" t="s">
        <v>8218</v>
      </c>
      <c r="H3707" s="6">
        <f t="shared" si="343"/>
        <v>83.57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t="s">
        <v>8269</v>
      </c>
      <c r="Q3707" s="11" t="s">
        <v>8315</v>
      </c>
      <c r="R3707" t="s">
        <v>8316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>
        <f t="shared" si="347"/>
        <v>2014</v>
      </c>
    </row>
    <row r="3708" spans="1:22" ht="28.8" x14ac:dyDescent="0.3">
      <c r="A3708">
        <v>3706</v>
      </c>
      <c r="B3708" s="3" t="s">
        <v>3703</v>
      </c>
      <c r="C3708" s="3" t="s">
        <v>7816</v>
      </c>
      <c r="D3708" s="3">
        <f t="shared" si="342"/>
        <v>121</v>
      </c>
      <c r="E3708" s="6">
        <v>1500</v>
      </c>
      <c r="F3708" s="8">
        <v>1820</v>
      </c>
      <c r="G3708" t="s">
        <v>8218</v>
      </c>
      <c r="H3708" s="6">
        <f t="shared" si="343"/>
        <v>140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t="s">
        <v>8269</v>
      </c>
      <c r="Q3708" s="11" t="s">
        <v>8315</v>
      </c>
      <c r="R3708" t="s">
        <v>8316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>
        <f t="shared" si="347"/>
        <v>2014</v>
      </c>
    </row>
    <row r="3709" spans="1:22" ht="28.8" x14ac:dyDescent="0.3">
      <c r="A3709">
        <v>3707</v>
      </c>
      <c r="B3709" s="3" t="s">
        <v>3704</v>
      </c>
      <c r="C3709" s="3" t="s">
        <v>7817</v>
      </c>
      <c r="D3709" s="3">
        <f t="shared" si="342"/>
        <v>186</v>
      </c>
      <c r="E3709" s="6">
        <v>1000</v>
      </c>
      <c r="F3709" s="8">
        <v>1860</v>
      </c>
      <c r="G3709" t="s">
        <v>8218</v>
      </c>
      <c r="H3709" s="6">
        <f t="shared" si="343"/>
        <v>80.87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t="s">
        <v>8269</v>
      </c>
      <c r="Q3709" s="11" t="s">
        <v>8315</v>
      </c>
      <c r="R3709" t="s">
        <v>8316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>
        <f t="shared" si="347"/>
        <v>2016</v>
      </c>
    </row>
    <row r="3710" spans="1:22" ht="43.2" x14ac:dyDescent="0.3">
      <c r="A3710">
        <v>3708</v>
      </c>
      <c r="B3710" s="3" t="s">
        <v>3705</v>
      </c>
      <c r="C3710" s="3" t="s">
        <v>7818</v>
      </c>
      <c r="D3710" s="3">
        <f t="shared" si="342"/>
        <v>300</v>
      </c>
      <c r="E3710" s="6">
        <v>700</v>
      </c>
      <c r="F3710" s="8">
        <v>2100</v>
      </c>
      <c r="G3710" t="s">
        <v>8218</v>
      </c>
      <c r="H3710" s="6">
        <f t="shared" si="343"/>
        <v>53.85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t="s">
        <v>8269</v>
      </c>
      <c r="Q3710" s="11" t="s">
        <v>8315</v>
      </c>
      <c r="R3710" t="s">
        <v>8316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3">
        <f t="shared" si="342"/>
        <v>108</v>
      </c>
      <c r="E3711" s="6">
        <v>1000</v>
      </c>
      <c r="F3711" s="8">
        <v>1082.5</v>
      </c>
      <c r="G3711" t="s">
        <v>8218</v>
      </c>
      <c r="H3711" s="6">
        <f t="shared" si="343"/>
        <v>30.93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t="s">
        <v>8269</v>
      </c>
      <c r="Q3711" s="11" t="s">
        <v>8315</v>
      </c>
      <c r="R3711" t="s">
        <v>8316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3">
        <f t="shared" si="342"/>
        <v>141</v>
      </c>
      <c r="E3712" s="6">
        <v>1300</v>
      </c>
      <c r="F3712" s="8">
        <v>1835</v>
      </c>
      <c r="G3712" t="s">
        <v>8218</v>
      </c>
      <c r="H3712" s="6">
        <f t="shared" si="343"/>
        <v>67.959999999999994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t="s">
        <v>8269</v>
      </c>
      <c r="Q3712" s="11" t="s">
        <v>8315</v>
      </c>
      <c r="R3712" t="s">
        <v>8316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3">
        <f t="shared" si="342"/>
        <v>114</v>
      </c>
      <c r="E3713" s="6">
        <v>500</v>
      </c>
      <c r="F3713" s="8">
        <v>570</v>
      </c>
      <c r="G3713" t="s">
        <v>8218</v>
      </c>
      <c r="H3713" s="6">
        <f t="shared" si="343"/>
        <v>27.14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t="s">
        <v>8269</v>
      </c>
      <c r="Q3713" s="11" t="s">
        <v>8315</v>
      </c>
      <c r="R3713" t="s">
        <v>8316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>
        <f t="shared" si="347"/>
        <v>2014</v>
      </c>
    </row>
    <row r="3714" spans="1:22" ht="43.2" x14ac:dyDescent="0.3">
      <c r="A3714">
        <v>3712</v>
      </c>
      <c r="B3714" s="3" t="s">
        <v>3709</v>
      </c>
      <c r="C3714" s="3" t="s">
        <v>7822</v>
      </c>
      <c r="D3714" s="3">
        <f t="shared" ref="D3714:D3777" si="348">ROUND((F3714/E3714)*100,0)</f>
        <v>154</v>
      </c>
      <c r="E3714" s="6">
        <v>7500</v>
      </c>
      <c r="F3714" s="8">
        <v>11530</v>
      </c>
      <c r="G3714" t="s">
        <v>8218</v>
      </c>
      <c r="H3714" s="6">
        <f t="shared" si="343"/>
        <v>110.87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t="s">
        <v>8269</v>
      </c>
      <c r="Q3714" s="11" t="s">
        <v>8315</v>
      </c>
      <c r="R3714" t="s">
        <v>8316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3">
        <f t="shared" si="348"/>
        <v>102</v>
      </c>
      <c r="E3715" s="6">
        <v>2000</v>
      </c>
      <c r="F3715" s="8">
        <v>2030</v>
      </c>
      <c r="G3715" t="s">
        <v>8218</v>
      </c>
      <c r="H3715" s="6">
        <f t="shared" ref="H3715:H3778" si="349">IFERROR(ROUND(F3715/N3715,2),0)</f>
        <v>106.84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t="s">
        <v>8269</v>
      </c>
      <c r="Q3715" s="11" t="s">
        <v>8315</v>
      </c>
      <c r="R3715" t="s">
        <v>8316</v>
      </c>
      <c r="S3715" s="13">
        <f t="shared" ref="S3715:S3778" si="350">(((L3715/60)/60)/24)+DATE(1970,1,1)</f>
        <v>42505.738032407404</v>
      </c>
      <c r="T3715" s="13">
        <f t="shared" ref="T3715:T3778" si="351">(((K3715/60)/60)/24)+DATE(1970,1,1)</f>
        <v>42525.738032407404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3">
        <f t="shared" si="348"/>
        <v>102</v>
      </c>
      <c r="E3716" s="6">
        <v>10000</v>
      </c>
      <c r="F3716" s="8">
        <v>10235</v>
      </c>
      <c r="G3716" t="s">
        <v>8218</v>
      </c>
      <c r="H3716" s="6">
        <f t="shared" si="349"/>
        <v>105.52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t="s">
        <v>8269</v>
      </c>
      <c r="Q3716" s="11" t="s">
        <v>8315</v>
      </c>
      <c r="R3716" t="s">
        <v>8316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3">
        <f t="shared" si="348"/>
        <v>103</v>
      </c>
      <c r="E3717" s="6">
        <v>3500</v>
      </c>
      <c r="F3717" s="8">
        <v>3590</v>
      </c>
      <c r="G3717" t="s">
        <v>8218</v>
      </c>
      <c r="H3717" s="6">
        <f t="shared" si="349"/>
        <v>132.96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t="s">
        <v>8269</v>
      </c>
      <c r="Q3717" s="11" t="s">
        <v>8315</v>
      </c>
      <c r="R3717" t="s">
        <v>8316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3">
        <f t="shared" si="348"/>
        <v>156</v>
      </c>
      <c r="E3718" s="6">
        <v>800</v>
      </c>
      <c r="F3718" s="8">
        <v>1246</v>
      </c>
      <c r="G3718" t="s">
        <v>8218</v>
      </c>
      <c r="H3718" s="6">
        <f t="shared" si="349"/>
        <v>51.92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t="s">
        <v>8269</v>
      </c>
      <c r="Q3718" s="11" t="s">
        <v>8315</v>
      </c>
      <c r="R3718" t="s">
        <v>8316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>
        <f t="shared" si="353"/>
        <v>2016</v>
      </c>
    </row>
    <row r="3719" spans="1:22" ht="28.8" x14ac:dyDescent="0.3">
      <c r="A3719">
        <v>3717</v>
      </c>
      <c r="B3719" s="3" t="s">
        <v>3714</v>
      </c>
      <c r="C3719" s="3" t="s">
        <v>7827</v>
      </c>
      <c r="D3719" s="3">
        <f t="shared" si="348"/>
        <v>101</v>
      </c>
      <c r="E3719" s="6">
        <v>4000</v>
      </c>
      <c r="F3719" s="8">
        <v>4030</v>
      </c>
      <c r="G3719" t="s">
        <v>8218</v>
      </c>
      <c r="H3719" s="6">
        <f t="shared" si="349"/>
        <v>310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t="s">
        <v>8269</v>
      </c>
      <c r="Q3719" s="11" t="s">
        <v>8315</v>
      </c>
      <c r="R3719" t="s">
        <v>8316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>
        <f t="shared" si="353"/>
        <v>2015</v>
      </c>
    </row>
    <row r="3720" spans="1:22" ht="28.8" x14ac:dyDescent="0.3">
      <c r="A3720">
        <v>3718</v>
      </c>
      <c r="B3720" s="3" t="s">
        <v>3715</v>
      </c>
      <c r="C3720" s="3" t="s">
        <v>7828</v>
      </c>
      <c r="D3720" s="3">
        <f t="shared" si="348"/>
        <v>239</v>
      </c>
      <c r="E3720" s="6">
        <v>500</v>
      </c>
      <c r="F3720" s="8">
        <v>1197</v>
      </c>
      <c r="G3720" t="s">
        <v>8218</v>
      </c>
      <c r="H3720" s="6">
        <f t="shared" si="349"/>
        <v>26.02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t="s">
        <v>8269</v>
      </c>
      <c r="Q3720" s="11" t="s">
        <v>8315</v>
      </c>
      <c r="R3720" t="s">
        <v>8316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3">
        <f t="shared" si="348"/>
        <v>210</v>
      </c>
      <c r="E3721" s="6">
        <v>200</v>
      </c>
      <c r="F3721" s="8">
        <v>420</v>
      </c>
      <c r="G3721" t="s">
        <v>8218</v>
      </c>
      <c r="H3721" s="6">
        <f t="shared" si="349"/>
        <v>105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t="s">
        <v>8269</v>
      </c>
      <c r="Q3721" s="11" t="s">
        <v>8315</v>
      </c>
      <c r="R3721" t="s">
        <v>8316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3">
        <f t="shared" si="348"/>
        <v>105</v>
      </c>
      <c r="E3722" s="6">
        <v>3300</v>
      </c>
      <c r="F3722" s="8">
        <v>3449</v>
      </c>
      <c r="G3722" t="s">
        <v>8218</v>
      </c>
      <c r="H3722" s="6">
        <f t="shared" si="349"/>
        <v>86.23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t="s">
        <v>8269</v>
      </c>
      <c r="Q3722" s="11" t="s">
        <v>8315</v>
      </c>
      <c r="R3722" t="s">
        <v>8316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>
        <f t="shared" si="353"/>
        <v>2015</v>
      </c>
    </row>
    <row r="3723" spans="1:22" ht="43.2" x14ac:dyDescent="0.3">
      <c r="A3723">
        <v>3721</v>
      </c>
      <c r="B3723" s="3" t="s">
        <v>3718</v>
      </c>
      <c r="C3723" s="3" t="s">
        <v>7831</v>
      </c>
      <c r="D3723" s="3">
        <f t="shared" si="348"/>
        <v>101</v>
      </c>
      <c r="E3723" s="6">
        <v>5000</v>
      </c>
      <c r="F3723" s="8">
        <v>5040</v>
      </c>
      <c r="G3723" t="s">
        <v>8218</v>
      </c>
      <c r="H3723" s="6">
        <f t="shared" si="349"/>
        <v>114.55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t="s">
        <v>8269</v>
      </c>
      <c r="Q3723" s="11" t="s">
        <v>8315</v>
      </c>
      <c r="R3723" t="s">
        <v>8316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>
        <f t="shared" si="353"/>
        <v>2014</v>
      </c>
    </row>
    <row r="3724" spans="1:22" ht="43.2" x14ac:dyDescent="0.3">
      <c r="A3724">
        <v>3722</v>
      </c>
      <c r="B3724" s="3" t="s">
        <v>3719</v>
      </c>
      <c r="C3724" s="3" t="s">
        <v>7832</v>
      </c>
      <c r="D3724" s="3">
        <f t="shared" si="348"/>
        <v>111</v>
      </c>
      <c r="E3724" s="6">
        <v>1500</v>
      </c>
      <c r="F3724" s="8">
        <v>1668</v>
      </c>
      <c r="G3724" t="s">
        <v>8218</v>
      </c>
      <c r="H3724" s="6">
        <f t="shared" si="349"/>
        <v>47.66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t="s">
        <v>8269</v>
      </c>
      <c r="Q3724" s="11" t="s">
        <v>8315</v>
      </c>
      <c r="R3724" t="s">
        <v>8316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3">
        <f t="shared" si="348"/>
        <v>102</v>
      </c>
      <c r="E3725" s="6">
        <v>4500</v>
      </c>
      <c r="F3725" s="8">
        <v>4592</v>
      </c>
      <c r="G3725" t="s">
        <v>8218</v>
      </c>
      <c r="H3725" s="6">
        <f t="shared" si="349"/>
        <v>72.89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t="s">
        <v>8269</v>
      </c>
      <c r="Q3725" s="11" t="s">
        <v>8315</v>
      </c>
      <c r="R3725" t="s">
        <v>8316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3">
        <f t="shared" si="348"/>
        <v>103</v>
      </c>
      <c r="E3726" s="6">
        <v>4300</v>
      </c>
      <c r="F3726" s="8">
        <v>4409.55</v>
      </c>
      <c r="G3726" t="s">
        <v>8218</v>
      </c>
      <c r="H3726" s="6">
        <f t="shared" si="349"/>
        <v>49.55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t="s">
        <v>8269</v>
      </c>
      <c r="Q3726" s="11" t="s">
        <v>8315</v>
      </c>
      <c r="R3726" t="s">
        <v>8316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3">
        <f t="shared" si="348"/>
        <v>127</v>
      </c>
      <c r="E3727" s="6">
        <v>300</v>
      </c>
      <c r="F3727" s="8">
        <v>381</v>
      </c>
      <c r="G3727" t="s">
        <v>8218</v>
      </c>
      <c r="H3727" s="6">
        <f t="shared" si="349"/>
        <v>25.4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t="s">
        <v>8269</v>
      </c>
      <c r="Q3727" s="11" t="s">
        <v>8315</v>
      </c>
      <c r="R3727" t="s">
        <v>8316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3">
        <f t="shared" si="348"/>
        <v>339</v>
      </c>
      <c r="E3728" s="6">
        <v>850</v>
      </c>
      <c r="F3728" s="8">
        <v>2879</v>
      </c>
      <c r="G3728" t="s">
        <v>8218</v>
      </c>
      <c r="H3728" s="6">
        <f t="shared" si="349"/>
        <v>62.59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t="s">
        <v>8269</v>
      </c>
      <c r="Q3728" s="11" t="s">
        <v>8315</v>
      </c>
      <c r="R3728" t="s">
        <v>8316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2016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3">
        <f t="shared" si="348"/>
        <v>101</v>
      </c>
      <c r="E3729" s="6">
        <v>2000</v>
      </c>
      <c r="F3729" s="8">
        <v>2015</v>
      </c>
      <c r="G3729" t="s">
        <v>8218</v>
      </c>
      <c r="H3729" s="6">
        <f t="shared" si="349"/>
        <v>61.06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t="s">
        <v>8269</v>
      </c>
      <c r="Q3729" s="11" t="s">
        <v>8315</v>
      </c>
      <c r="R3729" t="s">
        <v>8316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>
        <f t="shared" si="353"/>
        <v>2016</v>
      </c>
    </row>
    <row r="3730" spans="1:22" ht="28.8" x14ac:dyDescent="0.3">
      <c r="A3730">
        <v>3728</v>
      </c>
      <c r="B3730" s="3" t="s">
        <v>3725</v>
      </c>
      <c r="C3730" s="3" t="s">
        <v>7838</v>
      </c>
      <c r="D3730" s="3">
        <f t="shared" si="348"/>
        <v>9</v>
      </c>
      <c r="E3730" s="6">
        <v>20000</v>
      </c>
      <c r="F3730" s="8">
        <v>1862</v>
      </c>
      <c r="G3730" t="s">
        <v>8220</v>
      </c>
      <c r="H3730" s="6">
        <f t="shared" si="349"/>
        <v>60.06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t="s">
        <v>8269</v>
      </c>
      <c r="Q3730" s="11" t="s">
        <v>8315</v>
      </c>
      <c r="R3730" t="s">
        <v>8316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3">
        <f t="shared" si="348"/>
        <v>7</v>
      </c>
      <c r="E3731" s="6">
        <v>5000</v>
      </c>
      <c r="F3731" s="8">
        <v>362</v>
      </c>
      <c r="G3731" t="s">
        <v>8220</v>
      </c>
      <c r="H3731" s="6">
        <f t="shared" si="349"/>
        <v>72.400000000000006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t="s">
        <v>8269</v>
      </c>
      <c r="Q3731" s="11" t="s">
        <v>8315</v>
      </c>
      <c r="R3731" t="s">
        <v>8316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3">
        <f t="shared" si="348"/>
        <v>10</v>
      </c>
      <c r="E3732" s="6">
        <v>1000</v>
      </c>
      <c r="F3732" s="8">
        <v>100</v>
      </c>
      <c r="G3732" t="s">
        <v>8220</v>
      </c>
      <c r="H3732" s="6">
        <f t="shared" si="349"/>
        <v>100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t="s">
        <v>8269</v>
      </c>
      <c r="Q3732" s="11" t="s">
        <v>8315</v>
      </c>
      <c r="R3732" t="s">
        <v>8316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3">
        <f t="shared" si="348"/>
        <v>11</v>
      </c>
      <c r="E3733" s="6">
        <v>5500</v>
      </c>
      <c r="F3733" s="8">
        <v>620</v>
      </c>
      <c r="G3733" t="s">
        <v>8220</v>
      </c>
      <c r="H3733" s="6">
        <f t="shared" si="349"/>
        <v>51.67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t="s">
        <v>8269</v>
      </c>
      <c r="Q3733" s="11" t="s">
        <v>8315</v>
      </c>
      <c r="R3733" t="s">
        <v>8316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>
        <f t="shared" si="353"/>
        <v>2015</v>
      </c>
    </row>
    <row r="3734" spans="1:22" ht="28.8" x14ac:dyDescent="0.3">
      <c r="A3734">
        <v>3732</v>
      </c>
      <c r="B3734" s="3" t="s">
        <v>3729</v>
      </c>
      <c r="C3734" s="3" t="s">
        <v>7842</v>
      </c>
      <c r="D3734" s="3">
        <f t="shared" si="348"/>
        <v>15</v>
      </c>
      <c r="E3734" s="6">
        <v>850</v>
      </c>
      <c r="F3734" s="8">
        <v>131</v>
      </c>
      <c r="G3734" t="s">
        <v>8220</v>
      </c>
      <c r="H3734" s="6">
        <f t="shared" si="349"/>
        <v>32.75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t="s">
        <v>8269</v>
      </c>
      <c r="Q3734" s="11" t="s">
        <v>8315</v>
      </c>
      <c r="R3734" t="s">
        <v>8316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>
        <f t="shared" si="353"/>
        <v>2015</v>
      </c>
    </row>
    <row r="3735" spans="1:22" ht="28.8" x14ac:dyDescent="0.3">
      <c r="A3735">
        <v>3733</v>
      </c>
      <c r="B3735" s="3" t="s">
        <v>3730</v>
      </c>
      <c r="C3735" s="3" t="s">
        <v>7843</v>
      </c>
      <c r="D3735" s="3">
        <f t="shared" si="348"/>
        <v>0</v>
      </c>
      <c r="E3735" s="6">
        <v>1500</v>
      </c>
      <c r="F3735" s="8">
        <v>0</v>
      </c>
      <c r="G3735" t="s">
        <v>8220</v>
      </c>
      <c r="H3735" s="6">
        <f t="shared" si="349"/>
        <v>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t="s">
        <v>8269</v>
      </c>
      <c r="Q3735" s="11" t="s">
        <v>8315</v>
      </c>
      <c r="R3735" t="s">
        <v>8316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>
        <f t="shared" si="353"/>
        <v>2015</v>
      </c>
    </row>
    <row r="3736" spans="1:22" ht="43.2" x14ac:dyDescent="0.3">
      <c r="A3736">
        <v>3734</v>
      </c>
      <c r="B3736" s="3" t="s">
        <v>3731</v>
      </c>
      <c r="C3736" s="3" t="s">
        <v>7844</v>
      </c>
      <c r="D3736" s="3">
        <f t="shared" si="348"/>
        <v>28</v>
      </c>
      <c r="E3736" s="6">
        <v>1500</v>
      </c>
      <c r="F3736" s="8">
        <v>427</v>
      </c>
      <c r="G3736" t="s">
        <v>8220</v>
      </c>
      <c r="H3736" s="6">
        <f t="shared" si="349"/>
        <v>61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t="s">
        <v>8269</v>
      </c>
      <c r="Q3736" s="11" t="s">
        <v>8315</v>
      </c>
      <c r="R3736" t="s">
        <v>8316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3">
        <f t="shared" si="348"/>
        <v>13</v>
      </c>
      <c r="E3737" s="6">
        <v>150</v>
      </c>
      <c r="F3737" s="8">
        <v>20</v>
      </c>
      <c r="G3737" t="s">
        <v>8220</v>
      </c>
      <c r="H3737" s="6">
        <f t="shared" si="349"/>
        <v>10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t="s">
        <v>8269</v>
      </c>
      <c r="Q3737" s="11" t="s">
        <v>8315</v>
      </c>
      <c r="R3737" t="s">
        <v>8316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3">
        <f t="shared" si="348"/>
        <v>1</v>
      </c>
      <c r="E3738" s="6">
        <v>1500</v>
      </c>
      <c r="F3738" s="8">
        <v>10</v>
      </c>
      <c r="G3738" t="s">
        <v>8220</v>
      </c>
      <c r="H3738" s="6">
        <f t="shared" si="349"/>
        <v>10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t="s">
        <v>8269</v>
      </c>
      <c r="Q3738" s="11" t="s">
        <v>8315</v>
      </c>
      <c r="R3738" t="s">
        <v>8316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>
        <f t="shared" si="353"/>
        <v>2015</v>
      </c>
    </row>
    <row r="3739" spans="1:22" ht="28.8" x14ac:dyDescent="0.3">
      <c r="A3739">
        <v>3737</v>
      </c>
      <c r="B3739" s="3" t="s">
        <v>3734</v>
      </c>
      <c r="C3739" s="3" t="s">
        <v>7847</v>
      </c>
      <c r="D3739" s="3">
        <f t="shared" si="348"/>
        <v>21</v>
      </c>
      <c r="E3739" s="6">
        <v>700</v>
      </c>
      <c r="F3739" s="8">
        <v>150</v>
      </c>
      <c r="G3739" t="s">
        <v>8220</v>
      </c>
      <c r="H3739" s="6">
        <f t="shared" si="349"/>
        <v>37.5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t="s">
        <v>8269</v>
      </c>
      <c r="Q3739" s="11" t="s">
        <v>8315</v>
      </c>
      <c r="R3739" t="s">
        <v>8316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3">
        <f t="shared" si="348"/>
        <v>18</v>
      </c>
      <c r="E3740" s="6">
        <v>1500</v>
      </c>
      <c r="F3740" s="8">
        <v>270</v>
      </c>
      <c r="G3740" t="s">
        <v>8220</v>
      </c>
      <c r="H3740" s="6">
        <f t="shared" si="349"/>
        <v>45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t="s">
        <v>8269</v>
      </c>
      <c r="Q3740" s="11" t="s">
        <v>8315</v>
      </c>
      <c r="R3740" t="s">
        <v>8316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3">
        <f t="shared" si="348"/>
        <v>20</v>
      </c>
      <c r="E3741" s="6">
        <v>4000</v>
      </c>
      <c r="F3741" s="8">
        <v>805</v>
      </c>
      <c r="G3741" t="s">
        <v>8220</v>
      </c>
      <c r="H3741" s="6">
        <f t="shared" si="349"/>
        <v>100.63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t="s">
        <v>8269</v>
      </c>
      <c r="Q3741" s="11" t="s">
        <v>8315</v>
      </c>
      <c r="R3741" t="s">
        <v>8316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3">
        <f t="shared" si="348"/>
        <v>18</v>
      </c>
      <c r="E3742" s="6">
        <v>2000</v>
      </c>
      <c r="F3742" s="8">
        <v>358</v>
      </c>
      <c r="G3742" t="s">
        <v>8220</v>
      </c>
      <c r="H3742" s="6">
        <f t="shared" si="349"/>
        <v>25.57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t="s">
        <v>8269</v>
      </c>
      <c r="Q3742" s="11" t="s">
        <v>8315</v>
      </c>
      <c r="R3742" t="s">
        <v>8316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>
        <f t="shared" si="353"/>
        <v>2014</v>
      </c>
    </row>
    <row r="3743" spans="1:22" ht="28.8" x14ac:dyDescent="0.3">
      <c r="A3743">
        <v>3741</v>
      </c>
      <c r="B3743" s="3" t="s">
        <v>3738</v>
      </c>
      <c r="C3743" s="3" t="s">
        <v>7851</v>
      </c>
      <c r="D3743" s="3">
        <f t="shared" si="348"/>
        <v>0</v>
      </c>
      <c r="E3743" s="6">
        <v>20000</v>
      </c>
      <c r="F3743" s="8">
        <v>0</v>
      </c>
      <c r="G3743" t="s">
        <v>8220</v>
      </c>
      <c r="H3743" s="6">
        <f t="shared" si="349"/>
        <v>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t="s">
        <v>8269</v>
      </c>
      <c r="Q3743" s="11" t="s">
        <v>8315</v>
      </c>
      <c r="R3743" t="s">
        <v>8316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3">
        <f t="shared" si="348"/>
        <v>2</v>
      </c>
      <c r="E3744" s="6">
        <v>5000</v>
      </c>
      <c r="F3744" s="8">
        <v>100</v>
      </c>
      <c r="G3744" t="s">
        <v>8220</v>
      </c>
      <c r="H3744" s="6">
        <f t="shared" si="349"/>
        <v>25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t="s">
        <v>8269</v>
      </c>
      <c r="Q3744" s="11" t="s">
        <v>8315</v>
      </c>
      <c r="R3744" t="s">
        <v>8316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3">
        <f t="shared" si="348"/>
        <v>0</v>
      </c>
      <c r="E3745" s="6">
        <v>2200</v>
      </c>
      <c r="F3745" s="8">
        <v>0</v>
      </c>
      <c r="G3745" t="s">
        <v>8220</v>
      </c>
      <c r="H3745" s="6">
        <f t="shared" si="349"/>
        <v>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t="s">
        <v>8269</v>
      </c>
      <c r="Q3745" s="11" t="s">
        <v>8315</v>
      </c>
      <c r="R3745" t="s">
        <v>8316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>
        <f t="shared" si="353"/>
        <v>2014</v>
      </c>
    </row>
    <row r="3746" spans="1:22" ht="43.2" x14ac:dyDescent="0.3">
      <c r="A3746">
        <v>3744</v>
      </c>
      <c r="B3746" s="3" t="s">
        <v>3741</v>
      </c>
      <c r="C3746" s="3" t="s">
        <v>7854</v>
      </c>
      <c r="D3746" s="3">
        <f t="shared" si="348"/>
        <v>0</v>
      </c>
      <c r="E3746" s="6">
        <v>1200</v>
      </c>
      <c r="F3746" s="8">
        <v>0</v>
      </c>
      <c r="G3746" t="s">
        <v>8220</v>
      </c>
      <c r="H3746" s="6">
        <f t="shared" si="349"/>
        <v>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t="s">
        <v>8269</v>
      </c>
      <c r="Q3746" s="11" t="s">
        <v>8315</v>
      </c>
      <c r="R3746" t="s">
        <v>8316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>
        <f t="shared" si="353"/>
        <v>2014</v>
      </c>
    </row>
    <row r="3747" spans="1:22" ht="28.8" x14ac:dyDescent="0.3">
      <c r="A3747">
        <v>3745</v>
      </c>
      <c r="B3747" s="3" t="s">
        <v>3742</v>
      </c>
      <c r="C3747" s="3" t="s">
        <v>7855</v>
      </c>
      <c r="D3747" s="3">
        <f t="shared" si="348"/>
        <v>10</v>
      </c>
      <c r="E3747" s="6">
        <v>100</v>
      </c>
      <c r="F3747" s="8">
        <v>10</v>
      </c>
      <c r="G3747" t="s">
        <v>8220</v>
      </c>
      <c r="H3747" s="6">
        <f t="shared" si="349"/>
        <v>10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t="s">
        <v>8269</v>
      </c>
      <c r="Q3747" s="11" t="s">
        <v>8315</v>
      </c>
      <c r="R3747" t="s">
        <v>8316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3">
        <f t="shared" si="348"/>
        <v>2</v>
      </c>
      <c r="E3748" s="6">
        <v>8500</v>
      </c>
      <c r="F3748" s="8">
        <v>202</v>
      </c>
      <c r="G3748" t="s">
        <v>8220</v>
      </c>
      <c r="H3748" s="6">
        <f t="shared" si="349"/>
        <v>202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t="s">
        <v>8269</v>
      </c>
      <c r="Q3748" s="11" t="s">
        <v>8315</v>
      </c>
      <c r="R3748" t="s">
        <v>8316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3">
        <f t="shared" si="348"/>
        <v>1</v>
      </c>
      <c r="E3749" s="6">
        <v>2500</v>
      </c>
      <c r="F3749" s="8">
        <v>25</v>
      </c>
      <c r="G3749" t="s">
        <v>8220</v>
      </c>
      <c r="H3749" s="6">
        <f t="shared" si="349"/>
        <v>25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t="s">
        <v>8269</v>
      </c>
      <c r="Q3749" s="11" t="s">
        <v>8315</v>
      </c>
      <c r="R3749" t="s">
        <v>8316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3">
        <f t="shared" si="348"/>
        <v>104</v>
      </c>
      <c r="E3750" s="6">
        <v>5000</v>
      </c>
      <c r="F3750" s="8">
        <v>5176</v>
      </c>
      <c r="G3750" t="s">
        <v>8218</v>
      </c>
      <c r="H3750" s="6">
        <f t="shared" si="349"/>
        <v>99.54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t="s">
        <v>8303</v>
      </c>
      <c r="Q3750" s="11" t="s">
        <v>8315</v>
      </c>
      <c r="R3750" t="s">
        <v>8357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3">
        <f t="shared" si="348"/>
        <v>105</v>
      </c>
      <c r="E3751" s="6">
        <v>500</v>
      </c>
      <c r="F3751" s="8">
        <v>525</v>
      </c>
      <c r="G3751" t="s">
        <v>8218</v>
      </c>
      <c r="H3751" s="6">
        <f t="shared" si="349"/>
        <v>75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t="s">
        <v>8303</v>
      </c>
      <c r="Q3751" s="11" t="s">
        <v>8315</v>
      </c>
      <c r="R3751" t="s">
        <v>8357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3">
        <f t="shared" si="348"/>
        <v>100</v>
      </c>
      <c r="E3752" s="6">
        <v>6000</v>
      </c>
      <c r="F3752" s="8">
        <v>6027</v>
      </c>
      <c r="G3752" t="s">
        <v>8218</v>
      </c>
      <c r="H3752" s="6">
        <f t="shared" si="349"/>
        <v>215.25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t="s">
        <v>8303</v>
      </c>
      <c r="Q3752" s="11" t="s">
        <v>8315</v>
      </c>
      <c r="R3752" t="s">
        <v>8357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3">
        <f t="shared" si="348"/>
        <v>133</v>
      </c>
      <c r="E3753" s="6">
        <v>1000</v>
      </c>
      <c r="F3753" s="8">
        <v>1326</v>
      </c>
      <c r="G3753" t="s">
        <v>8218</v>
      </c>
      <c r="H3753" s="6">
        <f t="shared" si="349"/>
        <v>120.55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t="s">
        <v>8303</v>
      </c>
      <c r="Q3753" s="11" t="s">
        <v>8315</v>
      </c>
      <c r="R3753" t="s">
        <v>8357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3">
        <f t="shared" si="348"/>
        <v>113</v>
      </c>
      <c r="E3754" s="6">
        <v>500</v>
      </c>
      <c r="F3754" s="8">
        <v>565</v>
      </c>
      <c r="G3754" t="s">
        <v>8218</v>
      </c>
      <c r="H3754" s="6">
        <f t="shared" si="349"/>
        <v>37.67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t="s">
        <v>8303</v>
      </c>
      <c r="Q3754" s="11" t="s">
        <v>8315</v>
      </c>
      <c r="R3754" t="s">
        <v>8357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3">
        <f t="shared" si="348"/>
        <v>103</v>
      </c>
      <c r="E3755" s="6">
        <v>5000</v>
      </c>
      <c r="F3755" s="8">
        <v>5167</v>
      </c>
      <c r="G3755" t="s">
        <v>8218</v>
      </c>
      <c r="H3755" s="6">
        <f t="shared" si="349"/>
        <v>172.23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t="s">
        <v>8303</v>
      </c>
      <c r="Q3755" s="11" t="s">
        <v>8315</v>
      </c>
      <c r="R3755" t="s">
        <v>8357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3">
        <f t="shared" si="348"/>
        <v>120</v>
      </c>
      <c r="E3756" s="6">
        <v>2500</v>
      </c>
      <c r="F3756" s="8">
        <v>3000</v>
      </c>
      <c r="G3756" t="s">
        <v>8218</v>
      </c>
      <c r="H3756" s="6">
        <f t="shared" si="349"/>
        <v>111.11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t="s">
        <v>8303</v>
      </c>
      <c r="Q3756" s="11" t="s">
        <v>8315</v>
      </c>
      <c r="R3756" t="s">
        <v>8357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3">
        <f t="shared" si="348"/>
        <v>130</v>
      </c>
      <c r="E3757" s="6">
        <v>550</v>
      </c>
      <c r="F3757" s="8">
        <v>713</v>
      </c>
      <c r="G3757" t="s">
        <v>8218</v>
      </c>
      <c r="H3757" s="6">
        <f t="shared" si="349"/>
        <v>25.46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t="s">
        <v>8303</v>
      </c>
      <c r="Q3757" s="11" t="s">
        <v>8315</v>
      </c>
      <c r="R3757" t="s">
        <v>8357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3">
        <f t="shared" si="348"/>
        <v>101</v>
      </c>
      <c r="E3758" s="6">
        <v>4500</v>
      </c>
      <c r="F3758" s="8">
        <v>4550</v>
      </c>
      <c r="G3758" t="s">
        <v>8218</v>
      </c>
      <c r="H3758" s="6">
        <f t="shared" si="349"/>
        <v>267.64999999999998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t="s">
        <v>8303</v>
      </c>
      <c r="Q3758" s="11" t="s">
        <v>8315</v>
      </c>
      <c r="R3758" t="s">
        <v>8357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3">
        <f t="shared" si="348"/>
        <v>109</v>
      </c>
      <c r="E3759" s="6">
        <v>3500</v>
      </c>
      <c r="F3759" s="8">
        <v>3798</v>
      </c>
      <c r="G3759" t="s">
        <v>8218</v>
      </c>
      <c r="H3759" s="6">
        <f t="shared" si="349"/>
        <v>75.959999999999994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t="s">
        <v>8303</v>
      </c>
      <c r="Q3759" s="11" t="s">
        <v>8315</v>
      </c>
      <c r="R3759" t="s">
        <v>8357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>
        <f t="shared" si="353"/>
        <v>2014</v>
      </c>
    </row>
    <row r="3760" spans="1:22" x14ac:dyDescent="0.3">
      <c r="A3760">
        <v>3758</v>
      </c>
      <c r="B3760" s="3" t="s">
        <v>3755</v>
      </c>
      <c r="C3760" s="3" t="s">
        <v>7868</v>
      </c>
      <c r="D3760" s="3">
        <f t="shared" si="348"/>
        <v>102</v>
      </c>
      <c r="E3760" s="6">
        <v>1500</v>
      </c>
      <c r="F3760" s="8">
        <v>1535</v>
      </c>
      <c r="G3760" t="s">
        <v>8218</v>
      </c>
      <c r="H3760" s="6">
        <f t="shared" si="349"/>
        <v>59.04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t="s">
        <v>8303</v>
      </c>
      <c r="Q3760" s="11" t="s">
        <v>8315</v>
      </c>
      <c r="R3760" t="s">
        <v>8357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3">
        <f t="shared" si="348"/>
        <v>110</v>
      </c>
      <c r="E3761" s="6">
        <v>4000</v>
      </c>
      <c r="F3761" s="8">
        <v>4409.7700000000004</v>
      </c>
      <c r="G3761" t="s">
        <v>8218</v>
      </c>
      <c r="H3761" s="6">
        <f t="shared" si="349"/>
        <v>50.11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t="s">
        <v>8303</v>
      </c>
      <c r="Q3761" s="11" t="s">
        <v>8315</v>
      </c>
      <c r="R3761" t="s">
        <v>8357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3">
        <f t="shared" si="348"/>
        <v>101</v>
      </c>
      <c r="E3762" s="6">
        <v>5000</v>
      </c>
      <c r="F3762" s="8">
        <v>5050.7700000000004</v>
      </c>
      <c r="G3762" t="s">
        <v>8218</v>
      </c>
      <c r="H3762" s="6">
        <f t="shared" si="349"/>
        <v>55.5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t="s">
        <v>8303</v>
      </c>
      <c r="Q3762" s="11" t="s">
        <v>8315</v>
      </c>
      <c r="R3762" t="s">
        <v>8357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>
        <f t="shared" si="353"/>
        <v>2014</v>
      </c>
    </row>
    <row r="3763" spans="1:22" ht="43.2" x14ac:dyDescent="0.3">
      <c r="A3763">
        <v>3761</v>
      </c>
      <c r="B3763" s="3" t="s">
        <v>3758</v>
      </c>
      <c r="C3763" s="3" t="s">
        <v>7871</v>
      </c>
      <c r="D3763" s="3">
        <f t="shared" si="348"/>
        <v>100</v>
      </c>
      <c r="E3763" s="6">
        <v>500</v>
      </c>
      <c r="F3763" s="8">
        <v>500</v>
      </c>
      <c r="G3763" t="s">
        <v>8218</v>
      </c>
      <c r="H3763" s="6">
        <f t="shared" si="349"/>
        <v>166.67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t="s">
        <v>8303</v>
      </c>
      <c r="Q3763" s="11" t="s">
        <v>8315</v>
      </c>
      <c r="R3763" t="s">
        <v>8357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3">
        <f t="shared" si="348"/>
        <v>106</v>
      </c>
      <c r="E3764" s="6">
        <v>1250</v>
      </c>
      <c r="F3764" s="8">
        <v>1328</v>
      </c>
      <c r="G3764" t="s">
        <v>8218</v>
      </c>
      <c r="H3764" s="6">
        <f t="shared" si="349"/>
        <v>47.43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t="s">
        <v>8303</v>
      </c>
      <c r="Q3764" s="11" t="s">
        <v>8315</v>
      </c>
      <c r="R3764" t="s">
        <v>8357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3">
        <f t="shared" si="348"/>
        <v>100</v>
      </c>
      <c r="E3765" s="6">
        <v>5000</v>
      </c>
      <c r="F3765" s="8">
        <v>5000</v>
      </c>
      <c r="G3765" t="s">
        <v>8218</v>
      </c>
      <c r="H3765" s="6">
        <f t="shared" si="349"/>
        <v>64.94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t="s">
        <v>8303</v>
      </c>
      <c r="Q3765" s="11" t="s">
        <v>8315</v>
      </c>
      <c r="R3765" t="s">
        <v>8357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>
        <f t="shared" si="353"/>
        <v>2015</v>
      </c>
    </row>
    <row r="3766" spans="1:22" ht="28.8" x14ac:dyDescent="0.3">
      <c r="A3766">
        <v>3764</v>
      </c>
      <c r="B3766" s="3" t="s">
        <v>3761</v>
      </c>
      <c r="C3766" s="3" t="s">
        <v>7874</v>
      </c>
      <c r="D3766" s="3">
        <f t="shared" si="348"/>
        <v>100</v>
      </c>
      <c r="E3766" s="6">
        <v>1500</v>
      </c>
      <c r="F3766" s="8">
        <v>1500</v>
      </c>
      <c r="G3766" t="s">
        <v>8218</v>
      </c>
      <c r="H3766" s="6">
        <f t="shared" si="349"/>
        <v>55.56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t="s">
        <v>8303</v>
      </c>
      <c r="Q3766" s="11" t="s">
        <v>8315</v>
      </c>
      <c r="R3766" t="s">
        <v>8357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3">
        <f t="shared" si="348"/>
        <v>113</v>
      </c>
      <c r="E3767" s="6">
        <v>7000</v>
      </c>
      <c r="F3767" s="8">
        <v>7942</v>
      </c>
      <c r="G3767" t="s">
        <v>8218</v>
      </c>
      <c r="H3767" s="6">
        <f t="shared" si="349"/>
        <v>74.22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t="s">
        <v>8303</v>
      </c>
      <c r="Q3767" s="11" t="s">
        <v>8315</v>
      </c>
      <c r="R3767" t="s">
        <v>8357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>
        <f t="shared" si="353"/>
        <v>2014</v>
      </c>
    </row>
    <row r="3768" spans="1:22" ht="28.8" x14ac:dyDescent="0.3">
      <c r="A3768">
        <v>3766</v>
      </c>
      <c r="B3768" s="3" t="s">
        <v>3763</v>
      </c>
      <c r="C3768" s="3" t="s">
        <v>7876</v>
      </c>
      <c r="D3768" s="3">
        <f t="shared" si="348"/>
        <v>103</v>
      </c>
      <c r="E3768" s="6">
        <v>10000</v>
      </c>
      <c r="F3768" s="8">
        <v>10265.01</v>
      </c>
      <c r="G3768" t="s">
        <v>8218</v>
      </c>
      <c r="H3768" s="6">
        <f t="shared" si="349"/>
        <v>106.93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t="s">
        <v>8303</v>
      </c>
      <c r="Q3768" s="11" t="s">
        <v>8315</v>
      </c>
      <c r="R3768" t="s">
        <v>8357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3">
        <f t="shared" si="348"/>
        <v>117</v>
      </c>
      <c r="E3769" s="6">
        <v>2000</v>
      </c>
      <c r="F3769" s="8">
        <v>2335</v>
      </c>
      <c r="G3769" t="s">
        <v>8218</v>
      </c>
      <c r="H3769" s="6">
        <f t="shared" si="349"/>
        <v>41.7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t="s">
        <v>8303</v>
      </c>
      <c r="Q3769" s="11" t="s">
        <v>8315</v>
      </c>
      <c r="R3769" t="s">
        <v>8357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3">
        <f t="shared" si="348"/>
        <v>108</v>
      </c>
      <c r="E3770" s="6">
        <v>4000</v>
      </c>
      <c r="F3770" s="8">
        <v>4306.1099999999997</v>
      </c>
      <c r="G3770" t="s">
        <v>8218</v>
      </c>
      <c r="H3770" s="6">
        <f t="shared" si="349"/>
        <v>74.239999999999995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t="s">
        <v>8303</v>
      </c>
      <c r="Q3770" s="11" t="s">
        <v>8315</v>
      </c>
      <c r="R3770" t="s">
        <v>8357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3">
        <f t="shared" si="348"/>
        <v>100</v>
      </c>
      <c r="E3771" s="6">
        <v>1100</v>
      </c>
      <c r="F3771" s="8">
        <v>1100</v>
      </c>
      <c r="G3771" t="s">
        <v>8218</v>
      </c>
      <c r="H3771" s="6">
        <f t="shared" si="349"/>
        <v>73.33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t="s">
        <v>8303</v>
      </c>
      <c r="Q3771" s="11" t="s">
        <v>8315</v>
      </c>
      <c r="R3771" t="s">
        <v>8357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3">
        <f t="shared" si="348"/>
        <v>100</v>
      </c>
      <c r="E3772" s="6">
        <v>2000</v>
      </c>
      <c r="F3772" s="8">
        <v>2000</v>
      </c>
      <c r="G3772" t="s">
        <v>8218</v>
      </c>
      <c r="H3772" s="6">
        <f t="shared" si="349"/>
        <v>100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t="s">
        <v>8303</v>
      </c>
      <c r="Q3772" s="11" t="s">
        <v>8315</v>
      </c>
      <c r="R3772" t="s">
        <v>8357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3">
        <f t="shared" si="348"/>
        <v>146</v>
      </c>
      <c r="E3773" s="6">
        <v>1000</v>
      </c>
      <c r="F3773" s="8">
        <v>1460</v>
      </c>
      <c r="G3773" t="s">
        <v>8218</v>
      </c>
      <c r="H3773" s="6">
        <f t="shared" si="349"/>
        <v>38.42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t="s">
        <v>8303</v>
      </c>
      <c r="Q3773" s="11" t="s">
        <v>8315</v>
      </c>
      <c r="R3773" t="s">
        <v>8357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>
        <f t="shared" si="353"/>
        <v>2016</v>
      </c>
    </row>
    <row r="3774" spans="1:22" ht="28.8" x14ac:dyDescent="0.3">
      <c r="A3774">
        <v>3772</v>
      </c>
      <c r="B3774" s="3" t="s">
        <v>3769</v>
      </c>
      <c r="C3774" s="3" t="s">
        <v>7882</v>
      </c>
      <c r="D3774" s="3">
        <f t="shared" si="348"/>
        <v>110</v>
      </c>
      <c r="E3774" s="6">
        <v>5000</v>
      </c>
      <c r="F3774" s="8">
        <v>5510</v>
      </c>
      <c r="G3774" t="s">
        <v>8218</v>
      </c>
      <c r="H3774" s="6">
        <f t="shared" si="349"/>
        <v>166.97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t="s">
        <v>8303</v>
      </c>
      <c r="Q3774" s="11" t="s">
        <v>8315</v>
      </c>
      <c r="R3774" t="s">
        <v>8357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3">
        <f t="shared" si="348"/>
        <v>108</v>
      </c>
      <c r="E3775" s="6">
        <v>5000</v>
      </c>
      <c r="F3775" s="8">
        <v>5410</v>
      </c>
      <c r="G3775" t="s">
        <v>8218</v>
      </c>
      <c r="H3775" s="6">
        <f t="shared" si="349"/>
        <v>94.91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t="s">
        <v>8303</v>
      </c>
      <c r="Q3775" s="11" t="s">
        <v>8315</v>
      </c>
      <c r="R3775" t="s">
        <v>8357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>
        <f t="shared" si="353"/>
        <v>2016</v>
      </c>
    </row>
    <row r="3776" spans="1:22" ht="43.2" x14ac:dyDescent="0.3">
      <c r="A3776">
        <v>3774</v>
      </c>
      <c r="B3776" s="3" t="s">
        <v>3771</v>
      </c>
      <c r="C3776" s="3" t="s">
        <v>7884</v>
      </c>
      <c r="D3776" s="3">
        <f t="shared" si="348"/>
        <v>100</v>
      </c>
      <c r="E3776" s="6">
        <v>2500</v>
      </c>
      <c r="F3776" s="8">
        <v>2500</v>
      </c>
      <c r="G3776" t="s">
        <v>8218</v>
      </c>
      <c r="H3776" s="6">
        <f t="shared" si="349"/>
        <v>100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t="s">
        <v>8303</v>
      </c>
      <c r="Q3776" s="11" t="s">
        <v>8315</v>
      </c>
      <c r="R3776" t="s">
        <v>8357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3">
        <f t="shared" si="348"/>
        <v>100</v>
      </c>
      <c r="E3777" s="6">
        <v>2000</v>
      </c>
      <c r="F3777" s="8">
        <v>2005</v>
      </c>
      <c r="G3777" t="s">
        <v>8218</v>
      </c>
      <c r="H3777" s="6">
        <f t="shared" si="349"/>
        <v>143.21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t="s">
        <v>8303</v>
      </c>
      <c r="Q3777" s="11" t="s">
        <v>8315</v>
      </c>
      <c r="R3777" t="s">
        <v>8357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>
        <f t="shared" si="353"/>
        <v>2015</v>
      </c>
    </row>
    <row r="3778" spans="1:22" ht="43.2" x14ac:dyDescent="0.3">
      <c r="A3778">
        <v>3776</v>
      </c>
      <c r="B3778" s="3" t="s">
        <v>3773</v>
      </c>
      <c r="C3778" s="3" t="s">
        <v>7886</v>
      </c>
      <c r="D3778" s="3">
        <f t="shared" ref="D3778:D3841" si="354">ROUND((F3778/E3778)*100,0)</f>
        <v>107</v>
      </c>
      <c r="E3778" s="6">
        <v>8000</v>
      </c>
      <c r="F3778" s="8">
        <v>8537</v>
      </c>
      <c r="G3778" t="s">
        <v>8218</v>
      </c>
      <c r="H3778" s="6">
        <f t="shared" si="349"/>
        <v>90.82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t="s">
        <v>8303</v>
      </c>
      <c r="Q3778" s="11" t="s">
        <v>8315</v>
      </c>
      <c r="R3778" t="s">
        <v>8357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3">
        <f t="shared" si="354"/>
        <v>143</v>
      </c>
      <c r="E3779" s="6">
        <v>2000</v>
      </c>
      <c r="F3779" s="8">
        <v>2864</v>
      </c>
      <c r="G3779" t="s">
        <v>8218</v>
      </c>
      <c r="H3779" s="6">
        <f t="shared" ref="H3779:H3842" si="355">IFERROR(ROUND(F3779/N3779,2),0)</f>
        <v>48.54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t="s">
        <v>8303</v>
      </c>
      <c r="Q3779" s="11" t="s">
        <v>8315</v>
      </c>
      <c r="R3779" t="s">
        <v>8357</v>
      </c>
      <c r="S3779" s="13">
        <f t="shared" ref="S3779:S3842" si="356">(((L3779/60)/60)/24)+DATE(1970,1,1)</f>
        <v>41887.111354166671</v>
      </c>
      <c r="T3779" s="13">
        <f t="shared" ref="T3779:T3842" si="357">(((K3779/60)/60)/24)+DATE(1970,1,1)</f>
        <v>41909.166666666664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3">
        <f t="shared" si="354"/>
        <v>105</v>
      </c>
      <c r="E3780" s="6">
        <v>2400</v>
      </c>
      <c r="F3780" s="8">
        <v>2521</v>
      </c>
      <c r="G3780" t="s">
        <v>8218</v>
      </c>
      <c r="H3780" s="6">
        <f t="shared" si="355"/>
        <v>70.03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t="s">
        <v>8303</v>
      </c>
      <c r="Q3780" s="11" t="s">
        <v>8315</v>
      </c>
      <c r="R3780" t="s">
        <v>8357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>
        <f t="shared" si="359"/>
        <v>2015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3">
        <f t="shared" si="354"/>
        <v>104</v>
      </c>
      <c r="E3781" s="6">
        <v>15000</v>
      </c>
      <c r="F3781" s="8">
        <v>15597</v>
      </c>
      <c r="G3781" t="s">
        <v>8218</v>
      </c>
      <c r="H3781" s="6">
        <f t="shared" si="355"/>
        <v>135.63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t="s">
        <v>8303</v>
      </c>
      <c r="Q3781" s="11" t="s">
        <v>8315</v>
      </c>
      <c r="R3781" t="s">
        <v>8357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3">
        <f t="shared" si="354"/>
        <v>120</v>
      </c>
      <c r="E3782" s="6">
        <v>2500</v>
      </c>
      <c r="F3782" s="8">
        <v>3000</v>
      </c>
      <c r="G3782" t="s">
        <v>8218</v>
      </c>
      <c r="H3782" s="6">
        <f t="shared" si="355"/>
        <v>100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t="s">
        <v>8303</v>
      </c>
      <c r="Q3782" s="11" t="s">
        <v>8315</v>
      </c>
      <c r="R3782" t="s">
        <v>8357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>
        <f t="shared" si="359"/>
        <v>2015</v>
      </c>
    </row>
    <row r="3783" spans="1:22" ht="43.2" x14ac:dyDescent="0.3">
      <c r="A3783">
        <v>3781</v>
      </c>
      <c r="B3783" s="3" t="s">
        <v>3778</v>
      </c>
      <c r="C3783" s="3" t="s">
        <v>7891</v>
      </c>
      <c r="D3783" s="3">
        <f t="shared" si="354"/>
        <v>110</v>
      </c>
      <c r="E3783" s="6">
        <v>4500</v>
      </c>
      <c r="F3783" s="8">
        <v>4935</v>
      </c>
      <c r="G3783" t="s">
        <v>8218</v>
      </c>
      <c r="H3783" s="6">
        <f t="shared" si="355"/>
        <v>94.9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t="s">
        <v>8303</v>
      </c>
      <c r="Q3783" s="11" t="s">
        <v>8315</v>
      </c>
      <c r="R3783" t="s">
        <v>8357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3">
        <f t="shared" si="354"/>
        <v>102</v>
      </c>
      <c r="E3784" s="6">
        <v>2000</v>
      </c>
      <c r="F3784" s="8">
        <v>2035</v>
      </c>
      <c r="G3784" t="s">
        <v>8218</v>
      </c>
      <c r="H3784" s="6">
        <f t="shared" si="355"/>
        <v>75.37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t="s">
        <v>8303</v>
      </c>
      <c r="Q3784" s="11" t="s">
        <v>8315</v>
      </c>
      <c r="R3784" t="s">
        <v>8357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>
        <f t="shared" si="359"/>
        <v>2016</v>
      </c>
    </row>
    <row r="3785" spans="1:22" ht="28.8" x14ac:dyDescent="0.3">
      <c r="A3785">
        <v>3783</v>
      </c>
      <c r="B3785" s="3" t="s">
        <v>3780</v>
      </c>
      <c r="C3785" s="3" t="s">
        <v>7893</v>
      </c>
      <c r="D3785" s="3">
        <f t="shared" si="354"/>
        <v>129</v>
      </c>
      <c r="E3785" s="6">
        <v>1200</v>
      </c>
      <c r="F3785" s="8">
        <v>1547</v>
      </c>
      <c r="G3785" t="s">
        <v>8218</v>
      </c>
      <c r="H3785" s="6">
        <f t="shared" si="355"/>
        <v>64.459999999999994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t="s">
        <v>8303</v>
      </c>
      <c r="Q3785" s="11" t="s">
        <v>8315</v>
      </c>
      <c r="R3785" t="s">
        <v>8357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3">
        <f t="shared" si="354"/>
        <v>115</v>
      </c>
      <c r="E3786" s="6">
        <v>1000</v>
      </c>
      <c r="F3786" s="8">
        <v>1150</v>
      </c>
      <c r="G3786" t="s">
        <v>8218</v>
      </c>
      <c r="H3786" s="6">
        <f t="shared" si="355"/>
        <v>115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t="s">
        <v>8303</v>
      </c>
      <c r="Q3786" s="11" t="s">
        <v>8315</v>
      </c>
      <c r="R3786" t="s">
        <v>8357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3">
        <f t="shared" si="354"/>
        <v>151</v>
      </c>
      <c r="E3787" s="6">
        <v>2000</v>
      </c>
      <c r="F3787" s="8">
        <v>3015</v>
      </c>
      <c r="G3787" t="s">
        <v>8218</v>
      </c>
      <c r="H3787" s="6">
        <f t="shared" si="355"/>
        <v>100.5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t="s">
        <v>8303</v>
      </c>
      <c r="Q3787" s="11" t="s">
        <v>8315</v>
      </c>
      <c r="R3787" t="s">
        <v>8357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3">
        <f t="shared" si="354"/>
        <v>111</v>
      </c>
      <c r="E3788" s="6">
        <v>6000</v>
      </c>
      <c r="F3788" s="8">
        <v>6658</v>
      </c>
      <c r="G3788" t="s">
        <v>8218</v>
      </c>
      <c r="H3788" s="6">
        <f t="shared" si="355"/>
        <v>93.77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t="s">
        <v>8303</v>
      </c>
      <c r="Q3788" s="11" t="s">
        <v>8315</v>
      </c>
      <c r="R3788" t="s">
        <v>8357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3">
        <f t="shared" si="354"/>
        <v>100</v>
      </c>
      <c r="E3789" s="6">
        <v>350</v>
      </c>
      <c r="F3789" s="8">
        <v>351</v>
      </c>
      <c r="G3789" t="s">
        <v>8218</v>
      </c>
      <c r="H3789" s="6">
        <f t="shared" si="355"/>
        <v>35.1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t="s">
        <v>8303</v>
      </c>
      <c r="Q3789" s="11" t="s">
        <v>8315</v>
      </c>
      <c r="R3789" t="s">
        <v>8357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3">
        <f t="shared" si="354"/>
        <v>1</v>
      </c>
      <c r="E3790" s="6">
        <v>75000</v>
      </c>
      <c r="F3790" s="8">
        <v>500</v>
      </c>
      <c r="G3790" t="s">
        <v>8220</v>
      </c>
      <c r="H3790" s="6">
        <f t="shared" si="355"/>
        <v>500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t="s">
        <v>8303</v>
      </c>
      <c r="Q3790" s="11" t="s">
        <v>8315</v>
      </c>
      <c r="R3790" t="s">
        <v>8357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3">
        <f t="shared" si="354"/>
        <v>3</v>
      </c>
      <c r="E3791" s="6">
        <v>3550</v>
      </c>
      <c r="F3791" s="8">
        <v>116</v>
      </c>
      <c r="G3791" t="s">
        <v>8220</v>
      </c>
      <c r="H3791" s="6">
        <f t="shared" si="355"/>
        <v>29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t="s">
        <v>8303</v>
      </c>
      <c r="Q3791" s="11" t="s">
        <v>8315</v>
      </c>
      <c r="R3791" t="s">
        <v>8357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3">
        <f t="shared" si="354"/>
        <v>0</v>
      </c>
      <c r="E3792" s="6">
        <v>15000</v>
      </c>
      <c r="F3792" s="8">
        <v>0</v>
      </c>
      <c r="G3792" t="s">
        <v>8220</v>
      </c>
      <c r="H3792" s="6">
        <f t="shared" si="355"/>
        <v>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t="s">
        <v>8303</v>
      </c>
      <c r="Q3792" s="11" t="s">
        <v>8315</v>
      </c>
      <c r="R3792" t="s">
        <v>8357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3">
        <f t="shared" si="354"/>
        <v>0</v>
      </c>
      <c r="E3793" s="6">
        <v>1500</v>
      </c>
      <c r="F3793" s="8">
        <v>0</v>
      </c>
      <c r="G3793" t="s">
        <v>8220</v>
      </c>
      <c r="H3793" s="6">
        <f t="shared" si="355"/>
        <v>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t="s">
        <v>8303</v>
      </c>
      <c r="Q3793" s="11" t="s">
        <v>8315</v>
      </c>
      <c r="R3793" t="s">
        <v>8357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3">
        <f t="shared" si="354"/>
        <v>0</v>
      </c>
      <c r="E3794" s="6">
        <v>12500</v>
      </c>
      <c r="F3794" s="8">
        <v>35</v>
      </c>
      <c r="G3794" t="s">
        <v>8220</v>
      </c>
      <c r="H3794" s="6">
        <f t="shared" si="355"/>
        <v>17.5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t="s">
        <v>8303</v>
      </c>
      <c r="Q3794" s="11" t="s">
        <v>8315</v>
      </c>
      <c r="R3794" t="s">
        <v>8357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3">
        <f t="shared" si="354"/>
        <v>60</v>
      </c>
      <c r="E3795" s="6">
        <v>7000</v>
      </c>
      <c r="F3795" s="8">
        <v>4176</v>
      </c>
      <c r="G3795" t="s">
        <v>8220</v>
      </c>
      <c r="H3795" s="6">
        <f t="shared" si="355"/>
        <v>174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t="s">
        <v>8303</v>
      </c>
      <c r="Q3795" s="11" t="s">
        <v>8315</v>
      </c>
      <c r="R3795" t="s">
        <v>8357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3">
        <f t="shared" si="354"/>
        <v>1</v>
      </c>
      <c r="E3796" s="6">
        <v>5000</v>
      </c>
      <c r="F3796" s="8">
        <v>50</v>
      </c>
      <c r="G3796" t="s">
        <v>8220</v>
      </c>
      <c r="H3796" s="6">
        <f t="shared" si="355"/>
        <v>50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t="s">
        <v>8303</v>
      </c>
      <c r="Q3796" s="11" t="s">
        <v>8315</v>
      </c>
      <c r="R3796" t="s">
        <v>8357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3">
        <f t="shared" si="354"/>
        <v>2</v>
      </c>
      <c r="E3797" s="6">
        <v>600</v>
      </c>
      <c r="F3797" s="8">
        <v>10</v>
      </c>
      <c r="G3797" t="s">
        <v>8220</v>
      </c>
      <c r="H3797" s="6">
        <f t="shared" si="355"/>
        <v>5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t="s">
        <v>8303</v>
      </c>
      <c r="Q3797" s="11" t="s">
        <v>8315</v>
      </c>
      <c r="R3797" t="s">
        <v>8357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3">
        <f t="shared" si="354"/>
        <v>0</v>
      </c>
      <c r="E3798" s="6">
        <v>22500</v>
      </c>
      <c r="F3798" s="8">
        <v>1</v>
      </c>
      <c r="G3798" t="s">
        <v>8220</v>
      </c>
      <c r="H3798" s="6">
        <f t="shared" si="355"/>
        <v>1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t="s">
        <v>8303</v>
      </c>
      <c r="Q3798" s="11" t="s">
        <v>8315</v>
      </c>
      <c r="R3798" t="s">
        <v>8357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>
        <f t="shared" si="359"/>
        <v>2017</v>
      </c>
    </row>
    <row r="3799" spans="1:22" ht="43.2" x14ac:dyDescent="0.3">
      <c r="A3799">
        <v>3797</v>
      </c>
      <c r="B3799" s="3" t="s">
        <v>3794</v>
      </c>
      <c r="C3799" s="3" t="s">
        <v>7907</v>
      </c>
      <c r="D3799" s="3">
        <f t="shared" si="354"/>
        <v>90</v>
      </c>
      <c r="E3799" s="6">
        <v>6000</v>
      </c>
      <c r="F3799" s="8">
        <v>5380</v>
      </c>
      <c r="G3799" t="s">
        <v>8220</v>
      </c>
      <c r="H3799" s="6">
        <f t="shared" si="355"/>
        <v>145.41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t="s">
        <v>8303</v>
      </c>
      <c r="Q3799" s="11" t="s">
        <v>8315</v>
      </c>
      <c r="R3799" t="s">
        <v>8357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3">
        <f t="shared" si="354"/>
        <v>1</v>
      </c>
      <c r="E3800" s="6">
        <v>70000</v>
      </c>
      <c r="F3800" s="8">
        <v>1025</v>
      </c>
      <c r="G3800" t="s">
        <v>8220</v>
      </c>
      <c r="H3800" s="6">
        <f t="shared" si="355"/>
        <v>205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t="s">
        <v>8303</v>
      </c>
      <c r="Q3800" s="11" t="s">
        <v>8315</v>
      </c>
      <c r="R3800" t="s">
        <v>8357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>
        <f t="shared" si="359"/>
        <v>2014</v>
      </c>
    </row>
    <row r="3801" spans="1:22" ht="28.8" x14ac:dyDescent="0.3">
      <c r="A3801">
        <v>3799</v>
      </c>
      <c r="B3801" s="3" t="s">
        <v>3796</v>
      </c>
      <c r="C3801" s="3" t="s">
        <v>7909</v>
      </c>
      <c r="D3801" s="3">
        <f t="shared" si="354"/>
        <v>4</v>
      </c>
      <c r="E3801" s="6">
        <v>10000</v>
      </c>
      <c r="F3801" s="8">
        <v>402</v>
      </c>
      <c r="G3801" t="s">
        <v>8220</v>
      </c>
      <c r="H3801" s="6">
        <f t="shared" si="355"/>
        <v>100.5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t="s">
        <v>8303</v>
      </c>
      <c r="Q3801" s="11" t="s">
        <v>8315</v>
      </c>
      <c r="R3801" t="s">
        <v>8357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3">
        <f t="shared" si="354"/>
        <v>4</v>
      </c>
      <c r="E3802" s="6">
        <v>22000</v>
      </c>
      <c r="F3802" s="8">
        <v>881</v>
      </c>
      <c r="G3802" t="s">
        <v>8220</v>
      </c>
      <c r="H3802" s="6">
        <f t="shared" si="355"/>
        <v>55.06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t="s">
        <v>8303</v>
      </c>
      <c r="Q3802" s="11" t="s">
        <v>8315</v>
      </c>
      <c r="R3802" t="s">
        <v>8357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>
        <f t="shared" si="359"/>
        <v>2015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3">
        <f t="shared" si="354"/>
        <v>9</v>
      </c>
      <c r="E3803" s="6">
        <v>5000</v>
      </c>
      <c r="F3803" s="8">
        <v>426</v>
      </c>
      <c r="G3803" t="s">
        <v>8220</v>
      </c>
      <c r="H3803" s="6">
        <f t="shared" si="355"/>
        <v>47.33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t="s">
        <v>8303</v>
      </c>
      <c r="Q3803" s="11" t="s">
        <v>8315</v>
      </c>
      <c r="R3803" t="s">
        <v>8357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>
        <f t="shared" si="359"/>
        <v>2015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3">
        <f t="shared" si="354"/>
        <v>0</v>
      </c>
      <c r="E3804" s="6">
        <v>3000</v>
      </c>
      <c r="F3804" s="8">
        <v>0</v>
      </c>
      <c r="G3804" t="s">
        <v>8220</v>
      </c>
      <c r="H3804" s="6">
        <f t="shared" si="355"/>
        <v>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t="s">
        <v>8303</v>
      </c>
      <c r="Q3804" s="11" t="s">
        <v>8315</v>
      </c>
      <c r="R3804" t="s">
        <v>8357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3">
        <f t="shared" si="354"/>
        <v>20</v>
      </c>
      <c r="E3805" s="6">
        <v>12000</v>
      </c>
      <c r="F3805" s="8">
        <v>2358</v>
      </c>
      <c r="G3805" t="s">
        <v>8220</v>
      </c>
      <c r="H3805" s="6">
        <f t="shared" si="355"/>
        <v>58.95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t="s">
        <v>8303</v>
      </c>
      <c r="Q3805" s="11" t="s">
        <v>8315</v>
      </c>
      <c r="R3805" t="s">
        <v>8357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3">
        <f t="shared" si="354"/>
        <v>0</v>
      </c>
      <c r="E3806" s="6">
        <v>8000</v>
      </c>
      <c r="F3806" s="8">
        <v>0</v>
      </c>
      <c r="G3806" t="s">
        <v>8220</v>
      </c>
      <c r="H3806" s="6">
        <f t="shared" si="355"/>
        <v>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t="s">
        <v>8303</v>
      </c>
      <c r="Q3806" s="11" t="s">
        <v>8315</v>
      </c>
      <c r="R3806" t="s">
        <v>8357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3">
        <f t="shared" si="354"/>
        <v>0</v>
      </c>
      <c r="E3807" s="6">
        <v>150000</v>
      </c>
      <c r="F3807" s="8">
        <v>3</v>
      </c>
      <c r="G3807" t="s">
        <v>8220</v>
      </c>
      <c r="H3807" s="6">
        <f t="shared" si="355"/>
        <v>1.5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t="s">
        <v>8303</v>
      </c>
      <c r="Q3807" s="11" t="s">
        <v>8315</v>
      </c>
      <c r="R3807" t="s">
        <v>8357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>
        <f t="shared" si="359"/>
        <v>2014</v>
      </c>
    </row>
    <row r="3808" spans="1:22" ht="43.2" x14ac:dyDescent="0.3">
      <c r="A3808">
        <v>3806</v>
      </c>
      <c r="B3808" s="3" t="s">
        <v>3803</v>
      </c>
      <c r="C3808" s="3" t="s">
        <v>7916</v>
      </c>
      <c r="D3808" s="3">
        <f t="shared" si="354"/>
        <v>0</v>
      </c>
      <c r="E3808" s="6">
        <v>7500</v>
      </c>
      <c r="F3808" s="8">
        <v>5</v>
      </c>
      <c r="G3808" t="s">
        <v>8220</v>
      </c>
      <c r="H3808" s="6">
        <f t="shared" si="355"/>
        <v>5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t="s">
        <v>8303</v>
      </c>
      <c r="Q3808" s="11" t="s">
        <v>8315</v>
      </c>
      <c r="R3808" t="s">
        <v>8357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3">
        <f t="shared" si="354"/>
        <v>30</v>
      </c>
      <c r="E3809" s="6">
        <v>1500</v>
      </c>
      <c r="F3809" s="8">
        <v>455</v>
      </c>
      <c r="G3809" t="s">
        <v>8220</v>
      </c>
      <c r="H3809" s="6">
        <f t="shared" si="355"/>
        <v>50.56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t="s">
        <v>8303</v>
      </c>
      <c r="Q3809" s="11" t="s">
        <v>8315</v>
      </c>
      <c r="R3809" t="s">
        <v>8357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3">
        <f t="shared" si="354"/>
        <v>100</v>
      </c>
      <c r="E3810" s="6">
        <v>1000</v>
      </c>
      <c r="F3810" s="8">
        <v>1000</v>
      </c>
      <c r="G3810" t="s">
        <v>8218</v>
      </c>
      <c r="H3810" s="6">
        <f t="shared" si="355"/>
        <v>41.67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t="s">
        <v>8269</v>
      </c>
      <c r="Q3810" s="11" t="s">
        <v>8315</v>
      </c>
      <c r="R3810" t="s">
        <v>8316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3">
        <f t="shared" si="354"/>
        <v>101</v>
      </c>
      <c r="E3811" s="6">
        <v>2000</v>
      </c>
      <c r="F3811" s="8">
        <v>2025</v>
      </c>
      <c r="G3811" t="s">
        <v>8218</v>
      </c>
      <c r="H3811" s="6">
        <f t="shared" si="355"/>
        <v>53.29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t="s">
        <v>8269</v>
      </c>
      <c r="Q3811" s="11" t="s">
        <v>8315</v>
      </c>
      <c r="R3811" t="s">
        <v>8316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3">
        <f t="shared" si="354"/>
        <v>122</v>
      </c>
      <c r="E3812" s="6">
        <v>1500</v>
      </c>
      <c r="F3812" s="8">
        <v>1826</v>
      </c>
      <c r="G3812" t="s">
        <v>8218</v>
      </c>
      <c r="H3812" s="6">
        <f t="shared" si="355"/>
        <v>70.23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t="s">
        <v>8269</v>
      </c>
      <c r="Q3812" s="11" t="s">
        <v>8315</v>
      </c>
      <c r="R3812" t="s">
        <v>8316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3">
        <f t="shared" si="354"/>
        <v>330</v>
      </c>
      <c r="E3813" s="6">
        <v>250</v>
      </c>
      <c r="F3813" s="8">
        <v>825</v>
      </c>
      <c r="G3813" t="s">
        <v>8218</v>
      </c>
      <c r="H3813" s="6">
        <f t="shared" si="355"/>
        <v>43.42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t="s">
        <v>8269</v>
      </c>
      <c r="Q3813" s="11" t="s">
        <v>8315</v>
      </c>
      <c r="R3813" t="s">
        <v>8316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3">
        <f t="shared" si="354"/>
        <v>110</v>
      </c>
      <c r="E3814" s="6">
        <v>2000</v>
      </c>
      <c r="F3814" s="8">
        <v>2191</v>
      </c>
      <c r="G3814" t="s">
        <v>8218</v>
      </c>
      <c r="H3814" s="6">
        <f t="shared" si="355"/>
        <v>199.18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t="s">
        <v>8269</v>
      </c>
      <c r="Q3814" s="11" t="s">
        <v>8315</v>
      </c>
      <c r="R3814" t="s">
        <v>8316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3">
        <f t="shared" si="354"/>
        <v>101</v>
      </c>
      <c r="E3815" s="6">
        <v>2100</v>
      </c>
      <c r="F3815" s="8">
        <v>2119.9899999999998</v>
      </c>
      <c r="G3815" t="s">
        <v>8218</v>
      </c>
      <c r="H3815" s="6">
        <f t="shared" si="355"/>
        <v>78.52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t="s">
        <v>8269</v>
      </c>
      <c r="Q3815" s="11" t="s">
        <v>8315</v>
      </c>
      <c r="R3815" t="s">
        <v>8316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3">
        <f t="shared" si="354"/>
        <v>140</v>
      </c>
      <c r="E3816" s="6">
        <v>1500</v>
      </c>
      <c r="F3816" s="8">
        <v>2102</v>
      </c>
      <c r="G3816" t="s">
        <v>8218</v>
      </c>
      <c r="H3816" s="6">
        <f t="shared" si="355"/>
        <v>61.82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t="s">
        <v>8269</v>
      </c>
      <c r="Q3816" s="11" t="s">
        <v>8315</v>
      </c>
      <c r="R3816" t="s">
        <v>8316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3">
        <f t="shared" si="354"/>
        <v>100</v>
      </c>
      <c r="E3817" s="6">
        <v>1000</v>
      </c>
      <c r="F3817" s="8">
        <v>1000.01</v>
      </c>
      <c r="G3817" t="s">
        <v>8218</v>
      </c>
      <c r="H3817" s="6">
        <f t="shared" si="355"/>
        <v>50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t="s">
        <v>8269</v>
      </c>
      <c r="Q3817" s="11" t="s">
        <v>8315</v>
      </c>
      <c r="R3817" t="s">
        <v>8316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3">
        <f t="shared" si="354"/>
        <v>119</v>
      </c>
      <c r="E3818" s="6">
        <v>1500</v>
      </c>
      <c r="F3818" s="8">
        <v>1788.57</v>
      </c>
      <c r="G3818" t="s">
        <v>8218</v>
      </c>
      <c r="H3818" s="6">
        <f t="shared" si="355"/>
        <v>48.34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t="s">
        <v>8269</v>
      </c>
      <c r="Q3818" s="11" t="s">
        <v>8315</v>
      </c>
      <c r="R3818" t="s">
        <v>8316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3">
        <f t="shared" si="354"/>
        <v>107</v>
      </c>
      <c r="E3819" s="6">
        <v>2000</v>
      </c>
      <c r="F3819" s="8">
        <v>2145</v>
      </c>
      <c r="G3819" t="s">
        <v>8218</v>
      </c>
      <c r="H3819" s="6">
        <f t="shared" si="355"/>
        <v>107.25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t="s">
        <v>8269</v>
      </c>
      <c r="Q3819" s="11" t="s">
        <v>8315</v>
      </c>
      <c r="R3819" t="s">
        <v>8316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3">
        <f t="shared" si="354"/>
        <v>228</v>
      </c>
      <c r="E3820" s="6">
        <v>250</v>
      </c>
      <c r="F3820" s="8">
        <v>570</v>
      </c>
      <c r="G3820" t="s">
        <v>8218</v>
      </c>
      <c r="H3820" s="6">
        <f t="shared" si="355"/>
        <v>57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t="s">
        <v>8269</v>
      </c>
      <c r="Q3820" s="11" t="s">
        <v>8315</v>
      </c>
      <c r="R3820" t="s">
        <v>8316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>
        <f t="shared" si="359"/>
        <v>2015</v>
      </c>
    </row>
    <row r="3821" spans="1:22" ht="28.8" x14ac:dyDescent="0.3">
      <c r="A3821">
        <v>3819</v>
      </c>
      <c r="B3821" s="3" t="s">
        <v>3816</v>
      </c>
      <c r="C3821" s="3" t="s">
        <v>7817</v>
      </c>
      <c r="D3821" s="3">
        <f t="shared" si="354"/>
        <v>106</v>
      </c>
      <c r="E3821" s="6">
        <v>1000</v>
      </c>
      <c r="F3821" s="8">
        <v>1064</v>
      </c>
      <c r="G3821" t="s">
        <v>8218</v>
      </c>
      <c r="H3821" s="6">
        <f t="shared" si="355"/>
        <v>40.92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t="s">
        <v>8269</v>
      </c>
      <c r="Q3821" s="11" t="s">
        <v>8315</v>
      </c>
      <c r="R3821" t="s">
        <v>8316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3">
        <f t="shared" si="354"/>
        <v>143</v>
      </c>
      <c r="E3822" s="6">
        <v>300</v>
      </c>
      <c r="F3822" s="8">
        <v>430</v>
      </c>
      <c r="G3822" t="s">
        <v>8218</v>
      </c>
      <c r="H3822" s="6">
        <f t="shared" si="355"/>
        <v>21.5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t="s">
        <v>8269</v>
      </c>
      <c r="Q3822" s="11" t="s">
        <v>8315</v>
      </c>
      <c r="R3822" t="s">
        <v>8316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3">
        <f t="shared" si="354"/>
        <v>105</v>
      </c>
      <c r="E3823" s="6">
        <v>3500</v>
      </c>
      <c r="F3823" s="8">
        <v>3659</v>
      </c>
      <c r="G3823" t="s">
        <v>8218</v>
      </c>
      <c r="H3823" s="6">
        <f t="shared" si="355"/>
        <v>79.540000000000006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t="s">
        <v>8269</v>
      </c>
      <c r="Q3823" s="11" t="s">
        <v>8315</v>
      </c>
      <c r="R3823" t="s">
        <v>8316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>
        <f t="shared" si="359"/>
        <v>2016</v>
      </c>
    </row>
    <row r="3824" spans="1:22" ht="43.2" x14ac:dyDescent="0.3">
      <c r="A3824">
        <v>3822</v>
      </c>
      <c r="B3824" s="3" t="s">
        <v>3819</v>
      </c>
      <c r="C3824" s="3" t="s">
        <v>7931</v>
      </c>
      <c r="D3824" s="3">
        <f t="shared" si="354"/>
        <v>110</v>
      </c>
      <c r="E3824" s="6">
        <v>5000</v>
      </c>
      <c r="F3824" s="8">
        <v>5501</v>
      </c>
      <c r="G3824" t="s">
        <v>8218</v>
      </c>
      <c r="H3824" s="6">
        <f t="shared" si="355"/>
        <v>72.38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t="s">
        <v>8269</v>
      </c>
      <c r="Q3824" s="11" t="s">
        <v>8315</v>
      </c>
      <c r="R3824" t="s">
        <v>8316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>
        <f t="shared" si="359"/>
        <v>2016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3">
        <f t="shared" si="354"/>
        <v>106</v>
      </c>
      <c r="E3825" s="6">
        <v>2500</v>
      </c>
      <c r="F3825" s="8">
        <v>2650</v>
      </c>
      <c r="G3825" t="s">
        <v>8218</v>
      </c>
      <c r="H3825" s="6">
        <f t="shared" si="355"/>
        <v>64.63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t="s">
        <v>8269</v>
      </c>
      <c r="Q3825" s="11" t="s">
        <v>8315</v>
      </c>
      <c r="R3825" t="s">
        <v>8316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3">
        <f t="shared" si="354"/>
        <v>108</v>
      </c>
      <c r="E3826" s="6">
        <v>250</v>
      </c>
      <c r="F3826" s="8">
        <v>270</v>
      </c>
      <c r="G3826" t="s">
        <v>8218</v>
      </c>
      <c r="H3826" s="6">
        <f t="shared" si="355"/>
        <v>38.57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t="s">
        <v>8269</v>
      </c>
      <c r="Q3826" s="11" t="s">
        <v>8315</v>
      </c>
      <c r="R3826" t="s">
        <v>8316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3">
        <f t="shared" si="354"/>
        <v>105</v>
      </c>
      <c r="E3827" s="6">
        <v>5000</v>
      </c>
      <c r="F3827" s="8">
        <v>5271</v>
      </c>
      <c r="G3827" t="s">
        <v>8218</v>
      </c>
      <c r="H3827" s="6">
        <f t="shared" si="355"/>
        <v>107.57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t="s">
        <v>8269</v>
      </c>
      <c r="Q3827" s="11" t="s">
        <v>8315</v>
      </c>
      <c r="R3827" t="s">
        <v>8316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3">
        <f t="shared" si="354"/>
        <v>119</v>
      </c>
      <c r="E3828" s="6">
        <v>600</v>
      </c>
      <c r="F3828" s="8">
        <v>715</v>
      </c>
      <c r="G3828" t="s">
        <v>8218</v>
      </c>
      <c r="H3828" s="6">
        <f t="shared" si="355"/>
        <v>27.5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t="s">
        <v>8269</v>
      </c>
      <c r="Q3828" s="11" t="s">
        <v>8315</v>
      </c>
      <c r="R3828" t="s">
        <v>8316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>
        <f t="shared" si="359"/>
        <v>2015</v>
      </c>
    </row>
    <row r="3829" spans="1:22" ht="43.2" x14ac:dyDescent="0.3">
      <c r="A3829">
        <v>3827</v>
      </c>
      <c r="B3829" s="3" t="s">
        <v>3824</v>
      </c>
      <c r="C3829" s="3" t="s">
        <v>7936</v>
      </c>
      <c r="D3829" s="3">
        <f t="shared" si="354"/>
        <v>153</v>
      </c>
      <c r="E3829" s="6">
        <v>3000</v>
      </c>
      <c r="F3829" s="8">
        <v>4580</v>
      </c>
      <c r="G3829" t="s">
        <v>8218</v>
      </c>
      <c r="H3829" s="6">
        <f t="shared" si="355"/>
        <v>70.459999999999994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t="s">
        <v>8269</v>
      </c>
      <c r="Q3829" s="11" t="s">
        <v>8315</v>
      </c>
      <c r="R3829" t="s">
        <v>8316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3">
        <f t="shared" si="354"/>
        <v>100</v>
      </c>
      <c r="E3830" s="6">
        <v>5000</v>
      </c>
      <c r="F3830" s="8">
        <v>5000</v>
      </c>
      <c r="G3830" t="s">
        <v>8218</v>
      </c>
      <c r="H3830" s="6">
        <f t="shared" si="355"/>
        <v>178.57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t="s">
        <v>8269</v>
      </c>
      <c r="Q3830" s="11" t="s">
        <v>8315</v>
      </c>
      <c r="R3830" t="s">
        <v>8316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3">
        <f t="shared" si="354"/>
        <v>100</v>
      </c>
      <c r="E3831" s="6">
        <v>500</v>
      </c>
      <c r="F3831" s="8">
        <v>501</v>
      </c>
      <c r="G3831" t="s">
        <v>8218</v>
      </c>
      <c r="H3831" s="6">
        <f t="shared" si="355"/>
        <v>62.63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t="s">
        <v>8269</v>
      </c>
      <c r="Q3831" s="11" t="s">
        <v>8315</v>
      </c>
      <c r="R3831" t="s">
        <v>8316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>
        <f t="shared" si="359"/>
        <v>2016</v>
      </c>
    </row>
    <row r="3832" spans="1:22" ht="28.8" x14ac:dyDescent="0.3">
      <c r="A3832">
        <v>3830</v>
      </c>
      <c r="B3832" s="3" t="s">
        <v>3827</v>
      </c>
      <c r="C3832" s="3" t="s">
        <v>7939</v>
      </c>
      <c r="D3832" s="3">
        <f t="shared" si="354"/>
        <v>225</v>
      </c>
      <c r="E3832" s="6">
        <v>100</v>
      </c>
      <c r="F3832" s="8">
        <v>225</v>
      </c>
      <c r="G3832" t="s">
        <v>8218</v>
      </c>
      <c r="H3832" s="6">
        <f t="shared" si="355"/>
        <v>75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t="s">
        <v>8269</v>
      </c>
      <c r="Q3832" s="11" t="s">
        <v>8315</v>
      </c>
      <c r="R3832" t="s">
        <v>8316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>
        <f t="shared" si="359"/>
        <v>2016</v>
      </c>
    </row>
    <row r="3833" spans="1:22" ht="43.2" x14ac:dyDescent="0.3">
      <c r="A3833">
        <v>3831</v>
      </c>
      <c r="B3833" s="3" t="s">
        <v>3828</v>
      </c>
      <c r="C3833" s="3" t="s">
        <v>7940</v>
      </c>
      <c r="D3833" s="3">
        <f t="shared" si="354"/>
        <v>106</v>
      </c>
      <c r="E3833" s="6">
        <v>500</v>
      </c>
      <c r="F3833" s="8">
        <v>530.11</v>
      </c>
      <c r="G3833" t="s">
        <v>8218</v>
      </c>
      <c r="H3833" s="6">
        <f t="shared" si="355"/>
        <v>58.9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t="s">
        <v>8269</v>
      </c>
      <c r="Q3833" s="11" t="s">
        <v>8315</v>
      </c>
      <c r="R3833" t="s">
        <v>8316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3">
        <f t="shared" si="354"/>
        <v>105</v>
      </c>
      <c r="E3834" s="6">
        <v>1200</v>
      </c>
      <c r="F3834" s="8">
        <v>1256</v>
      </c>
      <c r="G3834" t="s">
        <v>8218</v>
      </c>
      <c r="H3834" s="6">
        <f t="shared" si="355"/>
        <v>139.56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t="s">
        <v>8269</v>
      </c>
      <c r="Q3834" s="11" t="s">
        <v>8315</v>
      </c>
      <c r="R3834" t="s">
        <v>8316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>
        <f t="shared" si="359"/>
        <v>2016</v>
      </c>
    </row>
    <row r="3835" spans="1:22" ht="43.2" x14ac:dyDescent="0.3">
      <c r="A3835">
        <v>3833</v>
      </c>
      <c r="B3835" s="3" t="s">
        <v>3830</v>
      </c>
      <c r="C3835" s="3" t="s">
        <v>7942</v>
      </c>
      <c r="D3835" s="3">
        <f t="shared" si="354"/>
        <v>117</v>
      </c>
      <c r="E3835" s="6">
        <v>1200</v>
      </c>
      <c r="F3835" s="8">
        <v>1400</v>
      </c>
      <c r="G3835" t="s">
        <v>8218</v>
      </c>
      <c r="H3835" s="6">
        <f t="shared" si="355"/>
        <v>70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t="s">
        <v>8269</v>
      </c>
      <c r="Q3835" s="11" t="s">
        <v>8315</v>
      </c>
      <c r="R3835" t="s">
        <v>8316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3">
        <f t="shared" si="354"/>
        <v>109</v>
      </c>
      <c r="E3836" s="6">
        <v>3000</v>
      </c>
      <c r="F3836" s="8">
        <v>3271</v>
      </c>
      <c r="G3836" t="s">
        <v>8218</v>
      </c>
      <c r="H3836" s="6">
        <f t="shared" si="355"/>
        <v>57.39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t="s">
        <v>8269</v>
      </c>
      <c r="Q3836" s="11" t="s">
        <v>8315</v>
      </c>
      <c r="R3836" t="s">
        <v>8316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3">
        <f t="shared" si="354"/>
        <v>160</v>
      </c>
      <c r="E3837" s="6">
        <v>200</v>
      </c>
      <c r="F3837" s="8">
        <v>320</v>
      </c>
      <c r="G3837" t="s">
        <v>8218</v>
      </c>
      <c r="H3837" s="6">
        <f t="shared" si="355"/>
        <v>40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t="s">
        <v>8269</v>
      </c>
      <c r="Q3837" s="11" t="s">
        <v>8315</v>
      </c>
      <c r="R3837" t="s">
        <v>8316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>
        <f t="shared" si="359"/>
        <v>2016</v>
      </c>
    </row>
    <row r="3838" spans="1:22" ht="28.8" x14ac:dyDescent="0.3">
      <c r="A3838">
        <v>3836</v>
      </c>
      <c r="B3838" s="3" t="s">
        <v>3833</v>
      </c>
      <c r="C3838" s="3" t="s">
        <v>7945</v>
      </c>
      <c r="D3838" s="3">
        <f t="shared" si="354"/>
        <v>113</v>
      </c>
      <c r="E3838" s="6">
        <v>800</v>
      </c>
      <c r="F3838" s="8">
        <v>900</v>
      </c>
      <c r="G3838" t="s">
        <v>8218</v>
      </c>
      <c r="H3838" s="6">
        <f t="shared" si="355"/>
        <v>64.290000000000006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t="s">
        <v>8269</v>
      </c>
      <c r="Q3838" s="11" t="s">
        <v>8315</v>
      </c>
      <c r="R3838" t="s">
        <v>8316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3">
        <f t="shared" si="354"/>
        <v>102</v>
      </c>
      <c r="E3839" s="6">
        <v>2000</v>
      </c>
      <c r="F3839" s="8">
        <v>2042</v>
      </c>
      <c r="G3839" t="s">
        <v>8218</v>
      </c>
      <c r="H3839" s="6">
        <f t="shared" si="355"/>
        <v>120.12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t="s">
        <v>8269</v>
      </c>
      <c r="Q3839" s="11" t="s">
        <v>8315</v>
      </c>
      <c r="R3839" t="s">
        <v>8316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>
        <f t="shared" si="359"/>
        <v>2015</v>
      </c>
    </row>
    <row r="3840" spans="1:22" ht="43.2" x14ac:dyDescent="0.3">
      <c r="A3840">
        <v>3838</v>
      </c>
      <c r="B3840" s="3" t="s">
        <v>3835</v>
      </c>
      <c r="C3840" s="3" t="s">
        <v>7947</v>
      </c>
      <c r="D3840" s="3">
        <f t="shared" si="354"/>
        <v>101</v>
      </c>
      <c r="E3840" s="6">
        <v>100000</v>
      </c>
      <c r="F3840" s="8">
        <v>100824</v>
      </c>
      <c r="G3840" t="s">
        <v>8218</v>
      </c>
      <c r="H3840" s="6">
        <f t="shared" si="355"/>
        <v>1008.24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t="s">
        <v>8269</v>
      </c>
      <c r="Q3840" s="11" t="s">
        <v>8315</v>
      </c>
      <c r="R3840" t="s">
        <v>8316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3">
        <f t="shared" si="354"/>
        <v>101</v>
      </c>
      <c r="E3841" s="6">
        <v>2000</v>
      </c>
      <c r="F3841" s="8">
        <v>2025</v>
      </c>
      <c r="G3841" t="s">
        <v>8218</v>
      </c>
      <c r="H3841" s="6">
        <f t="shared" si="355"/>
        <v>63.28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t="s">
        <v>8269</v>
      </c>
      <c r="Q3841" s="11" t="s">
        <v>8315</v>
      </c>
      <c r="R3841" t="s">
        <v>8316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3">
        <f t="shared" ref="D3842:D3905" si="360">ROUND((F3842/E3842)*100,0)</f>
        <v>6500</v>
      </c>
      <c r="E3842" s="6">
        <v>1</v>
      </c>
      <c r="F3842" s="8">
        <v>65</v>
      </c>
      <c r="G3842" t="s">
        <v>8218</v>
      </c>
      <c r="H3842" s="6">
        <f t="shared" si="355"/>
        <v>21.67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t="s">
        <v>8269</v>
      </c>
      <c r="Q3842" s="11" t="s">
        <v>8315</v>
      </c>
      <c r="R3842" t="s">
        <v>8316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3">
        <f t="shared" si="360"/>
        <v>9</v>
      </c>
      <c r="E3843" s="6">
        <v>10000</v>
      </c>
      <c r="F3843" s="8">
        <v>872</v>
      </c>
      <c r="G3843" t="s">
        <v>8220</v>
      </c>
      <c r="H3843" s="6">
        <f t="shared" ref="H3843:H3906" si="361">IFERROR(ROUND(F3843/N3843,2),0)</f>
        <v>25.65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t="s">
        <v>8269</v>
      </c>
      <c r="Q3843" s="11" t="s">
        <v>8315</v>
      </c>
      <c r="R3843" t="s">
        <v>8316</v>
      </c>
      <c r="S3843" s="13">
        <f t="shared" ref="S3843:S3906" si="362">(((L3843/60)/60)/24)+DATE(1970,1,1)</f>
        <v>41780.785729166666</v>
      </c>
      <c r="T3843" s="13">
        <f t="shared" ref="T3843:T3906" si="363">(((K3843/60)/60)/24)+DATE(1970,1,1)</f>
        <v>41840.785729166666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3">
        <f t="shared" si="360"/>
        <v>22</v>
      </c>
      <c r="E3844" s="6">
        <v>5000</v>
      </c>
      <c r="F3844" s="8">
        <v>1097</v>
      </c>
      <c r="G3844" t="s">
        <v>8220</v>
      </c>
      <c r="H3844" s="6">
        <f t="shared" si="361"/>
        <v>47.7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t="s">
        <v>8269</v>
      </c>
      <c r="Q3844" s="11" t="s">
        <v>8315</v>
      </c>
      <c r="R3844" t="s">
        <v>8316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3">
        <f t="shared" si="360"/>
        <v>21</v>
      </c>
      <c r="E3845" s="6">
        <v>5000</v>
      </c>
      <c r="F3845" s="8">
        <v>1065</v>
      </c>
      <c r="G3845" t="s">
        <v>8220</v>
      </c>
      <c r="H3845" s="6">
        <f t="shared" si="361"/>
        <v>56.05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t="s">
        <v>8269</v>
      </c>
      <c r="Q3845" s="11" t="s">
        <v>8315</v>
      </c>
      <c r="R3845" t="s">
        <v>8316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3">
        <f t="shared" si="360"/>
        <v>41</v>
      </c>
      <c r="E3846" s="6">
        <v>9800</v>
      </c>
      <c r="F3846" s="8">
        <v>4066</v>
      </c>
      <c r="G3846" t="s">
        <v>8220</v>
      </c>
      <c r="H3846" s="6">
        <f t="shared" si="361"/>
        <v>81.319999999999993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t="s">
        <v>8269</v>
      </c>
      <c r="Q3846" s="11" t="s">
        <v>8315</v>
      </c>
      <c r="R3846" t="s">
        <v>8316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3">
        <f t="shared" si="360"/>
        <v>2</v>
      </c>
      <c r="E3847" s="6">
        <v>40000</v>
      </c>
      <c r="F3847" s="8">
        <v>842</v>
      </c>
      <c r="G3847" t="s">
        <v>8220</v>
      </c>
      <c r="H3847" s="6">
        <f t="shared" si="361"/>
        <v>70.17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t="s">
        <v>8269</v>
      </c>
      <c r="Q3847" s="11" t="s">
        <v>8315</v>
      </c>
      <c r="R3847" t="s">
        <v>8316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3">
        <f t="shared" si="360"/>
        <v>3</v>
      </c>
      <c r="E3848" s="6">
        <v>7000</v>
      </c>
      <c r="F3848" s="8">
        <v>189</v>
      </c>
      <c r="G3848" t="s">
        <v>8220</v>
      </c>
      <c r="H3848" s="6">
        <f t="shared" si="361"/>
        <v>23.63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t="s">
        <v>8269</v>
      </c>
      <c r="Q3848" s="11" t="s">
        <v>8315</v>
      </c>
      <c r="R3848" t="s">
        <v>8316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3">
        <f t="shared" si="360"/>
        <v>16</v>
      </c>
      <c r="E3849" s="6">
        <v>10500</v>
      </c>
      <c r="F3849" s="8">
        <v>1697</v>
      </c>
      <c r="G3849" t="s">
        <v>8220</v>
      </c>
      <c r="H3849" s="6">
        <f t="shared" si="361"/>
        <v>188.56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t="s">
        <v>8269</v>
      </c>
      <c r="Q3849" s="11" t="s">
        <v>8315</v>
      </c>
      <c r="R3849" t="s">
        <v>8316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3">
        <f t="shared" si="360"/>
        <v>16</v>
      </c>
      <c r="E3850" s="6">
        <v>13000</v>
      </c>
      <c r="F3850" s="8">
        <v>2129</v>
      </c>
      <c r="G3850" t="s">
        <v>8220</v>
      </c>
      <c r="H3850" s="6">
        <f t="shared" si="361"/>
        <v>49.51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t="s">
        <v>8269</v>
      </c>
      <c r="Q3850" s="11" t="s">
        <v>8315</v>
      </c>
      <c r="R3850" t="s">
        <v>8316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>
        <f t="shared" si="365"/>
        <v>2015</v>
      </c>
    </row>
    <row r="3851" spans="1:22" ht="43.2" x14ac:dyDescent="0.3">
      <c r="A3851">
        <v>3849</v>
      </c>
      <c r="B3851" s="3" t="s">
        <v>3846</v>
      </c>
      <c r="C3851" s="3" t="s">
        <v>7958</v>
      </c>
      <c r="D3851" s="3">
        <f t="shared" si="360"/>
        <v>7</v>
      </c>
      <c r="E3851" s="6">
        <v>30000</v>
      </c>
      <c r="F3851" s="8">
        <v>2113</v>
      </c>
      <c r="G3851" t="s">
        <v>8220</v>
      </c>
      <c r="H3851" s="6">
        <f t="shared" si="361"/>
        <v>75.459999999999994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t="s">
        <v>8269</v>
      </c>
      <c r="Q3851" s="11" t="s">
        <v>8315</v>
      </c>
      <c r="R3851" t="s">
        <v>8316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3">
        <f t="shared" si="360"/>
        <v>4</v>
      </c>
      <c r="E3852" s="6">
        <v>1000</v>
      </c>
      <c r="F3852" s="8">
        <v>38</v>
      </c>
      <c r="G3852" t="s">
        <v>8220</v>
      </c>
      <c r="H3852" s="6">
        <f t="shared" si="361"/>
        <v>9.5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t="s">
        <v>8269</v>
      </c>
      <c r="Q3852" s="11" t="s">
        <v>8315</v>
      </c>
      <c r="R3852" t="s">
        <v>8316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>
        <f t="shared" si="365"/>
        <v>2015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3">
        <f t="shared" si="360"/>
        <v>34</v>
      </c>
      <c r="E3853" s="6">
        <v>2500</v>
      </c>
      <c r="F3853" s="8">
        <v>852</v>
      </c>
      <c r="G3853" t="s">
        <v>8220</v>
      </c>
      <c r="H3853" s="6">
        <f t="shared" si="361"/>
        <v>35.5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t="s">
        <v>8269</v>
      </c>
      <c r="Q3853" s="11" t="s">
        <v>8315</v>
      </c>
      <c r="R3853" t="s">
        <v>8316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3">
        <f t="shared" si="360"/>
        <v>0</v>
      </c>
      <c r="E3854" s="6">
        <v>10000</v>
      </c>
      <c r="F3854" s="8">
        <v>20</v>
      </c>
      <c r="G3854" t="s">
        <v>8220</v>
      </c>
      <c r="H3854" s="6">
        <f t="shared" si="361"/>
        <v>10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t="s">
        <v>8269</v>
      </c>
      <c r="Q3854" s="11" t="s">
        <v>8315</v>
      </c>
      <c r="R3854" t="s">
        <v>8316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>
        <f t="shared" si="365"/>
        <v>2015</v>
      </c>
    </row>
    <row r="3855" spans="1:22" ht="28.8" x14ac:dyDescent="0.3">
      <c r="A3855">
        <v>3853</v>
      </c>
      <c r="B3855" s="3" t="s">
        <v>3850</v>
      </c>
      <c r="C3855" s="3" t="s">
        <v>7962</v>
      </c>
      <c r="D3855" s="3">
        <f t="shared" si="360"/>
        <v>0</v>
      </c>
      <c r="E3855" s="6">
        <v>100000</v>
      </c>
      <c r="F3855" s="8">
        <v>26</v>
      </c>
      <c r="G3855" t="s">
        <v>8220</v>
      </c>
      <c r="H3855" s="6">
        <f t="shared" si="361"/>
        <v>13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t="s">
        <v>8269</v>
      </c>
      <c r="Q3855" s="11" t="s">
        <v>8315</v>
      </c>
      <c r="R3855" t="s">
        <v>8316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3">
        <f t="shared" si="360"/>
        <v>16</v>
      </c>
      <c r="E3856" s="6">
        <v>11000</v>
      </c>
      <c r="F3856" s="8">
        <v>1788</v>
      </c>
      <c r="G3856" t="s">
        <v>8220</v>
      </c>
      <c r="H3856" s="6">
        <f t="shared" si="361"/>
        <v>89.4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t="s">
        <v>8269</v>
      </c>
      <c r="Q3856" s="11" t="s">
        <v>8315</v>
      </c>
      <c r="R3856" t="s">
        <v>8316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>
        <f t="shared" si="365"/>
        <v>2015</v>
      </c>
    </row>
    <row r="3857" spans="1:22" ht="43.2" x14ac:dyDescent="0.3">
      <c r="A3857">
        <v>3855</v>
      </c>
      <c r="B3857" s="3" t="s">
        <v>3852</v>
      </c>
      <c r="C3857" s="3" t="s">
        <v>7964</v>
      </c>
      <c r="D3857" s="3">
        <f t="shared" si="360"/>
        <v>3</v>
      </c>
      <c r="E3857" s="6">
        <v>1000</v>
      </c>
      <c r="F3857" s="8">
        <v>25</v>
      </c>
      <c r="G3857" t="s">
        <v>8220</v>
      </c>
      <c r="H3857" s="6">
        <f t="shared" si="361"/>
        <v>25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t="s">
        <v>8269</v>
      </c>
      <c r="Q3857" s="11" t="s">
        <v>8315</v>
      </c>
      <c r="R3857" t="s">
        <v>8316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>
        <f t="shared" si="365"/>
        <v>2015</v>
      </c>
    </row>
    <row r="3858" spans="1:22" ht="43.2" x14ac:dyDescent="0.3">
      <c r="A3858">
        <v>3856</v>
      </c>
      <c r="B3858" s="3" t="s">
        <v>3853</v>
      </c>
      <c r="C3858" s="3" t="s">
        <v>7965</v>
      </c>
      <c r="D3858" s="3">
        <f t="shared" si="360"/>
        <v>0</v>
      </c>
      <c r="E3858" s="6">
        <v>5000</v>
      </c>
      <c r="F3858" s="8">
        <v>1</v>
      </c>
      <c r="G3858" t="s">
        <v>8220</v>
      </c>
      <c r="H3858" s="6">
        <f t="shared" si="361"/>
        <v>1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t="s">
        <v>8269</v>
      </c>
      <c r="Q3858" s="11" t="s">
        <v>8315</v>
      </c>
      <c r="R3858" t="s">
        <v>8316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3">
        <f t="shared" si="360"/>
        <v>5</v>
      </c>
      <c r="E3859" s="6">
        <v>5000</v>
      </c>
      <c r="F3859" s="8">
        <v>260</v>
      </c>
      <c r="G3859" t="s">
        <v>8220</v>
      </c>
      <c r="H3859" s="6">
        <f t="shared" si="361"/>
        <v>65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t="s">
        <v>8269</v>
      </c>
      <c r="Q3859" s="11" t="s">
        <v>8315</v>
      </c>
      <c r="R3859" t="s">
        <v>8316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>
        <f t="shared" si="365"/>
        <v>2014</v>
      </c>
    </row>
    <row r="3860" spans="1:22" ht="43.2" x14ac:dyDescent="0.3">
      <c r="A3860">
        <v>3858</v>
      </c>
      <c r="B3860" s="3" t="s">
        <v>3855</v>
      </c>
      <c r="C3860" s="3" t="s">
        <v>7967</v>
      </c>
      <c r="D3860" s="3">
        <f t="shared" si="360"/>
        <v>2</v>
      </c>
      <c r="E3860" s="6">
        <v>500</v>
      </c>
      <c r="F3860" s="8">
        <v>10</v>
      </c>
      <c r="G3860" t="s">
        <v>8220</v>
      </c>
      <c r="H3860" s="6">
        <f t="shared" si="361"/>
        <v>10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t="s">
        <v>8269</v>
      </c>
      <c r="Q3860" s="11" t="s">
        <v>8315</v>
      </c>
      <c r="R3860" t="s">
        <v>8316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2015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3">
        <f t="shared" si="360"/>
        <v>0</v>
      </c>
      <c r="E3861" s="6">
        <v>2500</v>
      </c>
      <c r="F3861" s="8">
        <v>1</v>
      </c>
      <c r="G3861" t="s">
        <v>8220</v>
      </c>
      <c r="H3861" s="6">
        <f t="shared" si="361"/>
        <v>1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t="s">
        <v>8269</v>
      </c>
      <c r="Q3861" s="11" t="s">
        <v>8315</v>
      </c>
      <c r="R3861" t="s">
        <v>8316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3">
        <f t="shared" si="360"/>
        <v>18</v>
      </c>
      <c r="E3862" s="6">
        <v>6000</v>
      </c>
      <c r="F3862" s="8">
        <v>1060</v>
      </c>
      <c r="G3862" t="s">
        <v>8220</v>
      </c>
      <c r="H3862" s="6">
        <f t="shared" si="361"/>
        <v>81.540000000000006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t="s">
        <v>8269</v>
      </c>
      <c r="Q3862" s="11" t="s">
        <v>8315</v>
      </c>
      <c r="R3862" t="s">
        <v>8316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3">
        <f t="shared" si="360"/>
        <v>5</v>
      </c>
      <c r="E3863" s="6">
        <v>2000</v>
      </c>
      <c r="F3863" s="8">
        <v>100</v>
      </c>
      <c r="G3863" t="s">
        <v>8220</v>
      </c>
      <c r="H3863" s="6">
        <f t="shared" si="361"/>
        <v>100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t="s">
        <v>8269</v>
      </c>
      <c r="Q3863" s="11" t="s">
        <v>8315</v>
      </c>
      <c r="R3863" t="s">
        <v>8316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3">
        <f t="shared" si="360"/>
        <v>0</v>
      </c>
      <c r="E3864" s="6">
        <v>7500</v>
      </c>
      <c r="F3864" s="8">
        <v>1</v>
      </c>
      <c r="G3864" t="s">
        <v>8220</v>
      </c>
      <c r="H3864" s="6">
        <f t="shared" si="361"/>
        <v>1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t="s">
        <v>8269</v>
      </c>
      <c r="Q3864" s="11" t="s">
        <v>8315</v>
      </c>
      <c r="R3864" t="s">
        <v>8316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3">
        <f t="shared" si="360"/>
        <v>0</v>
      </c>
      <c r="E3865" s="6">
        <v>6000</v>
      </c>
      <c r="F3865" s="8">
        <v>0</v>
      </c>
      <c r="G3865" t="s">
        <v>8220</v>
      </c>
      <c r="H3865" s="6">
        <f t="shared" si="361"/>
        <v>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t="s">
        <v>8269</v>
      </c>
      <c r="Q3865" s="11" t="s">
        <v>8315</v>
      </c>
      <c r="R3865" t="s">
        <v>8316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3">
        <f t="shared" si="360"/>
        <v>1</v>
      </c>
      <c r="E3866" s="6">
        <v>5000</v>
      </c>
      <c r="F3866" s="8">
        <v>60</v>
      </c>
      <c r="G3866" t="s">
        <v>8220</v>
      </c>
      <c r="H3866" s="6">
        <f t="shared" si="361"/>
        <v>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t="s">
        <v>8269</v>
      </c>
      <c r="Q3866" s="11" t="s">
        <v>8315</v>
      </c>
      <c r="R3866" t="s">
        <v>8316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3">
        <f t="shared" si="360"/>
        <v>27</v>
      </c>
      <c r="E3867" s="6">
        <v>2413</v>
      </c>
      <c r="F3867" s="8">
        <v>650</v>
      </c>
      <c r="G3867" t="s">
        <v>8220</v>
      </c>
      <c r="H3867" s="6">
        <f t="shared" si="361"/>
        <v>46.43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t="s">
        <v>8269</v>
      </c>
      <c r="Q3867" s="11" t="s">
        <v>8315</v>
      </c>
      <c r="R3867" t="s">
        <v>8316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3">
        <f t="shared" si="360"/>
        <v>1</v>
      </c>
      <c r="E3868" s="6">
        <v>2000</v>
      </c>
      <c r="F3868" s="8">
        <v>11</v>
      </c>
      <c r="G3868" t="s">
        <v>8220</v>
      </c>
      <c r="H3868" s="6">
        <f t="shared" si="361"/>
        <v>5.5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t="s">
        <v>8269</v>
      </c>
      <c r="Q3868" s="11" t="s">
        <v>8315</v>
      </c>
      <c r="R3868" t="s">
        <v>8316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3">
        <f t="shared" si="360"/>
        <v>13</v>
      </c>
      <c r="E3869" s="6">
        <v>2000</v>
      </c>
      <c r="F3869" s="8">
        <v>251</v>
      </c>
      <c r="G3869" t="s">
        <v>8220</v>
      </c>
      <c r="H3869" s="6">
        <f t="shared" si="361"/>
        <v>50.2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t="s">
        <v>8269</v>
      </c>
      <c r="Q3869" s="11" t="s">
        <v>8315</v>
      </c>
      <c r="R3869" t="s">
        <v>8316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3">
        <f t="shared" si="360"/>
        <v>0</v>
      </c>
      <c r="E3870" s="6">
        <v>5000</v>
      </c>
      <c r="F3870" s="8">
        <v>10</v>
      </c>
      <c r="G3870" t="s">
        <v>8219</v>
      </c>
      <c r="H3870" s="6">
        <f t="shared" si="361"/>
        <v>10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t="s">
        <v>8303</v>
      </c>
      <c r="Q3870" s="11" t="s">
        <v>8315</v>
      </c>
      <c r="R3870" t="s">
        <v>8357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3">
        <f t="shared" si="360"/>
        <v>3</v>
      </c>
      <c r="E3871" s="6">
        <v>13111</v>
      </c>
      <c r="F3871" s="8">
        <v>452</v>
      </c>
      <c r="G3871" t="s">
        <v>8219</v>
      </c>
      <c r="H3871" s="6">
        <f t="shared" si="361"/>
        <v>30.13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t="s">
        <v>8303</v>
      </c>
      <c r="Q3871" s="11" t="s">
        <v>8315</v>
      </c>
      <c r="R3871" t="s">
        <v>8357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>
        <f t="shared" si="365"/>
        <v>2015</v>
      </c>
    </row>
    <row r="3872" spans="1:22" ht="43.2" x14ac:dyDescent="0.3">
      <c r="A3872">
        <v>3870</v>
      </c>
      <c r="B3872" s="3" t="s">
        <v>3867</v>
      </c>
      <c r="C3872" s="3" t="s">
        <v>7979</v>
      </c>
      <c r="D3872" s="3">
        <f t="shared" si="360"/>
        <v>15</v>
      </c>
      <c r="E3872" s="6">
        <v>10000</v>
      </c>
      <c r="F3872" s="8">
        <v>1500</v>
      </c>
      <c r="G3872" t="s">
        <v>8219</v>
      </c>
      <c r="H3872" s="6">
        <f t="shared" si="361"/>
        <v>150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t="s">
        <v>8303</v>
      </c>
      <c r="Q3872" s="11" t="s">
        <v>8315</v>
      </c>
      <c r="R3872" t="s">
        <v>8357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3">
        <f t="shared" si="360"/>
        <v>3</v>
      </c>
      <c r="E3873" s="6">
        <v>1500</v>
      </c>
      <c r="F3873" s="8">
        <v>40</v>
      </c>
      <c r="G3873" t="s">
        <v>8219</v>
      </c>
      <c r="H3873" s="6">
        <f t="shared" si="361"/>
        <v>13.33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t="s">
        <v>8303</v>
      </c>
      <c r="Q3873" s="11" t="s">
        <v>8315</v>
      </c>
      <c r="R3873" t="s">
        <v>8357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3">
        <f t="shared" si="360"/>
        <v>0</v>
      </c>
      <c r="E3874" s="6">
        <v>15000</v>
      </c>
      <c r="F3874" s="8">
        <v>0</v>
      </c>
      <c r="G3874" t="s">
        <v>8219</v>
      </c>
      <c r="H3874" s="6">
        <f t="shared" si="361"/>
        <v>0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t="s">
        <v>8303</v>
      </c>
      <c r="Q3874" s="11" t="s">
        <v>8315</v>
      </c>
      <c r="R3874" t="s">
        <v>8357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3">
        <f t="shared" si="360"/>
        <v>0</v>
      </c>
      <c r="E3875" s="6">
        <v>5500</v>
      </c>
      <c r="F3875" s="8">
        <v>0</v>
      </c>
      <c r="G3875" t="s">
        <v>8219</v>
      </c>
      <c r="H3875" s="6">
        <f t="shared" si="361"/>
        <v>0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t="s">
        <v>8303</v>
      </c>
      <c r="Q3875" s="11" t="s">
        <v>8315</v>
      </c>
      <c r="R3875" t="s">
        <v>8357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>
        <f t="shared" si="365"/>
        <v>2015</v>
      </c>
    </row>
    <row r="3876" spans="1:22" ht="43.2" x14ac:dyDescent="0.3">
      <c r="A3876">
        <v>3874</v>
      </c>
      <c r="B3876" s="3" t="s">
        <v>3871</v>
      </c>
      <c r="C3876" s="3" t="s">
        <v>7983</v>
      </c>
      <c r="D3876" s="3">
        <f t="shared" si="360"/>
        <v>0</v>
      </c>
      <c r="E3876" s="6">
        <v>620</v>
      </c>
      <c r="F3876" s="8">
        <v>0</v>
      </c>
      <c r="G3876" t="s">
        <v>8219</v>
      </c>
      <c r="H3876" s="6">
        <f t="shared" si="361"/>
        <v>0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t="s">
        <v>8303</v>
      </c>
      <c r="Q3876" s="11" t="s">
        <v>8315</v>
      </c>
      <c r="R3876" t="s">
        <v>8357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3">
        <f t="shared" si="360"/>
        <v>0</v>
      </c>
      <c r="E3877" s="6">
        <v>30000</v>
      </c>
      <c r="F3877" s="8">
        <v>0</v>
      </c>
      <c r="G3877" t="s">
        <v>8219</v>
      </c>
      <c r="H3877" s="6">
        <f t="shared" si="361"/>
        <v>0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t="s">
        <v>8303</v>
      </c>
      <c r="Q3877" s="11" t="s">
        <v>8315</v>
      </c>
      <c r="R3877" t="s">
        <v>8357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>
        <f t="shared" si="365"/>
        <v>2016</v>
      </c>
    </row>
    <row r="3878" spans="1:22" ht="43.2" x14ac:dyDescent="0.3">
      <c r="A3878">
        <v>3876</v>
      </c>
      <c r="B3878" s="3" t="s">
        <v>3873</v>
      </c>
      <c r="C3878" s="3" t="s">
        <v>7985</v>
      </c>
      <c r="D3878" s="3">
        <f t="shared" si="360"/>
        <v>53</v>
      </c>
      <c r="E3878" s="6">
        <v>3900</v>
      </c>
      <c r="F3878" s="8">
        <v>2059</v>
      </c>
      <c r="G3878" t="s">
        <v>8219</v>
      </c>
      <c r="H3878" s="6">
        <f t="shared" si="361"/>
        <v>44.76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t="s">
        <v>8303</v>
      </c>
      <c r="Q3878" s="11" t="s">
        <v>8315</v>
      </c>
      <c r="R3878" t="s">
        <v>8357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3">
        <f t="shared" si="360"/>
        <v>5</v>
      </c>
      <c r="E3879" s="6">
        <v>25000</v>
      </c>
      <c r="F3879" s="8">
        <v>1241</v>
      </c>
      <c r="G3879" t="s">
        <v>8219</v>
      </c>
      <c r="H3879" s="6">
        <f t="shared" si="361"/>
        <v>88.64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t="s">
        <v>8303</v>
      </c>
      <c r="Q3879" s="11" t="s">
        <v>8315</v>
      </c>
      <c r="R3879" t="s">
        <v>8357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3">
        <f t="shared" si="360"/>
        <v>0</v>
      </c>
      <c r="E3880" s="6">
        <v>18000</v>
      </c>
      <c r="F3880" s="8">
        <v>10</v>
      </c>
      <c r="G3880" t="s">
        <v>8219</v>
      </c>
      <c r="H3880" s="6">
        <f t="shared" si="361"/>
        <v>10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t="s">
        <v>8303</v>
      </c>
      <c r="Q3880" s="11" t="s">
        <v>8315</v>
      </c>
      <c r="R3880" t="s">
        <v>8357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3">
        <f t="shared" si="360"/>
        <v>0</v>
      </c>
      <c r="E3881" s="6">
        <v>15000</v>
      </c>
      <c r="F3881" s="8">
        <v>0</v>
      </c>
      <c r="G3881" t="s">
        <v>8219</v>
      </c>
      <c r="H3881" s="6">
        <f t="shared" si="361"/>
        <v>0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t="s">
        <v>8303</v>
      </c>
      <c r="Q3881" s="11" t="s">
        <v>8315</v>
      </c>
      <c r="R3881" t="s">
        <v>8357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>
        <f t="shared" si="365"/>
        <v>2015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3">
        <f t="shared" si="360"/>
        <v>13</v>
      </c>
      <c r="E3882" s="6">
        <v>7500</v>
      </c>
      <c r="F3882" s="8">
        <v>980</v>
      </c>
      <c r="G3882" t="s">
        <v>8219</v>
      </c>
      <c r="H3882" s="6">
        <f t="shared" si="361"/>
        <v>57.65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t="s">
        <v>8303</v>
      </c>
      <c r="Q3882" s="11" t="s">
        <v>8315</v>
      </c>
      <c r="R3882" t="s">
        <v>8357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3">
        <f t="shared" si="360"/>
        <v>5</v>
      </c>
      <c r="E3883" s="6">
        <v>500</v>
      </c>
      <c r="F3883" s="8">
        <v>25</v>
      </c>
      <c r="G3883" t="s">
        <v>8219</v>
      </c>
      <c r="H3883" s="6">
        <f t="shared" si="361"/>
        <v>25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t="s">
        <v>8303</v>
      </c>
      <c r="Q3883" s="11" t="s">
        <v>8315</v>
      </c>
      <c r="R3883" t="s">
        <v>8357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3">
        <f t="shared" si="360"/>
        <v>0</v>
      </c>
      <c r="E3884" s="6">
        <v>30000</v>
      </c>
      <c r="F3884" s="8">
        <v>0</v>
      </c>
      <c r="G3884" t="s">
        <v>8219</v>
      </c>
      <c r="H3884" s="6">
        <f t="shared" si="361"/>
        <v>0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t="s">
        <v>8303</v>
      </c>
      <c r="Q3884" s="11" t="s">
        <v>8315</v>
      </c>
      <c r="R3884" t="s">
        <v>8357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>
        <f t="shared" si="365"/>
        <v>2016</v>
      </c>
    </row>
    <row r="3885" spans="1:22" ht="43.2" x14ac:dyDescent="0.3">
      <c r="A3885">
        <v>3883</v>
      </c>
      <c r="B3885" s="3" t="s">
        <v>3880</v>
      </c>
      <c r="C3885" s="3" t="s">
        <v>7992</v>
      </c>
      <c r="D3885" s="3">
        <f t="shared" si="360"/>
        <v>0</v>
      </c>
      <c r="E3885" s="6">
        <v>15000</v>
      </c>
      <c r="F3885" s="8">
        <v>0</v>
      </c>
      <c r="G3885" t="s">
        <v>8219</v>
      </c>
      <c r="H3885" s="6">
        <f t="shared" si="361"/>
        <v>0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t="s">
        <v>8303</v>
      </c>
      <c r="Q3885" s="11" t="s">
        <v>8315</v>
      </c>
      <c r="R3885" t="s">
        <v>8357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>
        <f t="shared" si="365"/>
        <v>2014</v>
      </c>
    </row>
    <row r="3886" spans="1:22" ht="28.8" x14ac:dyDescent="0.3">
      <c r="A3886">
        <v>3884</v>
      </c>
      <c r="B3886" s="3" t="s">
        <v>3881</v>
      </c>
      <c r="C3886" s="3" t="s">
        <v>7993</v>
      </c>
      <c r="D3886" s="3">
        <f t="shared" si="360"/>
        <v>0</v>
      </c>
      <c r="E3886" s="6">
        <v>10000</v>
      </c>
      <c r="F3886" s="8">
        <v>0</v>
      </c>
      <c r="G3886" t="s">
        <v>8219</v>
      </c>
      <c r="H3886" s="6">
        <f t="shared" si="361"/>
        <v>0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t="s">
        <v>8303</v>
      </c>
      <c r="Q3886" s="11" t="s">
        <v>8315</v>
      </c>
      <c r="R3886" t="s">
        <v>8357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>
        <f t="shared" si="365"/>
        <v>2015</v>
      </c>
    </row>
    <row r="3887" spans="1:22" ht="28.8" x14ac:dyDescent="0.3">
      <c r="A3887">
        <v>3885</v>
      </c>
      <c r="B3887" s="3" t="s">
        <v>3882</v>
      </c>
      <c r="C3887" s="3" t="s">
        <v>7994</v>
      </c>
      <c r="D3887" s="3">
        <f t="shared" si="360"/>
        <v>0</v>
      </c>
      <c r="E3887" s="6">
        <v>375000</v>
      </c>
      <c r="F3887" s="8">
        <v>0</v>
      </c>
      <c r="G3887" t="s">
        <v>8219</v>
      </c>
      <c r="H3887" s="6">
        <f t="shared" si="361"/>
        <v>0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t="s">
        <v>8303</v>
      </c>
      <c r="Q3887" s="11" t="s">
        <v>8315</v>
      </c>
      <c r="R3887" t="s">
        <v>8357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3">
        <f t="shared" si="360"/>
        <v>0</v>
      </c>
      <c r="E3888" s="6">
        <v>10000</v>
      </c>
      <c r="F3888" s="8">
        <v>0</v>
      </c>
      <c r="G3888" t="s">
        <v>8219</v>
      </c>
      <c r="H3888" s="6">
        <f t="shared" si="361"/>
        <v>0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t="s">
        <v>8303</v>
      </c>
      <c r="Q3888" s="11" t="s">
        <v>8315</v>
      </c>
      <c r="R3888" t="s">
        <v>8357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3">
        <f t="shared" si="360"/>
        <v>2</v>
      </c>
      <c r="E3889" s="6">
        <v>2000</v>
      </c>
      <c r="F3889" s="8">
        <v>35</v>
      </c>
      <c r="G3889" t="s">
        <v>8219</v>
      </c>
      <c r="H3889" s="6">
        <f t="shared" si="361"/>
        <v>17.5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t="s">
        <v>8303</v>
      </c>
      <c r="Q3889" s="11" t="s">
        <v>8315</v>
      </c>
      <c r="R3889" t="s">
        <v>8357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3">
        <f t="shared" si="360"/>
        <v>27</v>
      </c>
      <c r="E3890" s="6">
        <v>2000</v>
      </c>
      <c r="F3890" s="8">
        <v>542</v>
      </c>
      <c r="G3890" t="s">
        <v>8220</v>
      </c>
      <c r="H3890" s="6">
        <f t="shared" si="361"/>
        <v>38.71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t="s">
        <v>8269</v>
      </c>
      <c r="Q3890" s="11" t="s">
        <v>8315</v>
      </c>
      <c r="R3890" t="s">
        <v>8316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>
        <f t="shared" si="365"/>
        <v>2017</v>
      </c>
    </row>
    <row r="3891" spans="1:22" ht="28.8" x14ac:dyDescent="0.3">
      <c r="A3891">
        <v>3889</v>
      </c>
      <c r="B3891" s="3" t="s">
        <v>3886</v>
      </c>
      <c r="C3891" s="3" t="s">
        <v>7997</v>
      </c>
      <c r="D3891" s="3">
        <f t="shared" si="360"/>
        <v>1</v>
      </c>
      <c r="E3891" s="6">
        <v>8000</v>
      </c>
      <c r="F3891" s="8">
        <v>118</v>
      </c>
      <c r="G3891" t="s">
        <v>8220</v>
      </c>
      <c r="H3891" s="6">
        <f t="shared" si="361"/>
        <v>13.11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t="s">
        <v>8269</v>
      </c>
      <c r="Q3891" s="11" t="s">
        <v>8315</v>
      </c>
      <c r="R3891" t="s">
        <v>8316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>
        <f t="shared" si="365"/>
        <v>2015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3">
        <f t="shared" si="360"/>
        <v>17</v>
      </c>
      <c r="E3892" s="6">
        <v>15000</v>
      </c>
      <c r="F3892" s="8">
        <v>2524</v>
      </c>
      <c r="G3892" t="s">
        <v>8220</v>
      </c>
      <c r="H3892" s="6">
        <f t="shared" si="361"/>
        <v>315.5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t="s">
        <v>8269</v>
      </c>
      <c r="Q3892" s="11" t="s">
        <v>8315</v>
      </c>
      <c r="R3892" t="s">
        <v>8316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3">
        <f t="shared" si="360"/>
        <v>33</v>
      </c>
      <c r="E3893" s="6">
        <v>800</v>
      </c>
      <c r="F3893" s="8">
        <v>260</v>
      </c>
      <c r="G3893" t="s">
        <v>8220</v>
      </c>
      <c r="H3893" s="6">
        <f t="shared" si="361"/>
        <v>37.14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t="s">
        <v>8269</v>
      </c>
      <c r="Q3893" s="11" t="s">
        <v>8315</v>
      </c>
      <c r="R3893" t="s">
        <v>8316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>
        <f t="shared" si="365"/>
        <v>2015</v>
      </c>
    </row>
    <row r="3894" spans="1:22" ht="43.2" x14ac:dyDescent="0.3">
      <c r="A3894">
        <v>3892</v>
      </c>
      <c r="B3894" s="3" t="s">
        <v>3889</v>
      </c>
      <c r="C3894" s="3" t="s">
        <v>8000</v>
      </c>
      <c r="D3894" s="3">
        <f t="shared" si="360"/>
        <v>0</v>
      </c>
      <c r="E3894" s="6">
        <v>1000</v>
      </c>
      <c r="F3894" s="8">
        <v>0</v>
      </c>
      <c r="G3894" t="s">
        <v>8220</v>
      </c>
      <c r="H3894" s="6">
        <f t="shared" si="361"/>
        <v>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t="s">
        <v>8269</v>
      </c>
      <c r="Q3894" s="11" t="s">
        <v>8315</v>
      </c>
      <c r="R3894" t="s">
        <v>8316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>
        <f t="shared" si="365"/>
        <v>2014</v>
      </c>
    </row>
    <row r="3895" spans="1:22" ht="43.2" x14ac:dyDescent="0.3">
      <c r="A3895">
        <v>3893</v>
      </c>
      <c r="B3895" s="3" t="s">
        <v>3890</v>
      </c>
      <c r="C3895" s="3" t="s">
        <v>8001</v>
      </c>
      <c r="D3895" s="3">
        <f t="shared" si="360"/>
        <v>22</v>
      </c>
      <c r="E3895" s="6">
        <v>50000</v>
      </c>
      <c r="F3895" s="8">
        <v>10775</v>
      </c>
      <c r="G3895" t="s">
        <v>8220</v>
      </c>
      <c r="H3895" s="6">
        <f t="shared" si="361"/>
        <v>128.27000000000001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t="s">
        <v>8269</v>
      </c>
      <c r="Q3895" s="11" t="s">
        <v>8315</v>
      </c>
      <c r="R3895" t="s">
        <v>8316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3">
        <f t="shared" si="360"/>
        <v>3</v>
      </c>
      <c r="E3896" s="6">
        <v>15000</v>
      </c>
      <c r="F3896" s="8">
        <v>520</v>
      </c>
      <c r="G3896" t="s">
        <v>8220</v>
      </c>
      <c r="H3896" s="6">
        <f t="shared" si="361"/>
        <v>47.27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t="s">
        <v>8269</v>
      </c>
      <c r="Q3896" s="11" t="s">
        <v>8315</v>
      </c>
      <c r="R3896" t="s">
        <v>8316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3">
        <f t="shared" si="360"/>
        <v>5</v>
      </c>
      <c r="E3897" s="6">
        <v>1000</v>
      </c>
      <c r="F3897" s="8">
        <v>50</v>
      </c>
      <c r="G3897" t="s">
        <v>8220</v>
      </c>
      <c r="H3897" s="6">
        <f t="shared" si="361"/>
        <v>50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t="s">
        <v>8269</v>
      </c>
      <c r="Q3897" s="11" t="s">
        <v>8315</v>
      </c>
      <c r="R3897" t="s">
        <v>8316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3">
        <f t="shared" si="360"/>
        <v>11</v>
      </c>
      <c r="E3898" s="6">
        <v>1600</v>
      </c>
      <c r="F3898" s="8">
        <v>170</v>
      </c>
      <c r="G3898" t="s">
        <v>8220</v>
      </c>
      <c r="H3898" s="6">
        <f t="shared" si="361"/>
        <v>42.5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t="s">
        <v>8269</v>
      </c>
      <c r="Q3898" s="11" t="s">
        <v>8315</v>
      </c>
      <c r="R3898" t="s">
        <v>8316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3">
        <f t="shared" si="360"/>
        <v>18</v>
      </c>
      <c r="E3899" s="6">
        <v>2500</v>
      </c>
      <c r="F3899" s="8">
        <v>440</v>
      </c>
      <c r="G3899" t="s">
        <v>8220</v>
      </c>
      <c r="H3899" s="6">
        <f t="shared" si="361"/>
        <v>44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t="s">
        <v>8269</v>
      </c>
      <c r="Q3899" s="11" t="s">
        <v>8315</v>
      </c>
      <c r="R3899" t="s">
        <v>8316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>
        <f t="shared" si="365"/>
        <v>2015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3">
        <f t="shared" si="360"/>
        <v>33</v>
      </c>
      <c r="E3900" s="6">
        <v>2500</v>
      </c>
      <c r="F3900" s="8">
        <v>814</v>
      </c>
      <c r="G3900" t="s">
        <v>8220</v>
      </c>
      <c r="H3900" s="6">
        <f t="shared" si="361"/>
        <v>50.88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t="s">
        <v>8269</v>
      </c>
      <c r="Q3900" s="11" t="s">
        <v>8315</v>
      </c>
      <c r="R3900" t="s">
        <v>8316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>
        <f t="shared" si="365"/>
        <v>2015</v>
      </c>
    </row>
    <row r="3901" spans="1:22" ht="28.8" x14ac:dyDescent="0.3">
      <c r="A3901">
        <v>3899</v>
      </c>
      <c r="B3901" s="3" t="s">
        <v>3896</v>
      </c>
      <c r="C3901" s="3" t="s">
        <v>8007</v>
      </c>
      <c r="D3901" s="3">
        <f t="shared" si="360"/>
        <v>1</v>
      </c>
      <c r="E3901" s="6">
        <v>10000</v>
      </c>
      <c r="F3901" s="8">
        <v>125</v>
      </c>
      <c r="G3901" t="s">
        <v>8220</v>
      </c>
      <c r="H3901" s="6">
        <f t="shared" si="361"/>
        <v>62.5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t="s">
        <v>8269</v>
      </c>
      <c r="Q3901" s="11" t="s">
        <v>8315</v>
      </c>
      <c r="R3901" t="s">
        <v>8316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>
        <f t="shared" si="365"/>
        <v>2014</v>
      </c>
    </row>
    <row r="3902" spans="1:22" ht="28.8" x14ac:dyDescent="0.3">
      <c r="A3902">
        <v>3900</v>
      </c>
      <c r="B3902" s="3" t="s">
        <v>3897</v>
      </c>
      <c r="C3902" s="3" t="s">
        <v>8008</v>
      </c>
      <c r="D3902" s="3">
        <f t="shared" si="360"/>
        <v>5</v>
      </c>
      <c r="E3902" s="6">
        <v>2500</v>
      </c>
      <c r="F3902" s="8">
        <v>135</v>
      </c>
      <c r="G3902" t="s">
        <v>8220</v>
      </c>
      <c r="H3902" s="6">
        <f t="shared" si="361"/>
        <v>27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t="s">
        <v>8269</v>
      </c>
      <c r="Q3902" s="11" t="s">
        <v>8315</v>
      </c>
      <c r="R3902" t="s">
        <v>8316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3">
        <f t="shared" si="360"/>
        <v>1</v>
      </c>
      <c r="E3903" s="6">
        <v>3000</v>
      </c>
      <c r="F3903" s="8">
        <v>25</v>
      </c>
      <c r="G3903" t="s">
        <v>8220</v>
      </c>
      <c r="H3903" s="6">
        <f t="shared" si="361"/>
        <v>25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t="s">
        <v>8269</v>
      </c>
      <c r="Q3903" s="11" t="s">
        <v>8315</v>
      </c>
      <c r="R3903" t="s">
        <v>8316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3">
        <f t="shared" si="360"/>
        <v>49</v>
      </c>
      <c r="E3904" s="6">
        <v>3000</v>
      </c>
      <c r="F3904" s="8">
        <v>1465</v>
      </c>
      <c r="G3904" t="s">
        <v>8220</v>
      </c>
      <c r="H3904" s="6">
        <f t="shared" si="361"/>
        <v>47.26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t="s">
        <v>8269</v>
      </c>
      <c r="Q3904" s="11" t="s">
        <v>8315</v>
      </c>
      <c r="R3904" t="s">
        <v>8316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>
        <f t="shared" si="365"/>
        <v>2016</v>
      </c>
    </row>
    <row r="3905" spans="1:22" ht="43.2" x14ac:dyDescent="0.3">
      <c r="A3905">
        <v>3903</v>
      </c>
      <c r="B3905" s="3" t="s">
        <v>3900</v>
      </c>
      <c r="C3905" s="3" t="s">
        <v>8011</v>
      </c>
      <c r="D3905" s="3">
        <f t="shared" si="360"/>
        <v>0</v>
      </c>
      <c r="E3905" s="6">
        <v>1500</v>
      </c>
      <c r="F3905" s="8">
        <v>0</v>
      </c>
      <c r="G3905" t="s">
        <v>8220</v>
      </c>
      <c r="H3905" s="6">
        <f t="shared" si="361"/>
        <v>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t="s">
        <v>8269</v>
      </c>
      <c r="Q3905" s="11" t="s">
        <v>8315</v>
      </c>
      <c r="R3905" t="s">
        <v>8316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>
        <f t="shared" si="365"/>
        <v>2015</v>
      </c>
    </row>
    <row r="3906" spans="1:22" x14ac:dyDescent="0.3">
      <c r="A3906">
        <v>3904</v>
      </c>
      <c r="B3906" s="3" t="s">
        <v>3901</v>
      </c>
      <c r="C3906" s="3" t="s">
        <v>8012</v>
      </c>
      <c r="D3906" s="3">
        <f t="shared" ref="D3906:D3969" si="366">ROUND((F3906/E3906)*100,0)</f>
        <v>0</v>
      </c>
      <c r="E3906" s="6">
        <v>10000</v>
      </c>
      <c r="F3906" s="8">
        <v>3</v>
      </c>
      <c r="G3906" t="s">
        <v>8220</v>
      </c>
      <c r="H3906" s="6">
        <f t="shared" si="361"/>
        <v>1.5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t="s">
        <v>8269</v>
      </c>
      <c r="Q3906" s="11" t="s">
        <v>8315</v>
      </c>
      <c r="R3906" t="s">
        <v>8316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3">
        <f t="shared" si="366"/>
        <v>12</v>
      </c>
      <c r="E3907" s="6">
        <v>1500</v>
      </c>
      <c r="F3907" s="8">
        <v>173</v>
      </c>
      <c r="G3907" t="s">
        <v>8220</v>
      </c>
      <c r="H3907" s="6">
        <f t="shared" ref="H3907:H3970" si="367">IFERROR(ROUND(F3907/N3907,2),0)</f>
        <v>24.71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t="s">
        <v>8269</v>
      </c>
      <c r="Q3907" s="11" t="s">
        <v>8315</v>
      </c>
      <c r="R3907" t="s">
        <v>8316</v>
      </c>
      <c r="S3907" s="13">
        <f t="shared" ref="S3907:S3970" si="368">(((L3907/60)/60)/24)+DATE(1970,1,1)</f>
        <v>42124.623877314814</v>
      </c>
      <c r="T3907" s="13">
        <f t="shared" ref="T3907:T3970" si="369">(((K3907/60)/60)/24)+DATE(1970,1,1)</f>
        <v>42166.958333333328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3">
        <f t="shared" si="366"/>
        <v>67</v>
      </c>
      <c r="E3908" s="6">
        <v>1500</v>
      </c>
      <c r="F3908" s="8">
        <v>1010</v>
      </c>
      <c r="G3908" t="s">
        <v>8220</v>
      </c>
      <c r="H3908" s="6">
        <f t="shared" si="367"/>
        <v>63.13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t="s">
        <v>8269</v>
      </c>
      <c r="Q3908" s="11" t="s">
        <v>8315</v>
      </c>
      <c r="R3908" t="s">
        <v>8316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>
        <f t="shared" si="371"/>
        <v>2015</v>
      </c>
    </row>
    <row r="3909" spans="1:22" ht="28.8" x14ac:dyDescent="0.3">
      <c r="A3909">
        <v>3907</v>
      </c>
      <c r="B3909" s="3" t="s">
        <v>3904</v>
      </c>
      <c r="C3909" s="3" t="s">
        <v>8015</v>
      </c>
      <c r="D3909" s="3">
        <f t="shared" si="366"/>
        <v>15</v>
      </c>
      <c r="E3909" s="6">
        <v>1000</v>
      </c>
      <c r="F3909" s="8">
        <v>153</v>
      </c>
      <c r="G3909" t="s">
        <v>8220</v>
      </c>
      <c r="H3909" s="6">
        <f t="shared" si="367"/>
        <v>38.25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t="s">
        <v>8269</v>
      </c>
      <c r="Q3909" s="11" t="s">
        <v>8315</v>
      </c>
      <c r="R3909" t="s">
        <v>8316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3">
        <f t="shared" si="366"/>
        <v>9</v>
      </c>
      <c r="E3910" s="6">
        <v>750</v>
      </c>
      <c r="F3910" s="8">
        <v>65</v>
      </c>
      <c r="G3910" t="s">
        <v>8220</v>
      </c>
      <c r="H3910" s="6">
        <f t="shared" si="367"/>
        <v>16.25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t="s">
        <v>8269</v>
      </c>
      <c r="Q3910" s="11" t="s">
        <v>8315</v>
      </c>
      <c r="R3910" t="s">
        <v>8316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3">
        <f t="shared" si="366"/>
        <v>0</v>
      </c>
      <c r="E3911" s="6">
        <v>60000</v>
      </c>
      <c r="F3911" s="8">
        <v>135</v>
      </c>
      <c r="G3911" t="s">
        <v>8220</v>
      </c>
      <c r="H3911" s="6">
        <f t="shared" si="367"/>
        <v>33.75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t="s">
        <v>8269</v>
      </c>
      <c r="Q3911" s="11" t="s">
        <v>8315</v>
      </c>
      <c r="R3911" t="s">
        <v>8316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3">
        <f t="shared" si="366"/>
        <v>3</v>
      </c>
      <c r="E3912" s="6">
        <v>6000</v>
      </c>
      <c r="F3912" s="8">
        <v>185</v>
      </c>
      <c r="G3912" t="s">
        <v>8220</v>
      </c>
      <c r="H3912" s="6">
        <f t="shared" si="367"/>
        <v>61.67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t="s">
        <v>8269</v>
      </c>
      <c r="Q3912" s="11" t="s">
        <v>8315</v>
      </c>
      <c r="R3912" t="s">
        <v>8316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3">
        <f t="shared" si="366"/>
        <v>37</v>
      </c>
      <c r="E3913" s="6">
        <v>8000</v>
      </c>
      <c r="F3913" s="8">
        <v>2993</v>
      </c>
      <c r="G3913" t="s">
        <v>8220</v>
      </c>
      <c r="H3913" s="6">
        <f t="shared" si="367"/>
        <v>83.14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t="s">
        <v>8269</v>
      </c>
      <c r="Q3913" s="11" t="s">
        <v>8315</v>
      </c>
      <c r="R3913" t="s">
        <v>8316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3">
        <f t="shared" si="366"/>
        <v>0</v>
      </c>
      <c r="E3914" s="6">
        <v>15000</v>
      </c>
      <c r="F3914" s="8">
        <v>1</v>
      </c>
      <c r="G3914" t="s">
        <v>8220</v>
      </c>
      <c r="H3914" s="6">
        <f t="shared" si="367"/>
        <v>1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t="s">
        <v>8269</v>
      </c>
      <c r="Q3914" s="11" t="s">
        <v>8315</v>
      </c>
      <c r="R3914" t="s">
        <v>8316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3">
        <f t="shared" si="366"/>
        <v>10</v>
      </c>
      <c r="E3915" s="6">
        <v>10000</v>
      </c>
      <c r="F3915" s="8">
        <v>1000</v>
      </c>
      <c r="G3915" t="s">
        <v>8220</v>
      </c>
      <c r="H3915" s="6">
        <f t="shared" si="367"/>
        <v>142.86000000000001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t="s">
        <v>8269</v>
      </c>
      <c r="Q3915" s="11" t="s">
        <v>8315</v>
      </c>
      <c r="R3915" t="s">
        <v>8316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3">
        <f t="shared" si="366"/>
        <v>36</v>
      </c>
      <c r="E3916" s="6">
        <v>2500</v>
      </c>
      <c r="F3916" s="8">
        <v>909</v>
      </c>
      <c r="G3916" t="s">
        <v>8220</v>
      </c>
      <c r="H3916" s="6">
        <f t="shared" si="367"/>
        <v>33.67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t="s">
        <v>8269</v>
      </c>
      <c r="Q3916" s="11" t="s">
        <v>8315</v>
      </c>
      <c r="R3916" t="s">
        <v>8316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3">
        <f t="shared" si="366"/>
        <v>0</v>
      </c>
      <c r="E3917" s="6">
        <v>1500</v>
      </c>
      <c r="F3917" s="8">
        <v>5</v>
      </c>
      <c r="G3917" t="s">
        <v>8220</v>
      </c>
      <c r="H3917" s="6">
        <f t="shared" si="367"/>
        <v>5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t="s">
        <v>8269</v>
      </c>
      <c r="Q3917" s="11" t="s">
        <v>8315</v>
      </c>
      <c r="R3917" t="s">
        <v>8316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3">
        <f t="shared" si="366"/>
        <v>0</v>
      </c>
      <c r="E3918" s="6">
        <v>2000</v>
      </c>
      <c r="F3918" s="8">
        <v>0</v>
      </c>
      <c r="G3918" t="s">
        <v>8220</v>
      </c>
      <c r="H3918" s="6">
        <f t="shared" si="367"/>
        <v>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t="s">
        <v>8269</v>
      </c>
      <c r="Q3918" s="11" t="s">
        <v>8315</v>
      </c>
      <c r="R3918" t="s">
        <v>8316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3">
        <f t="shared" si="366"/>
        <v>0</v>
      </c>
      <c r="E3919" s="6">
        <v>3500</v>
      </c>
      <c r="F3919" s="8">
        <v>10</v>
      </c>
      <c r="G3919" t="s">
        <v>8220</v>
      </c>
      <c r="H3919" s="6">
        <f t="shared" si="367"/>
        <v>10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t="s">
        <v>8269</v>
      </c>
      <c r="Q3919" s="11" t="s">
        <v>8315</v>
      </c>
      <c r="R3919" t="s">
        <v>8316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>
        <f t="shared" si="371"/>
        <v>2014</v>
      </c>
    </row>
    <row r="3920" spans="1:22" ht="43.2" x14ac:dyDescent="0.3">
      <c r="A3920">
        <v>3918</v>
      </c>
      <c r="B3920" s="3" t="s">
        <v>3915</v>
      </c>
      <c r="C3920" s="3" t="s">
        <v>8026</v>
      </c>
      <c r="D3920" s="3">
        <f t="shared" si="366"/>
        <v>0</v>
      </c>
      <c r="E3920" s="6">
        <v>60000</v>
      </c>
      <c r="F3920" s="8">
        <v>120</v>
      </c>
      <c r="G3920" t="s">
        <v>8220</v>
      </c>
      <c r="H3920" s="6">
        <f t="shared" si="367"/>
        <v>40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t="s">
        <v>8269</v>
      </c>
      <c r="Q3920" s="11" t="s">
        <v>8315</v>
      </c>
      <c r="R3920" t="s">
        <v>8316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3">
        <f t="shared" si="366"/>
        <v>2</v>
      </c>
      <c r="E3921" s="6">
        <v>5000</v>
      </c>
      <c r="F3921" s="8">
        <v>90</v>
      </c>
      <c r="G3921" t="s">
        <v>8220</v>
      </c>
      <c r="H3921" s="6">
        <f t="shared" si="367"/>
        <v>30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t="s">
        <v>8269</v>
      </c>
      <c r="Q3921" s="11" t="s">
        <v>8315</v>
      </c>
      <c r="R3921" t="s">
        <v>8316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>
        <f t="shared" si="371"/>
        <v>2016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3">
        <f t="shared" si="366"/>
        <v>5</v>
      </c>
      <c r="E3922" s="6">
        <v>2500</v>
      </c>
      <c r="F3922" s="8">
        <v>135</v>
      </c>
      <c r="G3922" t="s">
        <v>8220</v>
      </c>
      <c r="H3922" s="6">
        <f t="shared" si="367"/>
        <v>45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t="s">
        <v>8269</v>
      </c>
      <c r="Q3922" s="11" t="s">
        <v>8315</v>
      </c>
      <c r="R3922" t="s">
        <v>8316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3">
        <f t="shared" si="366"/>
        <v>0</v>
      </c>
      <c r="E3923" s="6">
        <v>3000</v>
      </c>
      <c r="F3923" s="8">
        <v>0</v>
      </c>
      <c r="G3923" t="s">
        <v>8220</v>
      </c>
      <c r="H3923" s="6">
        <f t="shared" si="367"/>
        <v>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t="s">
        <v>8269</v>
      </c>
      <c r="Q3923" s="11" t="s">
        <v>8315</v>
      </c>
      <c r="R3923" t="s">
        <v>8316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3">
        <f t="shared" si="366"/>
        <v>8</v>
      </c>
      <c r="E3924" s="6">
        <v>750</v>
      </c>
      <c r="F3924" s="8">
        <v>61</v>
      </c>
      <c r="G3924" t="s">
        <v>8220</v>
      </c>
      <c r="H3924" s="6">
        <f t="shared" si="367"/>
        <v>10.17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t="s">
        <v>8269</v>
      </c>
      <c r="Q3924" s="11" t="s">
        <v>8315</v>
      </c>
      <c r="R3924" t="s">
        <v>8316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3">
        <f t="shared" si="366"/>
        <v>12</v>
      </c>
      <c r="E3925" s="6">
        <v>11500</v>
      </c>
      <c r="F3925" s="8">
        <v>1384</v>
      </c>
      <c r="G3925" t="s">
        <v>8220</v>
      </c>
      <c r="H3925" s="6">
        <f t="shared" si="367"/>
        <v>81.41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t="s">
        <v>8269</v>
      </c>
      <c r="Q3925" s="11" t="s">
        <v>8315</v>
      </c>
      <c r="R3925" t="s">
        <v>8316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3">
        <f t="shared" si="366"/>
        <v>15</v>
      </c>
      <c r="E3926" s="6">
        <v>15000</v>
      </c>
      <c r="F3926" s="8">
        <v>2290</v>
      </c>
      <c r="G3926" t="s">
        <v>8220</v>
      </c>
      <c r="H3926" s="6">
        <f t="shared" si="367"/>
        <v>57.25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t="s">
        <v>8269</v>
      </c>
      <c r="Q3926" s="11" t="s">
        <v>8315</v>
      </c>
      <c r="R3926" t="s">
        <v>8316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3">
        <f t="shared" si="366"/>
        <v>10</v>
      </c>
      <c r="E3927" s="6">
        <v>150</v>
      </c>
      <c r="F3927" s="8">
        <v>15</v>
      </c>
      <c r="G3927" t="s">
        <v>8220</v>
      </c>
      <c r="H3927" s="6">
        <f t="shared" si="367"/>
        <v>5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t="s">
        <v>8269</v>
      </c>
      <c r="Q3927" s="11" t="s">
        <v>8315</v>
      </c>
      <c r="R3927" t="s">
        <v>8316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3">
        <f t="shared" si="366"/>
        <v>0</v>
      </c>
      <c r="E3928" s="6">
        <v>5000</v>
      </c>
      <c r="F3928" s="8">
        <v>15</v>
      </c>
      <c r="G3928" t="s">
        <v>8220</v>
      </c>
      <c r="H3928" s="6">
        <f t="shared" si="367"/>
        <v>15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t="s">
        <v>8269</v>
      </c>
      <c r="Q3928" s="11" t="s">
        <v>8315</v>
      </c>
      <c r="R3928" t="s">
        <v>8316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3">
        <f t="shared" si="366"/>
        <v>1</v>
      </c>
      <c r="E3929" s="6">
        <v>2500</v>
      </c>
      <c r="F3929" s="8">
        <v>25</v>
      </c>
      <c r="G3929" t="s">
        <v>8220</v>
      </c>
      <c r="H3929" s="6">
        <f t="shared" si="367"/>
        <v>12.5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t="s">
        <v>8269</v>
      </c>
      <c r="Q3929" s="11" t="s">
        <v>8315</v>
      </c>
      <c r="R3929" t="s">
        <v>8316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3">
        <f t="shared" si="366"/>
        <v>13</v>
      </c>
      <c r="E3930" s="6">
        <v>5000</v>
      </c>
      <c r="F3930" s="8">
        <v>651</v>
      </c>
      <c r="G3930" t="s">
        <v>8220</v>
      </c>
      <c r="H3930" s="6">
        <f t="shared" si="367"/>
        <v>93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t="s">
        <v>8269</v>
      </c>
      <c r="Q3930" s="11" t="s">
        <v>8315</v>
      </c>
      <c r="R3930" t="s">
        <v>8316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3">
        <f t="shared" si="366"/>
        <v>2</v>
      </c>
      <c r="E3931" s="6">
        <v>20000</v>
      </c>
      <c r="F3931" s="8">
        <v>453</v>
      </c>
      <c r="G3931" t="s">
        <v>8220</v>
      </c>
      <c r="H3931" s="6">
        <f t="shared" si="367"/>
        <v>32.36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t="s">
        <v>8269</v>
      </c>
      <c r="Q3931" s="11" t="s">
        <v>8315</v>
      </c>
      <c r="R3931" t="s">
        <v>8316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3">
        <f t="shared" si="366"/>
        <v>0</v>
      </c>
      <c r="E3932" s="6">
        <v>10000</v>
      </c>
      <c r="F3932" s="8">
        <v>0</v>
      </c>
      <c r="G3932" t="s">
        <v>8220</v>
      </c>
      <c r="H3932" s="6">
        <f t="shared" si="367"/>
        <v>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t="s">
        <v>8269</v>
      </c>
      <c r="Q3932" s="11" t="s">
        <v>8315</v>
      </c>
      <c r="R3932" t="s">
        <v>8316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3">
        <f t="shared" si="366"/>
        <v>0</v>
      </c>
      <c r="E3933" s="6">
        <v>8000</v>
      </c>
      <c r="F3933" s="8">
        <v>0</v>
      </c>
      <c r="G3933" t="s">
        <v>8220</v>
      </c>
      <c r="H3933" s="6">
        <f t="shared" si="367"/>
        <v>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t="s">
        <v>8269</v>
      </c>
      <c r="Q3933" s="11" t="s">
        <v>8315</v>
      </c>
      <c r="R3933" t="s">
        <v>8316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3">
        <f t="shared" si="366"/>
        <v>0</v>
      </c>
      <c r="E3934" s="6">
        <v>12000</v>
      </c>
      <c r="F3934" s="8">
        <v>1</v>
      </c>
      <c r="G3934" t="s">
        <v>8220</v>
      </c>
      <c r="H3934" s="6">
        <f t="shared" si="367"/>
        <v>1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t="s">
        <v>8269</v>
      </c>
      <c r="Q3934" s="11" t="s">
        <v>8315</v>
      </c>
      <c r="R3934" t="s">
        <v>8316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3">
        <f t="shared" si="366"/>
        <v>16</v>
      </c>
      <c r="E3935" s="6">
        <v>7000</v>
      </c>
      <c r="F3935" s="8">
        <v>1102</v>
      </c>
      <c r="G3935" t="s">
        <v>8220</v>
      </c>
      <c r="H3935" s="6">
        <f t="shared" si="367"/>
        <v>91.83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t="s">
        <v>8269</v>
      </c>
      <c r="Q3935" s="11" t="s">
        <v>8315</v>
      </c>
      <c r="R3935" t="s">
        <v>8316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3">
        <f t="shared" si="366"/>
        <v>11</v>
      </c>
      <c r="E3936" s="6">
        <v>5000</v>
      </c>
      <c r="F3936" s="8">
        <v>550</v>
      </c>
      <c r="G3936" t="s">
        <v>8220</v>
      </c>
      <c r="H3936" s="6">
        <f t="shared" si="367"/>
        <v>45.83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t="s">
        <v>8269</v>
      </c>
      <c r="Q3936" s="11" t="s">
        <v>8315</v>
      </c>
      <c r="R3936" t="s">
        <v>8316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>
        <f t="shared" si="371"/>
        <v>2015</v>
      </c>
    </row>
    <row r="3937" spans="1:22" ht="43.2" x14ac:dyDescent="0.3">
      <c r="A3937">
        <v>3935</v>
      </c>
      <c r="B3937" s="3" t="s">
        <v>3932</v>
      </c>
      <c r="C3937" s="3" t="s">
        <v>8043</v>
      </c>
      <c r="D3937" s="3">
        <f t="shared" si="366"/>
        <v>44</v>
      </c>
      <c r="E3937" s="6">
        <v>3000</v>
      </c>
      <c r="F3937" s="8">
        <v>1315</v>
      </c>
      <c r="G3937" t="s">
        <v>8220</v>
      </c>
      <c r="H3937" s="6">
        <f t="shared" si="367"/>
        <v>57.17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t="s">
        <v>8269</v>
      </c>
      <c r="Q3937" s="11" t="s">
        <v>8315</v>
      </c>
      <c r="R3937" t="s">
        <v>8316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3">
        <f t="shared" si="366"/>
        <v>0</v>
      </c>
      <c r="E3938" s="6">
        <v>20000</v>
      </c>
      <c r="F3938" s="8">
        <v>0</v>
      </c>
      <c r="G3938" t="s">
        <v>8220</v>
      </c>
      <c r="H3938" s="6">
        <f t="shared" si="367"/>
        <v>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t="s">
        <v>8269</v>
      </c>
      <c r="Q3938" s="11" t="s">
        <v>8315</v>
      </c>
      <c r="R3938" t="s">
        <v>8316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3">
        <f t="shared" si="366"/>
        <v>86</v>
      </c>
      <c r="E3939" s="6">
        <v>2885</v>
      </c>
      <c r="F3939" s="8">
        <v>2485</v>
      </c>
      <c r="G3939" t="s">
        <v>8220</v>
      </c>
      <c r="H3939" s="6">
        <f t="shared" si="367"/>
        <v>248.5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t="s">
        <v>8269</v>
      </c>
      <c r="Q3939" s="11" t="s">
        <v>8315</v>
      </c>
      <c r="R3939" t="s">
        <v>8316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3">
        <f t="shared" si="366"/>
        <v>12</v>
      </c>
      <c r="E3940" s="6">
        <v>3255</v>
      </c>
      <c r="F3940" s="8">
        <v>397</v>
      </c>
      <c r="G3940" t="s">
        <v>8220</v>
      </c>
      <c r="H3940" s="6">
        <f t="shared" si="367"/>
        <v>79.400000000000006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t="s">
        <v>8269</v>
      </c>
      <c r="Q3940" s="11" t="s">
        <v>8315</v>
      </c>
      <c r="R3940" t="s">
        <v>8316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3">
        <f t="shared" si="366"/>
        <v>0</v>
      </c>
      <c r="E3941" s="6">
        <v>5000</v>
      </c>
      <c r="F3941" s="8">
        <v>5</v>
      </c>
      <c r="G3941" t="s">
        <v>8220</v>
      </c>
      <c r="H3941" s="6">
        <f t="shared" si="367"/>
        <v>5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t="s">
        <v>8269</v>
      </c>
      <c r="Q3941" s="11" t="s">
        <v>8315</v>
      </c>
      <c r="R3941" t="s">
        <v>8316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3">
        <f t="shared" si="366"/>
        <v>0</v>
      </c>
      <c r="E3942" s="6">
        <v>5000</v>
      </c>
      <c r="F3942" s="8">
        <v>11</v>
      </c>
      <c r="G3942" t="s">
        <v>8220</v>
      </c>
      <c r="H3942" s="6">
        <f t="shared" si="367"/>
        <v>5.5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t="s">
        <v>8269</v>
      </c>
      <c r="Q3942" s="11" t="s">
        <v>8315</v>
      </c>
      <c r="R3942" t="s">
        <v>8316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>
        <f t="shared" si="371"/>
        <v>2015</v>
      </c>
    </row>
    <row r="3943" spans="1:22" ht="43.2" x14ac:dyDescent="0.3">
      <c r="A3943">
        <v>3941</v>
      </c>
      <c r="B3943" s="3" t="s">
        <v>3938</v>
      </c>
      <c r="C3943" s="3" t="s">
        <v>8049</v>
      </c>
      <c r="D3943" s="3">
        <f t="shared" si="366"/>
        <v>1</v>
      </c>
      <c r="E3943" s="6">
        <v>5500</v>
      </c>
      <c r="F3943" s="8">
        <v>50</v>
      </c>
      <c r="G3943" t="s">
        <v>8220</v>
      </c>
      <c r="H3943" s="6">
        <f t="shared" si="367"/>
        <v>25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t="s">
        <v>8269</v>
      </c>
      <c r="Q3943" s="11" t="s">
        <v>8315</v>
      </c>
      <c r="R3943" t="s">
        <v>8316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3">
        <f t="shared" si="366"/>
        <v>0</v>
      </c>
      <c r="E3944" s="6">
        <v>1200</v>
      </c>
      <c r="F3944" s="8">
        <v>0</v>
      </c>
      <c r="G3944" t="s">
        <v>8220</v>
      </c>
      <c r="H3944" s="6">
        <f t="shared" si="367"/>
        <v>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t="s">
        <v>8269</v>
      </c>
      <c r="Q3944" s="11" t="s">
        <v>8315</v>
      </c>
      <c r="R3944" t="s">
        <v>8316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>
        <f t="shared" si="371"/>
        <v>2015</v>
      </c>
    </row>
    <row r="3945" spans="1:22" ht="28.8" x14ac:dyDescent="0.3">
      <c r="A3945">
        <v>3943</v>
      </c>
      <c r="B3945" s="3" t="s">
        <v>3940</v>
      </c>
      <c r="C3945" s="3" t="s">
        <v>8051</v>
      </c>
      <c r="D3945" s="3">
        <f t="shared" si="366"/>
        <v>36</v>
      </c>
      <c r="E3945" s="6">
        <v>5000</v>
      </c>
      <c r="F3945" s="8">
        <v>1782</v>
      </c>
      <c r="G3945" t="s">
        <v>8220</v>
      </c>
      <c r="H3945" s="6">
        <f t="shared" si="367"/>
        <v>137.08000000000001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t="s">
        <v>8269</v>
      </c>
      <c r="Q3945" s="11" t="s">
        <v>8315</v>
      </c>
      <c r="R3945" t="s">
        <v>8316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>
        <f t="shared" si="371"/>
        <v>2015</v>
      </c>
    </row>
    <row r="3946" spans="1:22" ht="43.2" x14ac:dyDescent="0.3">
      <c r="A3946">
        <v>3944</v>
      </c>
      <c r="B3946" s="3" t="s">
        <v>3941</v>
      </c>
      <c r="C3946" s="3" t="s">
        <v>8052</v>
      </c>
      <c r="D3946" s="3">
        <f t="shared" si="366"/>
        <v>0</v>
      </c>
      <c r="E3946" s="6">
        <v>5000</v>
      </c>
      <c r="F3946" s="8">
        <v>0</v>
      </c>
      <c r="G3946" t="s">
        <v>8220</v>
      </c>
      <c r="H3946" s="6">
        <f t="shared" si="367"/>
        <v>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t="s">
        <v>8269</v>
      </c>
      <c r="Q3946" s="11" t="s">
        <v>8315</v>
      </c>
      <c r="R3946" t="s">
        <v>8316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3">
        <f t="shared" si="366"/>
        <v>0</v>
      </c>
      <c r="E3947" s="6">
        <v>2000</v>
      </c>
      <c r="F3947" s="8">
        <v>5</v>
      </c>
      <c r="G3947" t="s">
        <v>8220</v>
      </c>
      <c r="H3947" s="6">
        <f t="shared" si="367"/>
        <v>5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t="s">
        <v>8269</v>
      </c>
      <c r="Q3947" s="11" t="s">
        <v>8315</v>
      </c>
      <c r="R3947" t="s">
        <v>8316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3">
        <f t="shared" si="366"/>
        <v>3</v>
      </c>
      <c r="E3948" s="6">
        <v>6000</v>
      </c>
      <c r="F3948" s="8">
        <v>195</v>
      </c>
      <c r="G3948" t="s">
        <v>8220</v>
      </c>
      <c r="H3948" s="6">
        <f t="shared" si="367"/>
        <v>39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t="s">
        <v>8269</v>
      </c>
      <c r="Q3948" s="11" t="s">
        <v>8315</v>
      </c>
      <c r="R3948" t="s">
        <v>8316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3">
        <f t="shared" si="366"/>
        <v>3</v>
      </c>
      <c r="E3949" s="6">
        <v>3000</v>
      </c>
      <c r="F3949" s="8">
        <v>101</v>
      </c>
      <c r="G3949" t="s">
        <v>8220</v>
      </c>
      <c r="H3949" s="6">
        <f t="shared" si="367"/>
        <v>50.5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t="s">
        <v>8269</v>
      </c>
      <c r="Q3949" s="11" t="s">
        <v>8315</v>
      </c>
      <c r="R3949" t="s">
        <v>8316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3">
        <f t="shared" si="366"/>
        <v>0</v>
      </c>
      <c r="E3950" s="6">
        <v>30000</v>
      </c>
      <c r="F3950" s="8">
        <v>0</v>
      </c>
      <c r="G3950" t="s">
        <v>8220</v>
      </c>
      <c r="H3950" s="6">
        <f t="shared" si="367"/>
        <v>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t="s">
        <v>8269</v>
      </c>
      <c r="Q3950" s="11" t="s">
        <v>8315</v>
      </c>
      <c r="R3950" t="s">
        <v>8316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3">
        <f t="shared" si="366"/>
        <v>16</v>
      </c>
      <c r="E3951" s="6">
        <v>10000</v>
      </c>
      <c r="F3951" s="8">
        <v>1577</v>
      </c>
      <c r="G3951" t="s">
        <v>8220</v>
      </c>
      <c r="H3951" s="6">
        <f t="shared" si="367"/>
        <v>49.28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t="s">
        <v>8269</v>
      </c>
      <c r="Q3951" s="11" t="s">
        <v>8315</v>
      </c>
      <c r="R3951" t="s">
        <v>8316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>
        <f t="shared" si="371"/>
        <v>2015</v>
      </c>
    </row>
    <row r="3952" spans="1:22" ht="43.2" x14ac:dyDescent="0.3">
      <c r="A3952">
        <v>3950</v>
      </c>
      <c r="B3952" s="3" t="s">
        <v>3947</v>
      </c>
      <c r="C3952" s="3" t="s">
        <v>8058</v>
      </c>
      <c r="D3952" s="3">
        <f t="shared" si="366"/>
        <v>1</v>
      </c>
      <c r="E3952" s="6">
        <v>4000</v>
      </c>
      <c r="F3952" s="8">
        <v>25</v>
      </c>
      <c r="G3952" t="s">
        <v>8220</v>
      </c>
      <c r="H3952" s="6">
        <f t="shared" si="367"/>
        <v>25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t="s">
        <v>8269</v>
      </c>
      <c r="Q3952" s="11" t="s">
        <v>8315</v>
      </c>
      <c r="R3952" t="s">
        <v>8316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3">
        <f t="shared" si="366"/>
        <v>0</v>
      </c>
      <c r="E3953" s="6">
        <v>200000</v>
      </c>
      <c r="F3953" s="8">
        <v>1</v>
      </c>
      <c r="G3953" t="s">
        <v>8220</v>
      </c>
      <c r="H3953" s="6">
        <f t="shared" si="367"/>
        <v>1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t="s">
        <v>8269</v>
      </c>
      <c r="Q3953" s="11" t="s">
        <v>8315</v>
      </c>
      <c r="R3953" t="s">
        <v>8316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3">
        <f t="shared" si="366"/>
        <v>0</v>
      </c>
      <c r="E3954" s="6">
        <v>26000</v>
      </c>
      <c r="F3954" s="8">
        <v>25</v>
      </c>
      <c r="G3954" t="s">
        <v>8220</v>
      </c>
      <c r="H3954" s="6">
        <f t="shared" si="367"/>
        <v>25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t="s">
        <v>8269</v>
      </c>
      <c r="Q3954" s="11" t="s">
        <v>8315</v>
      </c>
      <c r="R3954" t="s">
        <v>8316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3">
        <f t="shared" si="366"/>
        <v>0</v>
      </c>
      <c r="E3955" s="6">
        <v>17600</v>
      </c>
      <c r="F3955" s="8">
        <v>0</v>
      </c>
      <c r="G3955" t="s">
        <v>8220</v>
      </c>
      <c r="H3955" s="6">
        <f t="shared" si="367"/>
        <v>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t="s">
        <v>8269</v>
      </c>
      <c r="Q3955" s="11" t="s">
        <v>8315</v>
      </c>
      <c r="R3955" t="s">
        <v>8316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>
        <f t="shared" si="371"/>
        <v>2016</v>
      </c>
    </row>
    <row r="3956" spans="1:22" ht="43.2" x14ac:dyDescent="0.3">
      <c r="A3956">
        <v>3954</v>
      </c>
      <c r="B3956" s="3" t="s">
        <v>3951</v>
      </c>
      <c r="C3956" s="3" t="s">
        <v>8061</v>
      </c>
      <c r="D3956" s="3">
        <f t="shared" si="366"/>
        <v>0</v>
      </c>
      <c r="E3956" s="6">
        <v>25000</v>
      </c>
      <c r="F3956" s="8">
        <v>0</v>
      </c>
      <c r="G3956" t="s">
        <v>8220</v>
      </c>
      <c r="H3956" s="6">
        <f t="shared" si="367"/>
        <v>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t="s">
        <v>8269</v>
      </c>
      <c r="Q3956" s="11" t="s">
        <v>8315</v>
      </c>
      <c r="R3956" t="s">
        <v>8316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3">
        <f t="shared" si="366"/>
        <v>24</v>
      </c>
      <c r="E3957" s="6">
        <v>1750</v>
      </c>
      <c r="F3957" s="8">
        <v>425</v>
      </c>
      <c r="G3957" t="s">
        <v>8220</v>
      </c>
      <c r="H3957" s="6">
        <f t="shared" si="367"/>
        <v>53.13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t="s">
        <v>8269</v>
      </c>
      <c r="Q3957" s="11" t="s">
        <v>8315</v>
      </c>
      <c r="R3957" t="s">
        <v>8316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3">
        <f t="shared" si="366"/>
        <v>0</v>
      </c>
      <c r="E3958" s="6">
        <v>5500</v>
      </c>
      <c r="F3958" s="8">
        <v>0</v>
      </c>
      <c r="G3958" t="s">
        <v>8220</v>
      </c>
      <c r="H3958" s="6">
        <f t="shared" si="367"/>
        <v>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t="s">
        <v>8269</v>
      </c>
      <c r="Q3958" s="11" t="s">
        <v>8315</v>
      </c>
      <c r="R3958" t="s">
        <v>8316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>
        <f t="shared" si="371"/>
        <v>2016</v>
      </c>
    </row>
    <row r="3959" spans="1:22" ht="28.8" x14ac:dyDescent="0.3">
      <c r="A3959">
        <v>3957</v>
      </c>
      <c r="B3959" s="3" t="s">
        <v>3954</v>
      </c>
      <c r="C3959" s="3" t="s">
        <v>8064</v>
      </c>
      <c r="D3959" s="3">
        <f t="shared" si="366"/>
        <v>0</v>
      </c>
      <c r="E3959" s="6">
        <v>28000</v>
      </c>
      <c r="F3959" s="8">
        <v>7</v>
      </c>
      <c r="G3959" t="s">
        <v>8220</v>
      </c>
      <c r="H3959" s="6">
        <f t="shared" si="367"/>
        <v>7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t="s">
        <v>8269</v>
      </c>
      <c r="Q3959" s="11" t="s">
        <v>8315</v>
      </c>
      <c r="R3959" t="s">
        <v>8316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3">
        <f t="shared" si="366"/>
        <v>32</v>
      </c>
      <c r="E3960" s="6">
        <v>2000</v>
      </c>
      <c r="F3960" s="8">
        <v>641</v>
      </c>
      <c r="G3960" t="s">
        <v>8220</v>
      </c>
      <c r="H3960" s="6">
        <f t="shared" si="367"/>
        <v>40.06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t="s">
        <v>8269</v>
      </c>
      <c r="Q3960" s="11" t="s">
        <v>8315</v>
      </c>
      <c r="R3960" t="s">
        <v>8316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3">
        <f t="shared" si="366"/>
        <v>24</v>
      </c>
      <c r="E3961" s="6">
        <v>1200</v>
      </c>
      <c r="F3961" s="8">
        <v>292</v>
      </c>
      <c r="G3961" t="s">
        <v>8220</v>
      </c>
      <c r="H3961" s="6">
        <f t="shared" si="367"/>
        <v>24.33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t="s">
        <v>8269</v>
      </c>
      <c r="Q3961" s="11" t="s">
        <v>8315</v>
      </c>
      <c r="R3961" t="s">
        <v>8316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3">
        <f t="shared" si="366"/>
        <v>2</v>
      </c>
      <c r="E3962" s="6">
        <v>3000</v>
      </c>
      <c r="F3962" s="8">
        <v>45</v>
      </c>
      <c r="G3962" t="s">
        <v>8220</v>
      </c>
      <c r="H3962" s="6">
        <f t="shared" si="367"/>
        <v>11.25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t="s">
        <v>8269</v>
      </c>
      <c r="Q3962" s="11" t="s">
        <v>8315</v>
      </c>
      <c r="R3962" t="s">
        <v>8316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>
        <f t="shared" si="371"/>
        <v>2016</v>
      </c>
    </row>
    <row r="3963" spans="1:22" ht="43.2" x14ac:dyDescent="0.3">
      <c r="A3963">
        <v>3961</v>
      </c>
      <c r="B3963" s="3" t="s">
        <v>3958</v>
      </c>
      <c r="C3963" s="3" t="s">
        <v>8068</v>
      </c>
      <c r="D3963" s="3">
        <f t="shared" si="366"/>
        <v>0</v>
      </c>
      <c r="E3963" s="6">
        <v>5000</v>
      </c>
      <c r="F3963" s="8">
        <v>21</v>
      </c>
      <c r="G3963" t="s">
        <v>8220</v>
      </c>
      <c r="H3963" s="6">
        <f t="shared" si="367"/>
        <v>10.5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t="s">
        <v>8269</v>
      </c>
      <c r="Q3963" s="11" t="s">
        <v>8315</v>
      </c>
      <c r="R3963" t="s">
        <v>8316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>
        <f t="shared" si="371"/>
        <v>2014</v>
      </c>
    </row>
    <row r="3964" spans="1:22" ht="43.2" x14ac:dyDescent="0.3">
      <c r="A3964">
        <v>3962</v>
      </c>
      <c r="B3964" s="3" t="s">
        <v>3959</v>
      </c>
      <c r="C3964" s="3" t="s">
        <v>8069</v>
      </c>
      <c r="D3964" s="3">
        <f t="shared" si="366"/>
        <v>3</v>
      </c>
      <c r="E3964" s="6">
        <v>1400</v>
      </c>
      <c r="F3964" s="8">
        <v>45</v>
      </c>
      <c r="G3964" t="s">
        <v>8220</v>
      </c>
      <c r="H3964" s="6">
        <f t="shared" si="367"/>
        <v>15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t="s">
        <v>8269</v>
      </c>
      <c r="Q3964" s="11" t="s">
        <v>8315</v>
      </c>
      <c r="R3964" t="s">
        <v>8316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3">
        <f t="shared" si="366"/>
        <v>0</v>
      </c>
      <c r="E3965" s="6">
        <v>10000</v>
      </c>
      <c r="F3965" s="8">
        <v>0</v>
      </c>
      <c r="G3965" t="s">
        <v>8220</v>
      </c>
      <c r="H3965" s="6">
        <f t="shared" si="367"/>
        <v>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t="s">
        <v>8269</v>
      </c>
      <c r="Q3965" s="11" t="s">
        <v>8315</v>
      </c>
      <c r="R3965" t="s">
        <v>8316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3">
        <f t="shared" si="366"/>
        <v>6</v>
      </c>
      <c r="E3966" s="6">
        <v>2000</v>
      </c>
      <c r="F3966" s="8">
        <v>126</v>
      </c>
      <c r="G3966" t="s">
        <v>8220</v>
      </c>
      <c r="H3966" s="6">
        <f t="shared" si="367"/>
        <v>42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t="s">
        <v>8269</v>
      </c>
      <c r="Q3966" s="11" t="s">
        <v>8315</v>
      </c>
      <c r="R3966" t="s">
        <v>8316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3">
        <f t="shared" si="366"/>
        <v>14</v>
      </c>
      <c r="E3967" s="6">
        <v>2000</v>
      </c>
      <c r="F3967" s="8">
        <v>285</v>
      </c>
      <c r="G3967" t="s">
        <v>8220</v>
      </c>
      <c r="H3967" s="6">
        <f t="shared" si="367"/>
        <v>71.25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t="s">
        <v>8269</v>
      </c>
      <c r="Q3967" s="11" t="s">
        <v>8315</v>
      </c>
      <c r="R3967" t="s">
        <v>8316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>
        <f t="shared" si="371"/>
        <v>2016</v>
      </c>
    </row>
    <row r="3968" spans="1:22" ht="43.2" x14ac:dyDescent="0.3">
      <c r="A3968">
        <v>3966</v>
      </c>
      <c r="B3968" s="3" t="s">
        <v>3963</v>
      </c>
      <c r="C3968" s="3" t="s">
        <v>8073</v>
      </c>
      <c r="D3968" s="3">
        <f t="shared" si="366"/>
        <v>1</v>
      </c>
      <c r="E3968" s="6">
        <v>7500</v>
      </c>
      <c r="F3968" s="8">
        <v>45</v>
      </c>
      <c r="G3968" t="s">
        <v>8220</v>
      </c>
      <c r="H3968" s="6">
        <f t="shared" si="367"/>
        <v>22.5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t="s">
        <v>8269</v>
      </c>
      <c r="Q3968" s="11" t="s">
        <v>8315</v>
      </c>
      <c r="R3968" t="s">
        <v>8316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3">
        <f t="shared" si="366"/>
        <v>24</v>
      </c>
      <c r="E3969" s="6">
        <v>1700</v>
      </c>
      <c r="F3969" s="8">
        <v>410</v>
      </c>
      <c r="G3969" t="s">
        <v>8220</v>
      </c>
      <c r="H3969" s="6">
        <f t="shared" si="367"/>
        <v>41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t="s">
        <v>8269</v>
      </c>
      <c r="Q3969" s="11" t="s">
        <v>8315</v>
      </c>
      <c r="R3969" t="s">
        <v>8316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>
        <f t="shared" si="371"/>
        <v>2017</v>
      </c>
    </row>
    <row r="3970" spans="1:22" ht="28.8" x14ac:dyDescent="0.3">
      <c r="A3970">
        <v>3968</v>
      </c>
      <c r="B3970" s="3" t="s">
        <v>3965</v>
      </c>
      <c r="C3970" s="3" t="s">
        <v>8075</v>
      </c>
      <c r="D3970" s="3">
        <f t="shared" ref="D3970:D4033" si="372">ROUND((F3970/E3970)*100,0)</f>
        <v>11</v>
      </c>
      <c r="E3970" s="6">
        <v>5000</v>
      </c>
      <c r="F3970" s="8">
        <v>527</v>
      </c>
      <c r="G3970" t="s">
        <v>8220</v>
      </c>
      <c r="H3970" s="6">
        <f t="shared" si="367"/>
        <v>47.91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t="s">
        <v>8269</v>
      </c>
      <c r="Q3970" s="11" t="s">
        <v>8315</v>
      </c>
      <c r="R3970" t="s">
        <v>8316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>
        <f t="shared" si="371"/>
        <v>2016</v>
      </c>
    </row>
    <row r="3971" spans="1:22" ht="43.2" x14ac:dyDescent="0.3">
      <c r="A3971">
        <v>3969</v>
      </c>
      <c r="B3971" s="3" t="s">
        <v>3966</v>
      </c>
      <c r="C3971" s="3" t="s">
        <v>8076</v>
      </c>
      <c r="D3971" s="3">
        <f t="shared" si="372"/>
        <v>7</v>
      </c>
      <c r="E3971" s="6">
        <v>2825</v>
      </c>
      <c r="F3971" s="8">
        <v>211</v>
      </c>
      <c r="G3971" t="s">
        <v>8220</v>
      </c>
      <c r="H3971" s="6">
        <f t="shared" ref="H3971:H4034" si="373">IFERROR(ROUND(F3971/N3971,2),0)</f>
        <v>35.17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t="s">
        <v>8269</v>
      </c>
      <c r="Q3971" s="11" t="s">
        <v>8315</v>
      </c>
      <c r="R3971" t="s">
        <v>8316</v>
      </c>
      <c r="S3971" s="13">
        <f t="shared" ref="S3971:S4034" si="374">(((L3971/60)/60)/24)+DATE(1970,1,1)</f>
        <v>42601.854699074072</v>
      </c>
      <c r="T3971" s="13">
        <f t="shared" ref="T3971:T4034" si="375">(((K3971/60)/60)/24)+DATE(1970,1,1)</f>
        <v>42611.163194444445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43.2" x14ac:dyDescent="0.3">
      <c r="A3972">
        <v>3970</v>
      </c>
      <c r="B3972" s="3" t="s">
        <v>3967</v>
      </c>
      <c r="C3972" s="3" t="s">
        <v>8077</v>
      </c>
      <c r="D3972" s="3">
        <f t="shared" si="372"/>
        <v>0</v>
      </c>
      <c r="E3972" s="6">
        <v>15000</v>
      </c>
      <c r="F3972" s="8">
        <v>11</v>
      </c>
      <c r="G3972" t="s">
        <v>8220</v>
      </c>
      <c r="H3972" s="6">
        <f t="shared" si="373"/>
        <v>5.5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t="s">
        <v>8269</v>
      </c>
      <c r="Q3972" s="11" t="s">
        <v>8315</v>
      </c>
      <c r="R3972" t="s">
        <v>8316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3">
        <f t="shared" si="372"/>
        <v>1</v>
      </c>
      <c r="E3973" s="6">
        <v>14000</v>
      </c>
      <c r="F3973" s="8">
        <v>136</v>
      </c>
      <c r="G3973" t="s">
        <v>8220</v>
      </c>
      <c r="H3973" s="6">
        <f t="shared" si="373"/>
        <v>22.67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t="s">
        <v>8269</v>
      </c>
      <c r="Q3973" s="11" t="s">
        <v>8315</v>
      </c>
      <c r="R3973" t="s">
        <v>8316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>
        <f t="shared" si="377"/>
        <v>2014</v>
      </c>
    </row>
    <row r="3974" spans="1:22" ht="28.8" x14ac:dyDescent="0.3">
      <c r="A3974">
        <v>3972</v>
      </c>
      <c r="B3974" s="3" t="s">
        <v>3969</v>
      </c>
      <c r="C3974" s="3" t="s">
        <v>8079</v>
      </c>
      <c r="D3974" s="3">
        <f t="shared" si="372"/>
        <v>21</v>
      </c>
      <c r="E3974" s="6">
        <v>1000</v>
      </c>
      <c r="F3974" s="8">
        <v>211</v>
      </c>
      <c r="G3974" t="s">
        <v>8220</v>
      </c>
      <c r="H3974" s="6">
        <f t="shared" si="373"/>
        <v>26.38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t="s">
        <v>8269</v>
      </c>
      <c r="Q3974" s="11" t="s">
        <v>8315</v>
      </c>
      <c r="R3974" t="s">
        <v>8316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>
        <f t="shared" si="377"/>
        <v>2015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3">
        <f t="shared" si="372"/>
        <v>78</v>
      </c>
      <c r="E3975" s="6">
        <v>5000</v>
      </c>
      <c r="F3975" s="8">
        <v>3905</v>
      </c>
      <c r="G3975" t="s">
        <v>8220</v>
      </c>
      <c r="H3975" s="6">
        <f t="shared" si="373"/>
        <v>105.54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t="s">
        <v>8269</v>
      </c>
      <c r="Q3975" s="11" t="s">
        <v>8315</v>
      </c>
      <c r="R3975" t="s">
        <v>8316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3">
        <f t="shared" si="372"/>
        <v>32</v>
      </c>
      <c r="E3976" s="6">
        <v>1000</v>
      </c>
      <c r="F3976" s="8">
        <v>320</v>
      </c>
      <c r="G3976" t="s">
        <v>8220</v>
      </c>
      <c r="H3976" s="6">
        <f t="shared" si="373"/>
        <v>29.09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t="s">
        <v>8269</v>
      </c>
      <c r="Q3976" s="11" t="s">
        <v>8315</v>
      </c>
      <c r="R3976" t="s">
        <v>8316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3">
        <f t="shared" si="372"/>
        <v>0</v>
      </c>
      <c r="E3977" s="6">
        <v>678</v>
      </c>
      <c r="F3977" s="8">
        <v>0</v>
      </c>
      <c r="G3977" t="s">
        <v>8220</v>
      </c>
      <c r="H3977" s="6">
        <f t="shared" si="373"/>
        <v>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t="s">
        <v>8269</v>
      </c>
      <c r="Q3977" s="11" t="s">
        <v>8315</v>
      </c>
      <c r="R3977" t="s">
        <v>8316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3">
        <f t="shared" si="372"/>
        <v>48</v>
      </c>
      <c r="E3978" s="6">
        <v>1300</v>
      </c>
      <c r="F3978" s="8">
        <v>620</v>
      </c>
      <c r="G3978" t="s">
        <v>8220</v>
      </c>
      <c r="H3978" s="6">
        <f t="shared" si="373"/>
        <v>62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t="s">
        <v>8269</v>
      </c>
      <c r="Q3978" s="11" t="s">
        <v>8315</v>
      </c>
      <c r="R3978" t="s">
        <v>8316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3">
        <f t="shared" si="372"/>
        <v>1</v>
      </c>
      <c r="E3979" s="6">
        <v>90000</v>
      </c>
      <c r="F3979" s="8">
        <v>1305</v>
      </c>
      <c r="G3979" t="s">
        <v>8220</v>
      </c>
      <c r="H3979" s="6">
        <f t="shared" si="373"/>
        <v>217.5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t="s">
        <v>8269</v>
      </c>
      <c r="Q3979" s="11" t="s">
        <v>8315</v>
      </c>
      <c r="R3979" t="s">
        <v>8316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3">
        <f t="shared" si="372"/>
        <v>11</v>
      </c>
      <c r="E3980" s="6">
        <v>2000</v>
      </c>
      <c r="F3980" s="8">
        <v>214</v>
      </c>
      <c r="G3980" t="s">
        <v>8220</v>
      </c>
      <c r="H3980" s="6">
        <f t="shared" si="373"/>
        <v>26.75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t="s">
        <v>8269</v>
      </c>
      <c r="Q3980" s="11" t="s">
        <v>8315</v>
      </c>
      <c r="R3980" t="s">
        <v>8316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>
        <f t="shared" si="377"/>
        <v>2015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3">
        <f t="shared" si="372"/>
        <v>2</v>
      </c>
      <c r="E3981" s="6">
        <v>6000</v>
      </c>
      <c r="F3981" s="8">
        <v>110</v>
      </c>
      <c r="G3981" t="s">
        <v>8220</v>
      </c>
      <c r="H3981" s="6">
        <f t="shared" si="373"/>
        <v>18.329999999999998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t="s">
        <v>8269</v>
      </c>
      <c r="Q3981" s="11" t="s">
        <v>8315</v>
      </c>
      <c r="R3981" t="s">
        <v>8316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>
        <f t="shared" si="377"/>
        <v>2015</v>
      </c>
    </row>
    <row r="3982" spans="1:22" ht="43.2" x14ac:dyDescent="0.3">
      <c r="A3982">
        <v>3980</v>
      </c>
      <c r="B3982" s="3" t="s">
        <v>3977</v>
      </c>
      <c r="C3982" s="3" t="s">
        <v>8087</v>
      </c>
      <c r="D3982" s="3">
        <f t="shared" si="372"/>
        <v>18</v>
      </c>
      <c r="E3982" s="6">
        <v>2500</v>
      </c>
      <c r="F3982" s="8">
        <v>450</v>
      </c>
      <c r="G3982" t="s">
        <v>8220</v>
      </c>
      <c r="H3982" s="6">
        <f t="shared" si="373"/>
        <v>64.290000000000006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t="s">
        <v>8269</v>
      </c>
      <c r="Q3982" s="11" t="s">
        <v>8315</v>
      </c>
      <c r="R3982" t="s">
        <v>8316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>
        <f t="shared" si="377"/>
        <v>2014</v>
      </c>
    </row>
    <row r="3983" spans="1:22" ht="28.8" x14ac:dyDescent="0.3">
      <c r="A3983">
        <v>3981</v>
      </c>
      <c r="B3983" s="3" t="s">
        <v>3358</v>
      </c>
      <c r="C3983" s="3" t="s">
        <v>7469</v>
      </c>
      <c r="D3983" s="3">
        <f t="shared" si="372"/>
        <v>4</v>
      </c>
      <c r="E3983" s="6">
        <v>30000</v>
      </c>
      <c r="F3983" s="8">
        <v>1225</v>
      </c>
      <c r="G3983" t="s">
        <v>8220</v>
      </c>
      <c r="H3983" s="6">
        <f t="shared" si="373"/>
        <v>175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t="s">
        <v>8269</v>
      </c>
      <c r="Q3983" s="11" t="s">
        <v>8315</v>
      </c>
      <c r="R3983" t="s">
        <v>8316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>
        <f t="shared" si="377"/>
        <v>2016</v>
      </c>
    </row>
    <row r="3984" spans="1:22" ht="43.2" x14ac:dyDescent="0.3">
      <c r="A3984">
        <v>3982</v>
      </c>
      <c r="B3984" s="3" t="s">
        <v>3978</v>
      </c>
      <c r="C3984" s="3" t="s">
        <v>8088</v>
      </c>
      <c r="D3984" s="3">
        <f t="shared" si="372"/>
        <v>20</v>
      </c>
      <c r="E3984" s="6">
        <v>850</v>
      </c>
      <c r="F3984" s="8">
        <v>170</v>
      </c>
      <c r="G3984" t="s">
        <v>8220</v>
      </c>
      <c r="H3984" s="6">
        <f t="shared" si="373"/>
        <v>34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t="s">
        <v>8269</v>
      </c>
      <c r="Q3984" s="11" t="s">
        <v>8315</v>
      </c>
      <c r="R3984" t="s">
        <v>8316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3">
        <f t="shared" si="372"/>
        <v>35</v>
      </c>
      <c r="E3985" s="6">
        <v>11140</v>
      </c>
      <c r="F3985" s="8">
        <v>3877</v>
      </c>
      <c r="G3985" t="s">
        <v>8220</v>
      </c>
      <c r="H3985" s="6">
        <f t="shared" si="373"/>
        <v>84.28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t="s">
        <v>8269</v>
      </c>
      <c r="Q3985" s="11" t="s">
        <v>8315</v>
      </c>
      <c r="R3985" t="s">
        <v>8316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3">
        <f t="shared" si="372"/>
        <v>6</v>
      </c>
      <c r="E3986" s="6">
        <v>1500</v>
      </c>
      <c r="F3986" s="8">
        <v>95</v>
      </c>
      <c r="G3986" t="s">
        <v>8220</v>
      </c>
      <c r="H3986" s="6">
        <f t="shared" si="373"/>
        <v>9.5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t="s">
        <v>8269</v>
      </c>
      <c r="Q3986" s="11" t="s">
        <v>8315</v>
      </c>
      <c r="R3986" t="s">
        <v>8316</v>
      </c>
      <c r="S3986" s="13">
        <f t="shared" si="374"/>
        <v>41920.963472222218</v>
      </c>
      <c r="T3986" s="13">
        <f t="shared" si="375"/>
        <v>41951</v>
      </c>
      <c r="U3986">
        <f t="shared" si="376"/>
        <v>2014</v>
      </c>
      <c r="V3986">
        <f t="shared" si="377"/>
        <v>2014</v>
      </c>
    </row>
    <row r="3987" spans="1:22" ht="43.2" x14ac:dyDescent="0.3">
      <c r="A3987">
        <v>3985</v>
      </c>
      <c r="B3987" s="3" t="s">
        <v>3981</v>
      </c>
      <c r="C3987" s="3" t="s">
        <v>8091</v>
      </c>
      <c r="D3987" s="3">
        <f t="shared" si="372"/>
        <v>32</v>
      </c>
      <c r="E3987" s="6">
        <v>2000</v>
      </c>
      <c r="F3987" s="8">
        <v>641</v>
      </c>
      <c r="G3987" t="s">
        <v>8220</v>
      </c>
      <c r="H3987" s="6">
        <f t="shared" si="373"/>
        <v>33.74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t="s">
        <v>8269</v>
      </c>
      <c r="Q3987" s="11" t="s">
        <v>8315</v>
      </c>
      <c r="R3987" t="s">
        <v>8316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>
        <f t="shared" si="377"/>
        <v>2016</v>
      </c>
    </row>
    <row r="3988" spans="1:22" ht="43.2" x14ac:dyDescent="0.3">
      <c r="A3988">
        <v>3986</v>
      </c>
      <c r="B3988" s="3" t="s">
        <v>3982</v>
      </c>
      <c r="C3988" s="3" t="s">
        <v>8092</v>
      </c>
      <c r="D3988" s="3">
        <f t="shared" si="372"/>
        <v>10</v>
      </c>
      <c r="E3988" s="6">
        <v>5000</v>
      </c>
      <c r="F3988" s="8">
        <v>488</v>
      </c>
      <c r="G3988" t="s">
        <v>8220</v>
      </c>
      <c r="H3988" s="6">
        <f t="shared" si="373"/>
        <v>37.54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t="s">
        <v>8269</v>
      </c>
      <c r="Q3988" s="11" t="s">
        <v>8315</v>
      </c>
      <c r="R3988" t="s">
        <v>8316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>
        <f t="shared" si="377"/>
        <v>2016</v>
      </c>
    </row>
    <row r="3989" spans="1:22" ht="28.8" x14ac:dyDescent="0.3">
      <c r="A3989">
        <v>3987</v>
      </c>
      <c r="B3989" s="3" t="s">
        <v>3983</v>
      </c>
      <c r="C3989" s="3" t="s">
        <v>8093</v>
      </c>
      <c r="D3989" s="3">
        <f t="shared" si="372"/>
        <v>38</v>
      </c>
      <c r="E3989" s="6">
        <v>400</v>
      </c>
      <c r="F3989" s="8">
        <v>151</v>
      </c>
      <c r="G3989" t="s">
        <v>8220</v>
      </c>
      <c r="H3989" s="6">
        <f t="shared" si="373"/>
        <v>11.62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t="s">
        <v>8269</v>
      </c>
      <c r="Q3989" s="11" t="s">
        <v>8315</v>
      </c>
      <c r="R3989" t="s">
        <v>8316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>
        <f t="shared" si="377"/>
        <v>2014</v>
      </c>
    </row>
    <row r="3990" spans="1:22" x14ac:dyDescent="0.3">
      <c r="A3990">
        <v>3988</v>
      </c>
      <c r="B3990" s="3" t="s">
        <v>3984</v>
      </c>
      <c r="C3990" s="3" t="s">
        <v>8094</v>
      </c>
      <c r="D3990" s="3">
        <f t="shared" si="372"/>
        <v>2</v>
      </c>
      <c r="E3990" s="6">
        <v>1500</v>
      </c>
      <c r="F3990" s="8">
        <v>32</v>
      </c>
      <c r="G3990" t="s">
        <v>8220</v>
      </c>
      <c r="H3990" s="6">
        <f t="shared" si="373"/>
        <v>8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t="s">
        <v>8269</v>
      </c>
      <c r="Q3990" s="11" t="s">
        <v>8315</v>
      </c>
      <c r="R3990" t="s">
        <v>8316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3">
        <f t="shared" si="372"/>
        <v>0</v>
      </c>
      <c r="E3991" s="6">
        <v>3000</v>
      </c>
      <c r="F3991" s="8">
        <v>0</v>
      </c>
      <c r="G3991" t="s">
        <v>8220</v>
      </c>
      <c r="H3991" s="6">
        <f t="shared" si="373"/>
        <v>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t="s">
        <v>8269</v>
      </c>
      <c r="Q3991" s="11" t="s">
        <v>8315</v>
      </c>
      <c r="R3991" t="s">
        <v>8316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3">
        <f t="shared" si="372"/>
        <v>4</v>
      </c>
      <c r="E3992" s="6">
        <v>1650</v>
      </c>
      <c r="F3992" s="8">
        <v>69</v>
      </c>
      <c r="G3992" t="s">
        <v>8220</v>
      </c>
      <c r="H3992" s="6">
        <f t="shared" si="373"/>
        <v>23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t="s">
        <v>8269</v>
      </c>
      <c r="Q3992" s="11" t="s">
        <v>8315</v>
      </c>
      <c r="R3992" t="s">
        <v>8316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3">
        <f t="shared" si="372"/>
        <v>20</v>
      </c>
      <c r="E3993" s="6">
        <v>500</v>
      </c>
      <c r="F3993" s="8">
        <v>100</v>
      </c>
      <c r="G3993" t="s">
        <v>8220</v>
      </c>
      <c r="H3993" s="6">
        <f t="shared" si="373"/>
        <v>100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t="s">
        <v>8269</v>
      </c>
      <c r="Q3993" s="11" t="s">
        <v>8315</v>
      </c>
      <c r="R3993" t="s">
        <v>8316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>
        <f t="shared" si="377"/>
        <v>2015</v>
      </c>
    </row>
    <row r="3994" spans="1:22" ht="28.8" x14ac:dyDescent="0.3">
      <c r="A3994">
        <v>3992</v>
      </c>
      <c r="B3994" s="3" t="s">
        <v>3988</v>
      </c>
      <c r="C3994" s="3" t="s">
        <v>8098</v>
      </c>
      <c r="D3994" s="3">
        <f t="shared" si="372"/>
        <v>5</v>
      </c>
      <c r="E3994" s="6">
        <v>10000</v>
      </c>
      <c r="F3994" s="8">
        <v>541</v>
      </c>
      <c r="G3994" t="s">
        <v>8220</v>
      </c>
      <c r="H3994" s="6">
        <f t="shared" si="373"/>
        <v>60.11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t="s">
        <v>8269</v>
      </c>
      <c r="Q3994" s="11" t="s">
        <v>8315</v>
      </c>
      <c r="R3994" t="s">
        <v>8316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>
        <f t="shared" si="377"/>
        <v>2015</v>
      </c>
    </row>
    <row r="3995" spans="1:22" ht="28.8" x14ac:dyDescent="0.3">
      <c r="A3995">
        <v>3993</v>
      </c>
      <c r="B3995" s="3" t="s">
        <v>3989</v>
      </c>
      <c r="C3995" s="3" t="s">
        <v>8099</v>
      </c>
      <c r="D3995" s="3">
        <f t="shared" si="372"/>
        <v>0</v>
      </c>
      <c r="E3995" s="6">
        <v>50000</v>
      </c>
      <c r="F3995" s="8">
        <v>3</v>
      </c>
      <c r="G3995" t="s">
        <v>8220</v>
      </c>
      <c r="H3995" s="6">
        <f t="shared" si="373"/>
        <v>3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t="s">
        <v>8269</v>
      </c>
      <c r="Q3995" s="11" t="s">
        <v>8315</v>
      </c>
      <c r="R3995" t="s">
        <v>8316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>
        <f t="shared" si="377"/>
        <v>2015</v>
      </c>
    </row>
    <row r="3996" spans="1:22" ht="28.8" x14ac:dyDescent="0.3">
      <c r="A3996">
        <v>3994</v>
      </c>
      <c r="B3996" s="3" t="s">
        <v>3990</v>
      </c>
      <c r="C3996" s="3" t="s">
        <v>8100</v>
      </c>
      <c r="D3996" s="3">
        <f t="shared" si="372"/>
        <v>0</v>
      </c>
      <c r="E3996" s="6">
        <v>2000</v>
      </c>
      <c r="F3996" s="8">
        <v>5</v>
      </c>
      <c r="G3996" t="s">
        <v>8220</v>
      </c>
      <c r="H3996" s="6">
        <f t="shared" si="373"/>
        <v>5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t="s">
        <v>8269</v>
      </c>
      <c r="Q3996" s="11" t="s">
        <v>8315</v>
      </c>
      <c r="R3996" t="s">
        <v>8316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3">
        <f t="shared" si="372"/>
        <v>35</v>
      </c>
      <c r="E3997" s="6">
        <v>200</v>
      </c>
      <c r="F3997" s="8">
        <v>70</v>
      </c>
      <c r="G3997" t="s">
        <v>8220</v>
      </c>
      <c r="H3997" s="6">
        <f t="shared" si="373"/>
        <v>17.5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t="s">
        <v>8269</v>
      </c>
      <c r="Q3997" s="11" t="s">
        <v>8315</v>
      </c>
      <c r="R3997" t="s">
        <v>8316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3">
        <f t="shared" si="372"/>
        <v>17</v>
      </c>
      <c r="E3998" s="6">
        <v>3000</v>
      </c>
      <c r="F3998" s="8">
        <v>497</v>
      </c>
      <c r="G3998" t="s">
        <v>8220</v>
      </c>
      <c r="H3998" s="6">
        <f t="shared" si="373"/>
        <v>29.24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t="s">
        <v>8269</v>
      </c>
      <c r="Q3998" s="11" t="s">
        <v>8315</v>
      </c>
      <c r="R3998" t="s">
        <v>8316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3">
        <f t="shared" si="372"/>
        <v>0</v>
      </c>
      <c r="E3999" s="6">
        <v>3000</v>
      </c>
      <c r="F3999" s="8">
        <v>0</v>
      </c>
      <c r="G3999" t="s">
        <v>8220</v>
      </c>
      <c r="H3999" s="6">
        <f t="shared" si="373"/>
        <v>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t="s">
        <v>8269</v>
      </c>
      <c r="Q3999" s="11" t="s">
        <v>8315</v>
      </c>
      <c r="R3999" t="s">
        <v>8316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>
        <f t="shared" si="377"/>
        <v>2015</v>
      </c>
    </row>
    <row r="4000" spans="1:22" ht="28.8" x14ac:dyDescent="0.3">
      <c r="A4000">
        <v>3998</v>
      </c>
      <c r="B4000" s="3" t="s">
        <v>3994</v>
      </c>
      <c r="C4000" s="3" t="s">
        <v>8104</v>
      </c>
      <c r="D4000" s="3">
        <f t="shared" si="372"/>
        <v>57</v>
      </c>
      <c r="E4000" s="6">
        <v>1250</v>
      </c>
      <c r="F4000" s="8">
        <v>715</v>
      </c>
      <c r="G4000" t="s">
        <v>8220</v>
      </c>
      <c r="H4000" s="6">
        <f t="shared" si="373"/>
        <v>59.58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t="s">
        <v>8269</v>
      </c>
      <c r="Q4000" s="11" t="s">
        <v>8315</v>
      </c>
      <c r="R4000" t="s">
        <v>8316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3">
        <f t="shared" si="372"/>
        <v>17</v>
      </c>
      <c r="E4001" s="6">
        <v>7000</v>
      </c>
      <c r="F4001" s="8">
        <v>1156</v>
      </c>
      <c r="G4001" t="s">
        <v>8220</v>
      </c>
      <c r="H4001" s="6">
        <f t="shared" si="373"/>
        <v>82.57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t="s">
        <v>8269</v>
      </c>
      <c r="Q4001" s="11" t="s">
        <v>8315</v>
      </c>
      <c r="R4001" t="s">
        <v>8316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>
        <f t="shared" si="377"/>
        <v>2014</v>
      </c>
    </row>
    <row r="4002" spans="1:22" x14ac:dyDescent="0.3">
      <c r="A4002">
        <v>4000</v>
      </c>
      <c r="B4002" s="3" t="s">
        <v>3996</v>
      </c>
      <c r="C4002" s="3" t="s">
        <v>8106</v>
      </c>
      <c r="D4002" s="3">
        <f t="shared" si="372"/>
        <v>0</v>
      </c>
      <c r="E4002" s="6">
        <v>8000</v>
      </c>
      <c r="F4002" s="8">
        <v>10</v>
      </c>
      <c r="G4002" t="s">
        <v>8220</v>
      </c>
      <c r="H4002" s="6">
        <f t="shared" si="373"/>
        <v>10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t="s">
        <v>8269</v>
      </c>
      <c r="Q4002" s="11" t="s">
        <v>8315</v>
      </c>
      <c r="R4002" t="s">
        <v>8316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>
        <f t="shared" si="377"/>
        <v>2016</v>
      </c>
    </row>
    <row r="4003" spans="1:22" ht="43.2" x14ac:dyDescent="0.3">
      <c r="A4003">
        <v>4001</v>
      </c>
      <c r="B4003" s="3" t="s">
        <v>3997</v>
      </c>
      <c r="C4003" s="3" t="s">
        <v>8107</v>
      </c>
      <c r="D4003" s="3">
        <f t="shared" si="372"/>
        <v>38</v>
      </c>
      <c r="E4003" s="6">
        <v>1200</v>
      </c>
      <c r="F4003" s="8">
        <v>453</v>
      </c>
      <c r="G4003" t="s">
        <v>8220</v>
      </c>
      <c r="H4003" s="6">
        <f t="shared" si="373"/>
        <v>32.36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t="s">
        <v>8269</v>
      </c>
      <c r="Q4003" s="11" t="s">
        <v>8315</v>
      </c>
      <c r="R4003" t="s">
        <v>8316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3">
        <f t="shared" si="372"/>
        <v>2</v>
      </c>
      <c r="E4004" s="6">
        <v>1250</v>
      </c>
      <c r="F4004" s="8">
        <v>23</v>
      </c>
      <c r="G4004" t="s">
        <v>8220</v>
      </c>
      <c r="H4004" s="6">
        <f t="shared" si="373"/>
        <v>5.75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t="s">
        <v>8269</v>
      </c>
      <c r="Q4004" s="11" t="s">
        <v>8315</v>
      </c>
      <c r="R4004" t="s">
        <v>8316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3">
        <f t="shared" si="372"/>
        <v>10</v>
      </c>
      <c r="E4005" s="6">
        <v>2000</v>
      </c>
      <c r="F4005" s="8">
        <v>201</v>
      </c>
      <c r="G4005" t="s">
        <v>8220</v>
      </c>
      <c r="H4005" s="6">
        <f t="shared" si="373"/>
        <v>100.5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t="s">
        <v>8269</v>
      </c>
      <c r="Q4005" s="11" t="s">
        <v>8315</v>
      </c>
      <c r="R4005" t="s">
        <v>8316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3">
        <f t="shared" si="372"/>
        <v>0</v>
      </c>
      <c r="E4006" s="6">
        <v>500</v>
      </c>
      <c r="F4006" s="8">
        <v>1</v>
      </c>
      <c r="G4006" t="s">
        <v>8220</v>
      </c>
      <c r="H4006" s="6">
        <f t="shared" si="373"/>
        <v>1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t="s">
        <v>8269</v>
      </c>
      <c r="Q4006" s="11" t="s">
        <v>8315</v>
      </c>
      <c r="R4006" t="s">
        <v>8316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3">
        <f t="shared" si="372"/>
        <v>1</v>
      </c>
      <c r="E4007" s="6">
        <v>3000</v>
      </c>
      <c r="F4007" s="8">
        <v>40</v>
      </c>
      <c r="G4007" t="s">
        <v>8220</v>
      </c>
      <c r="H4007" s="6">
        <f t="shared" si="373"/>
        <v>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t="s">
        <v>8269</v>
      </c>
      <c r="Q4007" s="11" t="s">
        <v>8315</v>
      </c>
      <c r="R4007" t="s">
        <v>8316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3">
        <f t="shared" si="372"/>
        <v>0</v>
      </c>
      <c r="E4008" s="6">
        <v>30000</v>
      </c>
      <c r="F4008" s="8">
        <v>2</v>
      </c>
      <c r="G4008" t="s">
        <v>8220</v>
      </c>
      <c r="H4008" s="6">
        <f t="shared" si="373"/>
        <v>2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t="s">
        <v>8269</v>
      </c>
      <c r="Q4008" s="11" t="s">
        <v>8315</v>
      </c>
      <c r="R4008" t="s">
        <v>8316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3">
        <f t="shared" si="372"/>
        <v>0</v>
      </c>
      <c r="E4009" s="6">
        <v>2000</v>
      </c>
      <c r="F4009" s="8">
        <v>5</v>
      </c>
      <c r="G4009" t="s">
        <v>8220</v>
      </c>
      <c r="H4009" s="6">
        <f t="shared" si="373"/>
        <v>5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t="s">
        <v>8269</v>
      </c>
      <c r="Q4009" s="11" t="s">
        <v>8315</v>
      </c>
      <c r="R4009" t="s">
        <v>8316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3">
        <f t="shared" si="372"/>
        <v>6</v>
      </c>
      <c r="E4010" s="6">
        <v>1000</v>
      </c>
      <c r="F4010" s="8">
        <v>60</v>
      </c>
      <c r="G4010" t="s">
        <v>8220</v>
      </c>
      <c r="H4010" s="6">
        <f t="shared" si="373"/>
        <v>15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t="s">
        <v>8269</v>
      </c>
      <c r="Q4010" s="11" t="s">
        <v>8315</v>
      </c>
      <c r="R4010" t="s">
        <v>8316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3">
        <f t="shared" si="372"/>
        <v>4</v>
      </c>
      <c r="E4011" s="6">
        <v>1930</v>
      </c>
      <c r="F4011" s="8">
        <v>75</v>
      </c>
      <c r="G4011" t="s">
        <v>8220</v>
      </c>
      <c r="H4011" s="6">
        <f t="shared" si="373"/>
        <v>25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t="s">
        <v>8269</v>
      </c>
      <c r="Q4011" s="11" t="s">
        <v>8315</v>
      </c>
      <c r="R4011" t="s">
        <v>8316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3">
        <f t="shared" si="372"/>
        <v>24</v>
      </c>
      <c r="E4012" s="6">
        <v>7200</v>
      </c>
      <c r="F4012" s="8">
        <v>1742</v>
      </c>
      <c r="G4012" t="s">
        <v>8220</v>
      </c>
      <c r="H4012" s="6">
        <f t="shared" si="373"/>
        <v>45.84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t="s">
        <v>8269</v>
      </c>
      <c r="Q4012" s="11" t="s">
        <v>8315</v>
      </c>
      <c r="R4012" t="s">
        <v>8316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3">
        <f t="shared" si="372"/>
        <v>8</v>
      </c>
      <c r="E4013" s="6">
        <v>250</v>
      </c>
      <c r="F4013" s="8">
        <v>19</v>
      </c>
      <c r="G4013" t="s">
        <v>8220</v>
      </c>
      <c r="H4013" s="6">
        <f t="shared" si="373"/>
        <v>4.75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t="s">
        <v>8269</v>
      </c>
      <c r="Q4013" s="11" t="s">
        <v>8315</v>
      </c>
      <c r="R4013" t="s">
        <v>8316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>
        <f t="shared" si="377"/>
        <v>2015</v>
      </c>
    </row>
    <row r="4014" spans="1:22" ht="43.2" x14ac:dyDescent="0.3">
      <c r="A4014">
        <v>4012</v>
      </c>
      <c r="B4014" s="3" t="s">
        <v>4008</v>
      </c>
      <c r="C4014" s="3" t="s">
        <v>8117</v>
      </c>
      <c r="D4014" s="3">
        <f t="shared" si="372"/>
        <v>0</v>
      </c>
      <c r="E4014" s="6">
        <v>575</v>
      </c>
      <c r="F4014" s="8">
        <v>0</v>
      </c>
      <c r="G4014" t="s">
        <v>8220</v>
      </c>
      <c r="H4014" s="6">
        <f t="shared" si="373"/>
        <v>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t="s">
        <v>8269</v>
      </c>
      <c r="Q4014" s="11" t="s">
        <v>8315</v>
      </c>
      <c r="R4014" t="s">
        <v>8316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>
        <f t="shared" si="377"/>
        <v>2015</v>
      </c>
    </row>
    <row r="4015" spans="1:22" ht="43.2" x14ac:dyDescent="0.3">
      <c r="A4015">
        <v>4013</v>
      </c>
      <c r="B4015" s="3" t="s">
        <v>4009</v>
      </c>
      <c r="C4015" s="3" t="s">
        <v>8118</v>
      </c>
      <c r="D4015" s="3">
        <f t="shared" si="372"/>
        <v>1</v>
      </c>
      <c r="E4015" s="6">
        <v>2000</v>
      </c>
      <c r="F4015" s="8">
        <v>26</v>
      </c>
      <c r="G4015" t="s">
        <v>8220</v>
      </c>
      <c r="H4015" s="6">
        <f t="shared" si="373"/>
        <v>13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t="s">
        <v>8269</v>
      </c>
      <c r="Q4015" s="11" t="s">
        <v>8315</v>
      </c>
      <c r="R4015" t="s">
        <v>8316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3">
        <f t="shared" si="372"/>
        <v>0</v>
      </c>
      <c r="E4016" s="6">
        <v>9000</v>
      </c>
      <c r="F4016" s="8">
        <v>0</v>
      </c>
      <c r="G4016" t="s">
        <v>8220</v>
      </c>
      <c r="H4016" s="6">
        <f t="shared" si="373"/>
        <v>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t="s">
        <v>8269</v>
      </c>
      <c r="Q4016" s="11" t="s">
        <v>8315</v>
      </c>
      <c r="R4016" t="s">
        <v>8316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3">
        <f t="shared" si="372"/>
        <v>0</v>
      </c>
      <c r="E4017" s="6">
        <v>7000</v>
      </c>
      <c r="F4017" s="8">
        <v>1</v>
      </c>
      <c r="G4017" t="s">
        <v>8220</v>
      </c>
      <c r="H4017" s="6">
        <f t="shared" si="373"/>
        <v>1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t="s">
        <v>8269</v>
      </c>
      <c r="Q4017" s="11" t="s">
        <v>8315</v>
      </c>
      <c r="R4017" t="s">
        <v>8316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3">
        <f t="shared" si="372"/>
        <v>14</v>
      </c>
      <c r="E4018" s="6">
        <v>500</v>
      </c>
      <c r="F4018" s="8">
        <v>70</v>
      </c>
      <c r="G4018" t="s">
        <v>8220</v>
      </c>
      <c r="H4018" s="6">
        <f t="shared" si="373"/>
        <v>10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t="s">
        <v>8269</v>
      </c>
      <c r="Q4018" s="11" t="s">
        <v>8315</v>
      </c>
      <c r="R4018" t="s">
        <v>8316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3">
        <f t="shared" si="372"/>
        <v>1</v>
      </c>
      <c r="E4019" s="6">
        <v>10000</v>
      </c>
      <c r="F4019" s="8">
        <v>105</v>
      </c>
      <c r="G4019" t="s">
        <v>8220</v>
      </c>
      <c r="H4019" s="6">
        <f t="shared" si="373"/>
        <v>52.5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t="s">
        <v>8269</v>
      </c>
      <c r="Q4019" s="11" t="s">
        <v>8315</v>
      </c>
      <c r="R4019" t="s">
        <v>8316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3">
        <f t="shared" si="372"/>
        <v>9</v>
      </c>
      <c r="E4020" s="6">
        <v>1500</v>
      </c>
      <c r="F4020" s="8">
        <v>130</v>
      </c>
      <c r="G4020" t="s">
        <v>8220</v>
      </c>
      <c r="H4020" s="6">
        <f t="shared" si="373"/>
        <v>32.5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t="s">
        <v>8269</v>
      </c>
      <c r="Q4020" s="11" t="s">
        <v>8315</v>
      </c>
      <c r="R4020" t="s">
        <v>8316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3">
        <f t="shared" si="372"/>
        <v>1</v>
      </c>
      <c r="E4021" s="6">
        <v>3500</v>
      </c>
      <c r="F4021" s="8">
        <v>29</v>
      </c>
      <c r="G4021" t="s">
        <v>8220</v>
      </c>
      <c r="H4021" s="6">
        <f t="shared" si="373"/>
        <v>7.25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t="s">
        <v>8269</v>
      </c>
      <c r="Q4021" s="11" t="s">
        <v>8315</v>
      </c>
      <c r="R4021" t="s">
        <v>8316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3">
        <f t="shared" si="372"/>
        <v>17</v>
      </c>
      <c r="E4022" s="6">
        <v>600</v>
      </c>
      <c r="F4022" s="8">
        <v>100</v>
      </c>
      <c r="G4022" t="s">
        <v>8220</v>
      </c>
      <c r="H4022" s="6">
        <f t="shared" si="373"/>
        <v>33.33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t="s">
        <v>8269</v>
      </c>
      <c r="Q4022" s="11" t="s">
        <v>8315</v>
      </c>
      <c r="R4022" t="s">
        <v>8316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>
        <f t="shared" si="377"/>
        <v>2015</v>
      </c>
    </row>
    <row r="4023" spans="1:22" ht="28.8" x14ac:dyDescent="0.3">
      <c r="A4023">
        <v>4021</v>
      </c>
      <c r="B4023" s="3" t="s">
        <v>4017</v>
      </c>
      <c r="C4023" s="3" t="s">
        <v>8126</v>
      </c>
      <c r="D4023" s="3">
        <f t="shared" si="372"/>
        <v>1</v>
      </c>
      <c r="E4023" s="6">
        <v>15000</v>
      </c>
      <c r="F4023" s="8">
        <v>125</v>
      </c>
      <c r="G4023" t="s">
        <v>8220</v>
      </c>
      <c r="H4023" s="6">
        <f t="shared" si="373"/>
        <v>62.5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t="s">
        <v>8269</v>
      </c>
      <c r="Q4023" s="11" t="s">
        <v>8315</v>
      </c>
      <c r="R4023" t="s">
        <v>8316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3">
        <f t="shared" si="372"/>
        <v>70</v>
      </c>
      <c r="E4024" s="6">
        <v>18000</v>
      </c>
      <c r="F4024" s="8">
        <v>12521</v>
      </c>
      <c r="G4024" t="s">
        <v>8220</v>
      </c>
      <c r="H4024" s="6">
        <f t="shared" si="373"/>
        <v>63.56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t="s">
        <v>8269</v>
      </c>
      <c r="Q4024" s="11" t="s">
        <v>8315</v>
      </c>
      <c r="R4024" t="s">
        <v>8316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2014</v>
      </c>
      <c r="V4024">
        <f t="shared" si="377"/>
        <v>2015</v>
      </c>
    </row>
    <row r="4025" spans="1:22" ht="28.8" x14ac:dyDescent="0.3">
      <c r="A4025">
        <v>4023</v>
      </c>
      <c r="B4025" s="3" t="s">
        <v>4019</v>
      </c>
      <c r="C4025" s="3" t="s">
        <v>8128</v>
      </c>
      <c r="D4025" s="3">
        <f t="shared" si="372"/>
        <v>0</v>
      </c>
      <c r="E4025" s="6">
        <v>7000</v>
      </c>
      <c r="F4025" s="8">
        <v>0</v>
      </c>
      <c r="G4025" t="s">
        <v>8220</v>
      </c>
      <c r="H4025" s="6">
        <f t="shared" si="373"/>
        <v>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t="s">
        <v>8269</v>
      </c>
      <c r="Q4025" s="11" t="s">
        <v>8315</v>
      </c>
      <c r="R4025" t="s">
        <v>8316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3">
        <f t="shared" si="372"/>
        <v>1</v>
      </c>
      <c r="E4026" s="6">
        <v>800</v>
      </c>
      <c r="F4026" s="8">
        <v>10</v>
      </c>
      <c r="G4026" t="s">
        <v>8220</v>
      </c>
      <c r="H4026" s="6">
        <f t="shared" si="373"/>
        <v>10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t="s">
        <v>8269</v>
      </c>
      <c r="Q4026" s="11" t="s">
        <v>8315</v>
      </c>
      <c r="R4026" t="s">
        <v>8316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>
        <f t="shared" si="377"/>
        <v>2015</v>
      </c>
    </row>
    <row r="4027" spans="1:22" ht="43.2" x14ac:dyDescent="0.3">
      <c r="A4027">
        <v>4025</v>
      </c>
      <c r="B4027" s="3" t="s">
        <v>4021</v>
      </c>
      <c r="C4027" s="3" t="s">
        <v>8130</v>
      </c>
      <c r="D4027" s="3">
        <f t="shared" si="372"/>
        <v>5</v>
      </c>
      <c r="E4027" s="6">
        <v>5000</v>
      </c>
      <c r="F4027" s="8">
        <v>250</v>
      </c>
      <c r="G4027" t="s">
        <v>8220</v>
      </c>
      <c r="H4027" s="6">
        <f t="shared" si="373"/>
        <v>62.5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t="s">
        <v>8269</v>
      </c>
      <c r="Q4027" s="11" t="s">
        <v>8315</v>
      </c>
      <c r="R4027" t="s">
        <v>8316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3">
        <f t="shared" si="372"/>
        <v>0</v>
      </c>
      <c r="E4028" s="6">
        <v>4000</v>
      </c>
      <c r="F4028" s="8">
        <v>0</v>
      </c>
      <c r="G4028" t="s">
        <v>8220</v>
      </c>
      <c r="H4028" s="6">
        <f t="shared" si="373"/>
        <v>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t="s">
        <v>8269</v>
      </c>
      <c r="Q4028" s="11" t="s">
        <v>8315</v>
      </c>
      <c r="R4028" t="s">
        <v>8316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3">
        <f t="shared" si="372"/>
        <v>7</v>
      </c>
      <c r="E4029" s="6">
        <v>3000</v>
      </c>
      <c r="F4029" s="8">
        <v>215</v>
      </c>
      <c r="G4029" t="s">
        <v>8220</v>
      </c>
      <c r="H4029" s="6">
        <f t="shared" si="373"/>
        <v>30.71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t="s">
        <v>8269</v>
      </c>
      <c r="Q4029" s="11" t="s">
        <v>8315</v>
      </c>
      <c r="R4029" t="s">
        <v>8316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3">
        <f t="shared" si="372"/>
        <v>28</v>
      </c>
      <c r="E4030" s="6">
        <v>2000</v>
      </c>
      <c r="F4030" s="8">
        <v>561</v>
      </c>
      <c r="G4030" t="s">
        <v>8220</v>
      </c>
      <c r="H4030" s="6">
        <f t="shared" si="373"/>
        <v>51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t="s">
        <v>8269</v>
      </c>
      <c r="Q4030" s="11" t="s">
        <v>8315</v>
      </c>
      <c r="R4030" t="s">
        <v>8316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3">
        <f t="shared" si="372"/>
        <v>0</v>
      </c>
      <c r="E4031" s="6">
        <v>20000</v>
      </c>
      <c r="F4031" s="8">
        <v>0</v>
      </c>
      <c r="G4031" t="s">
        <v>8220</v>
      </c>
      <c r="H4031" s="6">
        <f t="shared" si="373"/>
        <v>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t="s">
        <v>8269</v>
      </c>
      <c r="Q4031" s="11" t="s">
        <v>8315</v>
      </c>
      <c r="R4031" t="s">
        <v>8316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>
        <f t="shared" si="377"/>
        <v>2015</v>
      </c>
    </row>
    <row r="4032" spans="1:22" ht="43.2" x14ac:dyDescent="0.3">
      <c r="A4032">
        <v>4030</v>
      </c>
      <c r="B4032" s="3" t="s">
        <v>4026</v>
      </c>
      <c r="C4032" s="3" t="s">
        <v>8135</v>
      </c>
      <c r="D4032" s="3">
        <f t="shared" si="372"/>
        <v>16</v>
      </c>
      <c r="E4032" s="6">
        <v>2500</v>
      </c>
      <c r="F4032" s="8">
        <v>400</v>
      </c>
      <c r="G4032" t="s">
        <v>8220</v>
      </c>
      <c r="H4032" s="6">
        <f t="shared" si="373"/>
        <v>66.67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t="s">
        <v>8269</v>
      </c>
      <c r="Q4032" s="11" t="s">
        <v>8315</v>
      </c>
      <c r="R4032" t="s">
        <v>8316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3">
        <f t="shared" si="372"/>
        <v>0</v>
      </c>
      <c r="E4033" s="6">
        <v>5000</v>
      </c>
      <c r="F4033" s="8">
        <v>0</v>
      </c>
      <c r="G4033" t="s">
        <v>8220</v>
      </c>
      <c r="H4033" s="6">
        <f t="shared" si="373"/>
        <v>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t="s">
        <v>8269</v>
      </c>
      <c r="Q4033" s="11" t="s">
        <v>8315</v>
      </c>
      <c r="R4033" t="s">
        <v>8316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3">
        <f t="shared" ref="D4034:D4097" si="378">ROUND((F4034/E4034)*100,0)</f>
        <v>7</v>
      </c>
      <c r="E4034" s="6">
        <v>6048</v>
      </c>
      <c r="F4034" s="8">
        <v>413</v>
      </c>
      <c r="G4034" t="s">
        <v>8220</v>
      </c>
      <c r="H4034" s="6">
        <f t="shared" si="373"/>
        <v>59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t="s">
        <v>8269</v>
      </c>
      <c r="Q4034" s="11" t="s">
        <v>8315</v>
      </c>
      <c r="R4034" t="s">
        <v>8316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3">
        <f t="shared" si="378"/>
        <v>26</v>
      </c>
      <c r="E4035" s="6">
        <v>23900</v>
      </c>
      <c r="F4035" s="8">
        <v>6141.99</v>
      </c>
      <c r="G4035" t="s">
        <v>8220</v>
      </c>
      <c r="H4035" s="6">
        <f t="shared" ref="H4035:H4098" si="379">IFERROR(ROUND(F4035/N4035,2),0)</f>
        <v>65.34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t="s">
        <v>8269</v>
      </c>
      <c r="Q4035" s="11" t="s">
        <v>8315</v>
      </c>
      <c r="R4035" t="s">
        <v>8316</v>
      </c>
      <c r="S4035" s="13">
        <f t="shared" ref="S4035:S4098" si="380">(((L4035/60)/60)/24)+DATE(1970,1,1)</f>
        <v>42614.268796296295</v>
      </c>
      <c r="T4035" s="13">
        <f t="shared" ref="T4035:T4098" si="381">(((K4035/60)/60)/24)+DATE(1970,1,1)</f>
        <v>42645.375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3">
        <f t="shared" si="378"/>
        <v>1</v>
      </c>
      <c r="E4036" s="6">
        <v>13500</v>
      </c>
      <c r="F4036" s="8">
        <v>200</v>
      </c>
      <c r="G4036" t="s">
        <v>8220</v>
      </c>
      <c r="H4036" s="6">
        <f t="shared" si="379"/>
        <v>100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t="s">
        <v>8269</v>
      </c>
      <c r="Q4036" s="11" t="s">
        <v>8315</v>
      </c>
      <c r="R4036" t="s">
        <v>8316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3">
        <f t="shared" si="378"/>
        <v>37</v>
      </c>
      <c r="E4037" s="6">
        <v>10000</v>
      </c>
      <c r="F4037" s="8">
        <v>3685</v>
      </c>
      <c r="G4037" t="s">
        <v>8220</v>
      </c>
      <c r="H4037" s="6">
        <f t="shared" si="379"/>
        <v>147.4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t="s">
        <v>8269</v>
      </c>
      <c r="Q4037" s="11" t="s">
        <v>8315</v>
      </c>
      <c r="R4037" t="s">
        <v>8316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3">
        <f t="shared" si="378"/>
        <v>47</v>
      </c>
      <c r="E4038" s="6">
        <v>6000</v>
      </c>
      <c r="F4038" s="8">
        <v>2823</v>
      </c>
      <c r="G4038" t="s">
        <v>8220</v>
      </c>
      <c r="H4038" s="6">
        <f t="shared" si="379"/>
        <v>166.06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t="s">
        <v>8269</v>
      </c>
      <c r="Q4038" s="11" t="s">
        <v>8315</v>
      </c>
      <c r="R4038" t="s">
        <v>8316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>
        <f t="shared" si="383"/>
        <v>2014</v>
      </c>
    </row>
    <row r="4039" spans="1:22" ht="43.2" x14ac:dyDescent="0.3">
      <c r="A4039">
        <v>4037</v>
      </c>
      <c r="B4039" s="3" t="s">
        <v>4033</v>
      </c>
      <c r="C4039" s="3" t="s">
        <v>8141</v>
      </c>
      <c r="D4039" s="3">
        <f t="shared" si="378"/>
        <v>11</v>
      </c>
      <c r="E4039" s="6">
        <v>700</v>
      </c>
      <c r="F4039" s="8">
        <v>80</v>
      </c>
      <c r="G4039" t="s">
        <v>8220</v>
      </c>
      <c r="H4039" s="6">
        <f t="shared" si="379"/>
        <v>40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t="s">
        <v>8269</v>
      </c>
      <c r="Q4039" s="11" t="s">
        <v>8315</v>
      </c>
      <c r="R4039" t="s">
        <v>8316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3">
        <f t="shared" si="378"/>
        <v>12</v>
      </c>
      <c r="E4040" s="6">
        <v>2500</v>
      </c>
      <c r="F4040" s="8">
        <v>301</v>
      </c>
      <c r="G4040" t="s">
        <v>8220</v>
      </c>
      <c r="H4040" s="6">
        <f t="shared" si="379"/>
        <v>75.25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t="s">
        <v>8269</v>
      </c>
      <c r="Q4040" s="11" t="s">
        <v>8315</v>
      </c>
      <c r="R4040" t="s">
        <v>8316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>
        <f t="shared" si="383"/>
        <v>2014</v>
      </c>
    </row>
    <row r="4041" spans="1:22" ht="28.8" x14ac:dyDescent="0.3">
      <c r="A4041">
        <v>4039</v>
      </c>
      <c r="B4041" s="3" t="s">
        <v>4035</v>
      </c>
      <c r="C4041" s="3" t="s">
        <v>8143</v>
      </c>
      <c r="D4041" s="3">
        <f t="shared" si="378"/>
        <v>60</v>
      </c>
      <c r="E4041" s="6">
        <v>500</v>
      </c>
      <c r="F4041" s="8">
        <v>300</v>
      </c>
      <c r="G4041" t="s">
        <v>8220</v>
      </c>
      <c r="H4041" s="6">
        <f t="shared" si="379"/>
        <v>60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t="s">
        <v>8269</v>
      </c>
      <c r="Q4041" s="11" t="s">
        <v>8315</v>
      </c>
      <c r="R4041" t="s">
        <v>8316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3">
        <f t="shared" si="378"/>
        <v>31</v>
      </c>
      <c r="E4042" s="6">
        <v>8000</v>
      </c>
      <c r="F4042" s="8">
        <v>2500</v>
      </c>
      <c r="G4042" t="s">
        <v>8220</v>
      </c>
      <c r="H4042" s="6">
        <f t="shared" si="379"/>
        <v>1250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t="s">
        <v>8269</v>
      </c>
      <c r="Q4042" s="11" t="s">
        <v>8315</v>
      </c>
      <c r="R4042" t="s">
        <v>8316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3">
        <f t="shared" si="378"/>
        <v>0</v>
      </c>
      <c r="E4043" s="6">
        <v>5000</v>
      </c>
      <c r="F4043" s="8">
        <v>21</v>
      </c>
      <c r="G4043" t="s">
        <v>8220</v>
      </c>
      <c r="H4043" s="6">
        <f t="shared" si="379"/>
        <v>10.5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t="s">
        <v>8269</v>
      </c>
      <c r="Q4043" s="11" t="s">
        <v>8315</v>
      </c>
      <c r="R4043" t="s">
        <v>8316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3">
        <f t="shared" si="378"/>
        <v>0</v>
      </c>
      <c r="E4044" s="6">
        <v>10000</v>
      </c>
      <c r="F4044" s="8">
        <v>21</v>
      </c>
      <c r="G4044" t="s">
        <v>8220</v>
      </c>
      <c r="H4044" s="6">
        <f t="shared" si="379"/>
        <v>7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t="s">
        <v>8269</v>
      </c>
      <c r="Q4044" s="11" t="s">
        <v>8315</v>
      </c>
      <c r="R4044" t="s">
        <v>8316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>
        <f t="shared" si="383"/>
        <v>2015</v>
      </c>
    </row>
    <row r="4045" spans="1:22" ht="28.8" x14ac:dyDescent="0.3">
      <c r="A4045">
        <v>4043</v>
      </c>
      <c r="B4045" s="3" t="s">
        <v>4039</v>
      </c>
      <c r="C4045" s="3" t="s">
        <v>8147</v>
      </c>
      <c r="D4045" s="3">
        <f t="shared" si="378"/>
        <v>0</v>
      </c>
      <c r="E4045" s="6">
        <v>300</v>
      </c>
      <c r="F4045" s="8">
        <v>0</v>
      </c>
      <c r="G4045" t="s">
        <v>8220</v>
      </c>
      <c r="H4045" s="6">
        <f t="shared" si="379"/>
        <v>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t="s">
        <v>8269</v>
      </c>
      <c r="Q4045" s="11" t="s">
        <v>8315</v>
      </c>
      <c r="R4045" t="s">
        <v>8316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3">
        <f t="shared" si="378"/>
        <v>38</v>
      </c>
      <c r="E4046" s="6">
        <v>600</v>
      </c>
      <c r="F4046" s="8">
        <v>225</v>
      </c>
      <c r="G4046" t="s">
        <v>8220</v>
      </c>
      <c r="H4046" s="6">
        <f t="shared" si="379"/>
        <v>56.25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t="s">
        <v>8269</v>
      </c>
      <c r="Q4046" s="11" t="s">
        <v>8315</v>
      </c>
      <c r="R4046" t="s">
        <v>8316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>
        <f t="shared" si="383"/>
        <v>2015</v>
      </c>
    </row>
    <row r="4047" spans="1:22" ht="43.2" x14ac:dyDescent="0.3">
      <c r="A4047">
        <v>4045</v>
      </c>
      <c r="B4047" s="3" t="s">
        <v>4041</v>
      </c>
      <c r="C4047" s="3" t="s">
        <v>8149</v>
      </c>
      <c r="D4047" s="3">
        <f t="shared" si="378"/>
        <v>0</v>
      </c>
      <c r="E4047" s="6">
        <v>5000</v>
      </c>
      <c r="F4047" s="8">
        <v>1</v>
      </c>
      <c r="G4047" t="s">
        <v>8220</v>
      </c>
      <c r="H4047" s="6">
        <f t="shared" si="379"/>
        <v>1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t="s">
        <v>8269</v>
      </c>
      <c r="Q4047" s="11" t="s">
        <v>8315</v>
      </c>
      <c r="R4047" t="s">
        <v>8316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>
        <f t="shared" si="383"/>
        <v>2014</v>
      </c>
    </row>
    <row r="4048" spans="1:22" ht="43.2" x14ac:dyDescent="0.3">
      <c r="A4048">
        <v>4046</v>
      </c>
      <c r="B4048" s="3" t="s">
        <v>4042</v>
      </c>
      <c r="C4048" s="3" t="s">
        <v>8150</v>
      </c>
      <c r="D4048" s="3">
        <f t="shared" si="378"/>
        <v>8</v>
      </c>
      <c r="E4048" s="6">
        <v>5600</v>
      </c>
      <c r="F4048" s="8">
        <v>460</v>
      </c>
      <c r="G4048" t="s">
        <v>8220</v>
      </c>
      <c r="H4048" s="6">
        <f t="shared" si="379"/>
        <v>38.33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t="s">
        <v>8269</v>
      </c>
      <c r="Q4048" s="11" t="s">
        <v>8315</v>
      </c>
      <c r="R4048" t="s">
        <v>8316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3">
        <f t="shared" si="378"/>
        <v>2</v>
      </c>
      <c r="E4049" s="6">
        <v>5000</v>
      </c>
      <c r="F4049" s="8">
        <v>110</v>
      </c>
      <c r="G4049" t="s">
        <v>8220</v>
      </c>
      <c r="H4049" s="6">
        <f t="shared" si="379"/>
        <v>27.5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t="s">
        <v>8269</v>
      </c>
      <c r="Q4049" s="11" t="s">
        <v>8315</v>
      </c>
      <c r="R4049" t="s">
        <v>8316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>
        <f t="shared" si="383"/>
        <v>2015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3">
        <f t="shared" si="378"/>
        <v>18</v>
      </c>
      <c r="E4050" s="6">
        <v>17000</v>
      </c>
      <c r="F4050" s="8">
        <v>3001</v>
      </c>
      <c r="G4050" t="s">
        <v>8220</v>
      </c>
      <c r="H4050" s="6">
        <f t="shared" si="379"/>
        <v>32.979999999999997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t="s">
        <v>8269</v>
      </c>
      <c r="Q4050" s="11" t="s">
        <v>8315</v>
      </c>
      <c r="R4050" t="s">
        <v>8316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3">
        <f t="shared" si="378"/>
        <v>0</v>
      </c>
      <c r="E4051" s="6">
        <v>20000</v>
      </c>
      <c r="F4051" s="8">
        <v>16</v>
      </c>
      <c r="G4051" t="s">
        <v>8220</v>
      </c>
      <c r="H4051" s="6">
        <f t="shared" si="379"/>
        <v>16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t="s">
        <v>8269</v>
      </c>
      <c r="Q4051" s="11" t="s">
        <v>8315</v>
      </c>
      <c r="R4051" t="s">
        <v>8316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3">
        <f t="shared" si="378"/>
        <v>0</v>
      </c>
      <c r="E4052" s="6">
        <v>1500</v>
      </c>
      <c r="F4052" s="8">
        <v>1</v>
      </c>
      <c r="G4052" t="s">
        <v>8220</v>
      </c>
      <c r="H4052" s="6">
        <f t="shared" si="379"/>
        <v>1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t="s">
        <v>8269</v>
      </c>
      <c r="Q4052" s="11" t="s">
        <v>8315</v>
      </c>
      <c r="R4052" t="s">
        <v>8316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3">
        <f t="shared" si="378"/>
        <v>0</v>
      </c>
      <c r="E4053" s="6">
        <v>500</v>
      </c>
      <c r="F4053" s="8">
        <v>0</v>
      </c>
      <c r="G4053" t="s">
        <v>8220</v>
      </c>
      <c r="H4053" s="6">
        <f t="shared" si="379"/>
        <v>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t="s">
        <v>8269</v>
      </c>
      <c r="Q4053" s="11" t="s">
        <v>8315</v>
      </c>
      <c r="R4053" t="s">
        <v>8316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3">
        <f t="shared" si="378"/>
        <v>38</v>
      </c>
      <c r="E4054" s="6">
        <v>3000</v>
      </c>
      <c r="F4054" s="8">
        <v>1126</v>
      </c>
      <c r="G4054" t="s">
        <v>8220</v>
      </c>
      <c r="H4054" s="6">
        <f t="shared" si="379"/>
        <v>86.62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t="s">
        <v>8269</v>
      </c>
      <c r="Q4054" s="11" t="s">
        <v>8315</v>
      </c>
      <c r="R4054" t="s">
        <v>8316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3">
        <f t="shared" si="378"/>
        <v>22</v>
      </c>
      <c r="E4055" s="6">
        <v>500</v>
      </c>
      <c r="F4055" s="8">
        <v>110</v>
      </c>
      <c r="G4055" t="s">
        <v>8220</v>
      </c>
      <c r="H4055" s="6">
        <f t="shared" si="379"/>
        <v>55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t="s">
        <v>8269</v>
      </c>
      <c r="Q4055" s="11" t="s">
        <v>8315</v>
      </c>
      <c r="R4055" t="s">
        <v>8316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3">
        <f t="shared" si="378"/>
        <v>0</v>
      </c>
      <c r="E4056" s="6">
        <v>8880</v>
      </c>
      <c r="F4056" s="8">
        <v>0</v>
      </c>
      <c r="G4056" t="s">
        <v>8220</v>
      </c>
      <c r="H4056" s="6">
        <f t="shared" si="379"/>
        <v>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t="s">
        <v>8269</v>
      </c>
      <c r="Q4056" s="11" t="s">
        <v>8315</v>
      </c>
      <c r="R4056" t="s">
        <v>8316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3">
        <f t="shared" si="378"/>
        <v>18</v>
      </c>
      <c r="E4057" s="6">
        <v>5000</v>
      </c>
      <c r="F4057" s="8">
        <v>881</v>
      </c>
      <c r="G4057" t="s">
        <v>8220</v>
      </c>
      <c r="H4057" s="6">
        <f t="shared" si="379"/>
        <v>41.95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t="s">
        <v>8269</v>
      </c>
      <c r="Q4057" s="11" t="s">
        <v>8315</v>
      </c>
      <c r="R4057" t="s">
        <v>8316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3">
        <f t="shared" si="378"/>
        <v>53</v>
      </c>
      <c r="E4058" s="6">
        <v>1500</v>
      </c>
      <c r="F4058" s="8">
        <v>795</v>
      </c>
      <c r="G4058" t="s">
        <v>8220</v>
      </c>
      <c r="H4058" s="6">
        <f t="shared" si="379"/>
        <v>88.33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t="s">
        <v>8269</v>
      </c>
      <c r="Q4058" s="11" t="s">
        <v>8315</v>
      </c>
      <c r="R4058" t="s">
        <v>8316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>
        <f t="shared" si="383"/>
        <v>2016</v>
      </c>
    </row>
    <row r="4059" spans="1:22" ht="43.2" x14ac:dyDescent="0.3">
      <c r="A4059">
        <v>4057</v>
      </c>
      <c r="B4059" s="3" t="s">
        <v>4053</v>
      </c>
      <c r="C4059" s="3" t="s">
        <v>8161</v>
      </c>
      <c r="D4059" s="3">
        <f t="shared" si="378"/>
        <v>22</v>
      </c>
      <c r="E4059" s="6">
        <v>3500</v>
      </c>
      <c r="F4059" s="8">
        <v>775</v>
      </c>
      <c r="G4059" t="s">
        <v>8220</v>
      </c>
      <c r="H4059" s="6">
        <f t="shared" si="379"/>
        <v>129.16999999999999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t="s">
        <v>8269</v>
      </c>
      <c r="Q4059" s="11" t="s">
        <v>8315</v>
      </c>
      <c r="R4059" t="s">
        <v>8316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3">
        <f t="shared" si="378"/>
        <v>3</v>
      </c>
      <c r="E4060" s="6">
        <v>3750</v>
      </c>
      <c r="F4060" s="8">
        <v>95</v>
      </c>
      <c r="G4060" t="s">
        <v>8220</v>
      </c>
      <c r="H4060" s="6">
        <f t="shared" si="379"/>
        <v>23.75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t="s">
        <v>8269</v>
      </c>
      <c r="Q4060" s="11" t="s">
        <v>8315</v>
      </c>
      <c r="R4060" t="s">
        <v>8316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>
        <f t="shared" si="383"/>
        <v>2016</v>
      </c>
    </row>
    <row r="4061" spans="1:22" ht="28.8" x14ac:dyDescent="0.3">
      <c r="A4061">
        <v>4059</v>
      </c>
      <c r="B4061" s="3" t="s">
        <v>4055</v>
      </c>
      <c r="C4061" s="3" t="s">
        <v>8163</v>
      </c>
      <c r="D4061" s="3">
        <f t="shared" si="378"/>
        <v>3</v>
      </c>
      <c r="E4061" s="6">
        <v>10000</v>
      </c>
      <c r="F4061" s="8">
        <v>250</v>
      </c>
      <c r="G4061" t="s">
        <v>8220</v>
      </c>
      <c r="H4061" s="6">
        <f t="shared" si="379"/>
        <v>35.71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t="s">
        <v>8269</v>
      </c>
      <c r="Q4061" s="11" t="s">
        <v>8315</v>
      </c>
      <c r="R4061" t="s">
        <v>8316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>
        <f t="shared" si="383"/>
        <v>2014</v>
      </c>
    </row>
    <row r="4062" spans="1:22" ht="43.2" x14ac:dyDescent="0.3">
      <c r="A4062">
        <v>4060</v>
      </c>
      <c r="B4062" s="3" t="s">
        <v>4056</v>
      </c>
      <c r="C4062" s="3" t="s">
        <v>8164</v>
      </c>
      <c r="D4062" s="3">
        <f t="shared" si="378"/>
        <v>3</v>
      </c>
      <c r="E4062" s="6">
        <v>10000</v>
      </c>
      <c r="F4062" s="8">
        <v>285</v>
      </c>
      <c r="G4062" t="s">
        <v>8220</v>
      </c>
      <c r="H4062" s="6">
        <f t="shared" si="379"/>
        <v>57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t="s">
        <v>8269</v>
      </c>
      <c r="Q4062" s="11" t="s">
        <v>8315</v>
      </c>
      <c r="R4062" t="s">
        <v>8316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>
        <f t="shared" si="383"/>
        <v>2014</v>
      </c>
    </row>
    <row r="4063" spans="1:22" ht="28.8" x14ac:dyDescent="0.3">
      <c r="A4063">
        <v>4061</v>
      </c>
      <c r="B4063" s="3" t="s">
        <v>4057</v>
      </c>
      <c r="C4063" s="3" t="s">
        <v>8165</v>
      </c>
      <c r="D4063" s="3">
        <f t="shared" si="378"/>
        <v>0</v>
      </c>
      <c r="E4063" s="6">
        <v>525</v>
      </c>
      <c r="F4063" s="8">
        <v>0</v>
      </c>
      <c r="G4063" t="s">
        <v>8220</v>
      </c>
      <c r="H4063" s="6">
        <f t="shared" si="379"/>
        <v>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t="s">
        <v>8269</v>
      </c>
      <c r="Q4063" s="11" t="s">
        <v>8315</v>
      </c>
      <c r="R4063" t="s">
        <v>8316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3">
        <f t="shared" si="378"/>
        <v>2</v>
      </c>
      <c r="E4064" s="6">
        <v>20000</v>
      </c>
      <c r="F4064" s="8">
        <v>490</v>
      </c>
      <c r="G4064" t="s">
        <v>8220</v>
      </c>
      <c r="H4064" s="6">
        <f t="shared" si="379"/>
        <v>163.33000000000001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t="s">
        <v>8269</v>
      </c>
      <c r="Q4064" s="11" t="s">
        <v>8315</v>
      </c>
      <c r="R4064" t="s">
        <v>8316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3">
        <f t="shared" si="378"/>
        <v>1</v>
      </c>
      <c r="E4065" s="6">
        <v>9500</v>
      </c>
      <c r="F4065" s="8">
        <v>135</v>
      </c>
      <c r="G4065" t="s">
        <v>8220</v>
      </c>
      <c r="H4065" s="6">
        <f t="shared" si="379"/>
        <v>15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t="s">
        <v>8269</v>
      </c>
      <c r="Q4065" s="11" t="s">
        <v>8315</v>
      </c>
      <c r="R4065" t="s">
        <v>8316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3">
        <f t="shared" si="378"/>
        <v>19</v>
      </c>
      <c r="E4066" s="6">
        <v>2000</v>
      </c>
      <c r="F4066" s="8">
        <v>385</v>
      </c>
      <c r="G4066" t="s">
        <v>8220</v>
      </c>
      <c r="H4066" s="6">
        <f t="shared" si="379"/>
        <v>64.17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t="s">
        <v>8269</v>
      </c>
      <c r="Q4066" s="11" t="s">
        <v>8315</v>
      </c>
      <c r="R4066" t="s">
        <v>8316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3">
        <f t="shared" si="378"/>
        <v>1</v>
      </c>
      <c r="E4067" s="6">
        <v>4000</v>
      </c>
      <c r="F4067" s="8">
        <v>27</v>
      </c>
      <c r="G4067" t="s">
        <v>8220</v>
      </c>
      <c r="H4067" s="6">
        <f t="shared" si="379"/>
        <v>6.75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t="s">
        <v>8269</v>
      </c>
      <c r="Q4067" s="11" t="s">
        <v>8315</v>
      </c>
      <c r="R4067" t="s">
        <v>8316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>
        <f t="shared" si="383"/>
        <v>2014</v>
      </c>
    </row>
    <row r="4068" spans="1:22" ht="43.2" x14ac:dyDescent="0.3">
      <c r="A4068">
        <v>4066</v>
      </c>
      <c r="B4068" s="3" t="s">
        <v>4062</v>
      </c>
      <c r="C4068" s="3" t="s">
        <v>8170</v>
      </c>
      <c r="D4068" s="3">
        <f t="shared" si="378"/>
        <v>0</v>
      </c>
      <c r="E4068" s="6">
        <v>15000</v>
      </c>
      <c r="F4068" s="8">
        <v>25</v>
      </c>
      <c r="G4068" t="s">
        <v>8220</v>
      </c>
      <c r="H4068" s="6">
        <f t="shared" si="379"/>
        <v>25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t="s">
        <v>8269</v>
      </c>
      <c r="Q4068" s="11" t="s">
        <v>8315</v>
      </c>
      <c r="R4068" t="s">
        <v>8316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3">
        <f t="shared" si="378"/>
        <v>61</v>
      </c>
      <c r="E4069" s="6">
        <v>5000</v>
      </c>
      <c r="F4069" s="8">
        <v>3045</v>
      </c>
      <c r="G4069" t="s">
        <v>8220</v>
      </c>
      <c r="H4069" s="6">
        <f t="shared" si="379"/>
        <v>179.12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t="s">
        <v>8269</v>
      </c>
      <c r="Q4069" s="11" t="s">
        <v>8315</v>
      </c>
      <c r="R4069" t="s">
        <v>8316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>
        <f t="shared" si="383"/>
        <v>2015</v>
      </c>
    </row>
    <row r="4070" spans="1:22" ht="28.8" x14ac:dyDescent="0.3">
      <c r="A4070">
        <v>4068</v>
      </c>
      <c r="B4070" s="3" t="s">
        <v>4064</v>
      </c>
      <c r="C4070" s="3" t="s">
        <v>8171</v>
      </c>
      <c r="D4070" s="3">
        <f t="shared" si="378"/>
        <v>1</v>
      </c>
      <c r="E4070" s="6">
        <v>3495</v>
      </c>
      <c r="F4070" s="8">
        <v>34.950000000000003</v>
      </c>
      <c r="G4070" t="s">
        <v>8220</v>
      </c>
      <c r="H4070" s="6">
        <f t="shared" si="379"/>
        <v>34.950000000000003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t="s">
        <v>8269</v>
      </c>
      <c r="Q4070" s="11" t="s">
        <v>8315</v>
      </c>
      <c r="R4070" t="s">
        <v>8316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>
        <f t="shared" si="383"/>
        <v>2017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3">
        <f t="shared" si="378"/>
        <v>34</v>
      </c>
      <c r="E4071" s="6">
        <v>1250</v>
      </c>
      <c r="F4071" s="8">
        <v>430</v>
      </c>
      <c r="G4071" t="s">
        <v>8220</v>
      </c>
      <c r="H4071" s="6">
        <f t="shared" si="379"/>
        <v>33.08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t="s">
        <v>8269</v>
      </c>
      <c r="Q4071" s="11" t="s">
        <v>8315</v>
      </c>
      <c r="R4071" t="s">
        <v>8316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>
        <f t="shared" si="383"/>
        <v>2015</v>
      </c>
    </row>
    <row r="4072" spans="1:22" ht="28.8" x14ac:dyDescent="0.3">
      <c r="A4072">
        <v>4070</v>
      </c>
      <c r="B4072" s="3" t="s">
        <v>4066</v>
      </c>
      <c r="C4072" s="3" t="s">
        <v>8173</v>
      </c>
      <c r="D4072" s="3">
        <f t="shared" si="378"/>
        <v>17</v>
      </c>
      <c r="E4072" s="6">
        <v>1000</v>
      </c>
      <c r="F4072" s="8">
        <v>165</v>
      </c>
      <c r="G4072" t="s">
        <v>8220</v>
      </c>
      <c r="H4072" s="6">
        <f t="shared" si="379"/>
        <v>27.5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t="s">
        <v>8269</v>
      </c>
      <c r="Q4072" s="11" t="s">
        <v>8315</v>
      </c>
      <c r="R4072" t="s">
        <v>8316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>
        <f t="shared" si="383"/>
        <v>2015</v>
      </c>
    </row>
    <row r="4073" spans="1:22" ht="43.2" x14ac:dyDescent="0.3">
      <c r="A4073">
        <v>4071</v>
      </c>
      <c r="B4073" s="3" t="s">
        <v>4067</v>
      </c>
      <c r="C4073" s="3" t="s">
        <v>8174</v>
      </c>
      <c r="D4073" s="3">
        <f t="shared" si="378"/>
        <v>0</v>
      </c>
      <c r="E4073" s="6">
        <v>20000</v>
      </c>
      <c r="F4073" s="8">
        <v>0</v>
      </c>
      <c r="G4073" t="s">
        <v>8220</v>
      </c>
      <c r="H4073" s="6">
        <f t="shared" si="379"/>
        <v>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t="s">
        <v>8269</v>
      </c>
      <c r="Q4073" s="11" t="s">
        <v>8315</v>
      </c>
      <c r="R4073" t="s">
        <v>8316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>
        <f t="shared" si="383"/>
        <v>2016</v>
      </c>
    </row>
    <row r="4074" spans="1:22" ht="43.2" x14ac:dyDescent="0.3">
      <c r="A4074">
        <v>4072</v>
      </c>
      <c r="B4074" s="3" t="s">
        <v>4068</v>
      </c>
      <c r="C4074" s="3" t="s">
        <v>8175</v>
      </c>
      <c r="D4074" s="3">
        <f t="shared" si="378"/>
        <v>0</v>
      </c>
      <c r="E4074" s="6">
        <v>1000</v>
      </c>
      <c r="F4074" s="8">
        <v>4</v>
      </c>
      <c r="G4074" t="s">
        <v>8220</v>
      </c>
      <c r="H4074" s="6">
        <f t="shared" si="379"/>
        <v>2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t="s">
        <v>8269</v>
      </c>
      <c r="Q4074" s="11" t="s">
        <v>8315</v>
      </c>
      <c r="R4074" t="s">
        <v>8316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3">
        <f t="shared" si="378"/>
        <v>1</v>
      </c>
      <c r="E4075" s="6">
        <v>3500</v>
      </c>
      <c r="F4075" s="8">
        <v>37</v>
      </c>
      <c r="G4075" t="s">
        <v>8220</v>
      </c>
      <c r="H4075" s="6">
        <f t="shared" si="379"/>
        <v>18.5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t="s">
        <v>8269</v>
      </c>
      <c r="Q4075" s="11" t="s">
        <v>8315</v>
      </c>
      <c r="R4075" t="s">
        <v>8316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3">
        <f t="shared" si="378"/>
        <v>27</v>
      </c>
      <c r="E4076" s="6">
        <v>2750</v>
      </c>
      <c r="F4076" s="8">
        <v>735</v>
      </c>
      <c r="G4076" t="s">
        <v>8220</v>
      </c>
      <c r="H4076" s="6">
        <f t="shared" si="379"/>
        <v>35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t="s">
        <v>8269</v>
      </c>
      <c r="Q4076" s="11" t="s">
        <v>8315</v>
      </c>
      <c r="R4076" t="s">
        <v>8316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3">
        <f t="shared" si="378"/>
        <v>29</v>
      </c>
      <c r="E4077" s="6">
        <v>2000</v>
      </c>
      <c r="F4077" s="8">
        <v>576</v>
      </c>
      <c r="G4077" t="s">
        <v>8220</v>
      </c>
      <c r="H4077" s="6">
        <f t="shared" si="379"/>
        <v>44.31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t="s">
        <v>8269</v>
      </c>
      <c r="Q4077" s="11" t="s">
        <v>8315</v>
      </c>
      <c r="R4077" t="s">
        <v>8316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>
        <f t="shared" si="383"/>
        <v>2014</v>
      </c>
    </row>
    <row r="4078" spans="1:22" ht="28.8" x14ac:dyDescent="0.3">
      <c r="A4078">
        <v>4076</v>
      </c>
      <c r="B4078" s="3" t="s">
        <v>4072</v>
      </c>
      <c r="C4078" s="3" t="s">
        <v>8179</v>
      </c>
      <c r="D4078" s="3">
        <f t="shared" si="378"/>
        <v>0</v>
      </c>
      <c r="E4078" s="6">
        <v>700</v>
      </c>
      <c r="F4078" s="8">
        <v>0</v>
      </c>
      <c r="G4078" t="s">
        <v>8220</v>
      </c>
      <c r="H4078" s="6">
        <f t="shared" si="379"/>
        <v>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t="s">
        <v>8269</v>
      </c>
      <c r="Q4078" s="11" t="s">
        <v>8315</v>
      </c>
      <c r="R4078" t="s">
        <v>8316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3">
        <f t="shared" si="378"/>
        <v>9</v>
      </c>
      <c r="E4079" s="6">
        <v>15000</v>
      </c>
      <c r="F4079" s="8">
        <v>1335</v>
      </c>
      <c r="G4079" t="s">
        <v>8220</v>
      </c>
      <c r="H4079" s="6">
        <f t="shared" si="379"/>
        <v>222.5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t="s">
        <v>8269</v>
      </c>
      <c r="Q4079" s="11" t="s">
        <v>8315</v>
      </c>
      <c r="R4079" t="s">
        <v>8316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3">
        <f t="shared" si="378"/>
        <v>0</v>
      </c>
      <c r="E4080" s="6">
        <v>250</v>
      </c>
      <c r="F4080" s="8">
        <v>0</v>
      </c>
      <c r="G4080" t="s">
        <v>8220</v>
      </c>
      <c r="H4080" s="6">
        <f t="shared" si="379"/>
        <v>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t="s">
        <v>8269</v>
      </c>
      <c r="Q4080" s="11" t="s">
        <v>8315</v>
      </c>
      <c r="R4080" t="s">
        <v>8316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>
        <f t="shared" si="383"/>
        <v>2017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3">
        <f t="shared" si="378"/>
        <v>0</v>
      </c>
      <c r="E4081" s="6">
        <v>3000</v>
      </c>
      <c r="F4081" s="8">
        <v>5</v>
      </c>
      <c r="G4081" t="s">
        <v>8220</v>
      </c>
      <c r="H4081" s="6">
        <f t="shared" si="379"/>
        <v>5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t="s">
        <v>8269</v>
      </c>
      <c r="Q4081" s="11" t="s">
        <v>8315</v>
      </c>
      <c r="R4081" t="s">
        <v>8316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3">
        <f t="shared" si="378"/>
        <v>0</v>
      </c>
      <c r="E4082" s="6">
        <v>3000</v>
      </c>
      <c r="F4082" s="8">
        <v>0</v>
      </c>
      <c r="G4082" t="s">
        <v>8220</v>
      </c>
      <c r="H4082" s="6">
        <f t="shared" si="379"/>
        <v>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t="s">
        <v>8269</v>
      </c>
      <c r="Q4082" s="11" t="s">
        <v>8315</v>
      </c>
      <c r="R4082" t="s">
        <v>8316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3">
        <f t="shared" si="378"/>
        <v>16</v>
      </c>
      <c r="E4083" s="6">
        <v>2224</v>
      </c>
      <c r="F4083" s="8">
        <v>350</v>
      </c>
      <c r="G4083" t="s">
        <v>8220</v>
      </c>
      <c r="H4083" s="6">
        <f t="shared" si="379"/>
        <v>29.17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t="s">
        <v>8269</v>
      </c>
      <c r="Q4083" s="11" t="s">
        <v>8315</v>
      </c>
      <c r="R4083" t="s">
        <v>8316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3">
        <f t="shared" si="378"/>
        <v>2</v>
      </c>
      <c r="E4084" s="6">
        <v>150</v>
      </c>
      <c r="F4084" s="8">
        <v>3</v>
      </c>
      <c r="G4084" t="s">
        <v>8220</v>
      </c>
      <c r="H4084" s="6">
        <f t="shared" si="379"/>
        <v>1.5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t="s">
        <v>8269</v>
      </c>
      <c r="Q4084" s="11" t="s">
        <v>8315</v>
      </c>
      <c r="R4084" t="s">
        <v>8316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3">
        <f t="shared" si="378"/>
        <v>22</v>
      </c>
      <c r="E4085" s="6">
        <v>3500</v>
      </c>
      <c r="F4085" s="8">
        <v>759</v>
      </c>
      <c r="G4085" t="s">
        <v>8220</v>
      </c>
      <c r="H4085" s="6">
        <f t="shared" si="379"/>
        <v>126.5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t="s">
        <v>8269</v>
      </c>
      <c r="Q4085" s="11" t="s">
        <v>8315</v>
      </c>
      <c r="R4085" t="s">
        <v>8316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>
        <f t="shared" si="383"/>
        <v>2016</v>
      </c>
    </row>
    <row r="4086" spans="1:22" ht="43.2" x14ac:dyDescent="0.3">
      <c r="A4086">
        <v>4084</v>
      </c>
      <c r="B4086" s="3" t="s">
        <v>4080</v>
      </c>
      <c r="C4086" s="3" t="s">
        <v>8187</v>
      </c>
      <c r="D4086" s="3">
        <f t="shared" si="378"/>
        <v>0</v>
      </c>
      <c r="E4086" s="6">
        <v>3000</v>
      </c>
      <c r="F4086" s="8">
        <v>10</v>
      </c>
      <c r="G4086" t="s">
        <v>8220</v>
      </c>
      <c r="H4086" s="6">
        <f t="shared" si="379"/>
        <v>10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t="s">
        <v>8269</v>
      </c>
      <c r="Q4086" s="11" t="s">
        <v>8315</v>
      </c>
      <c r="R4086" t="s">
        <v>8316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3">
        <f t="shared" si="378"/>
        <v>0</v>
      </c>
      <c r="E4087" s="6">
        <v>3500</v>
      </c>
      <c r="F4087" s="8">
        <v>10</v>
      </c>
      <c r="G4087" t="s">
        <v>8220</v>
      </c>
      <c r="H4087" s="6">
        <f t="shared" si="379"/>
        <v>10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t="s">
        <v>8269</v>
      </c>
      <c r="Q4087" s="11" t="s">
        <v>8315</v>
      </c>
      <c r="R4087" t="s">
        <v>8316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3">
        <f t="shared" si="378"/>
        <v>5</v>
      </c>
      <c r="E4088" s="6">
        <v>1000</v>
      </c>
      <c r="F4088" s="8">
        <v>47</v>
      </c>
      <c r="G4088" t="s">
        <v>8220</v>
      </c>
      <c r="H4088" s="6">
        <f t="shared" si="379"/>
        <v>9.4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t="s">
        <v>8269</v>
      </c>
      <c r="Q4088" s="11" t="s">
        <v>8315</v>
      </c>
      <c r="R4088" t="s">
        <v>8316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3">
        <f t="shared" si="378"/>
        <v>0</v>
      </c>
      <c r="E4089" s="6">
        <v>9600</v>
      </c>
      <c r="F4089" s="8">
        <v>0</v>
      </c>
      <c r="G4089" t="s">
        <v>8220</v>
      </c>
      <c r="H4089" s="6">
        <f t="shared" si="379"/>
        <v>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t="s">
        <v>8269</v>
      </c>
      <c r="Q4089" s="11" t="s">
        <v>8315</v>
      </c>
      <c r="R4089" t="s">
        <v>8316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>
        <f t="shared" si="383"/>
        <v>2016</v>
      </c>
    </row>
    <row r="4090" spans="1:22" ht="28.8" x14ac:dyDescent="0.3">
      <c r="A4090">
        <v>4088</v>
      </c>
      <c r="B4090" s="3" t="s">
        <v>4084</v>
      </c>
      <c r="C4090" s="3" t="s">
        <v>8191</v>
      </c>
      <c r="D4090" s="3">
        <f t="shared" si="378"/>
        <v>11</v>
      </c>
      <c r="E4090" s="6">
        <v>2000</v>
      </c>
      <c r="F4090" s="8">
        <v>216</v>
      </c>
      <c r="G4090" t="s">
        <v>8220</v>
      </c>
      <c r="H4090" s="6">
        <f t="shared" si="379"/>
        <v>72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t="s">
        <v>8269</v>
      </c>
      <c r="Q4090" s="11" t="s">
        <v>8315</v>
      </c>
      <c r="R4090" t="s">
        <v>8316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2014</v>
      </c>
      <c r="V4090">
        <f t="shared" si="383"/>
        <v>2015</v>
      </c>
    </row>
    <row r="4091" spans="1:22" ht="43.2" x14ac:dyDescent="0.3">
      <c r="A4091">
        <v>4089</v>
      </c>
      <c r="B4091" s="3" t="s">
        <v>4085</v>
      </c>
      <c r="C4091" s="3" t="s">
        <v>8192</v>
      </c>
      <c r="D4091" s="3">
        <f t="shared" si="378"/>
        <v>5</v>
      </c>
      <c r="E4091" s="6">
        <v>5000</v>
      </c>
      <c r="F4091" s="8">
        <v>240</v>
      </c>
      <c r="G4091" t="s">
        <v>8220</v>
      </c>
      <c r="H4091" s="6">
        <f t="shared" si="379"/>
        <v>30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t="s">
        <v>8269</v>
      </c>
      <c r="Q4091" s="11" t="s">
        <v>8315</v>
      </c>
      <c r="R4091" t="s">
        <v>8316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>
        <f t="shared" si="383"/>
        <v>2015</v>
      </c>
    </row>
    <row r="4092" spans="1:22" ht="28.8" x14ac:dyDescent="0.3">
      <c r="A4092">
        <v>4090</v>
      </c>
      <c r="B4092" s="3" t="s">
        <v>4086</v>
      </c>
      <c r="C4092" s="3" t="s">
        <v>8193</v>
      </c>
      <c r="D4092" s="3">
        <f t="shared" si="378"/>
        <v>3</v>
      </c>
      <c r="E4092" s="6">
        <v>1000</v>
      </c>
      <c r="F4092" s="8">
        <v>32</v>
      </c>
      <c r="G4092" t="s">
        <v>8220</v>
      </c>
      <c r="H4092" s="6">
        <f t="shared" si="379"/>
        <v>10.67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t="s">
        <v>8269</v>
      </c>
      <c r="Q4092" s="11" t="s">
        <v>8315</v>
      </c>
      <c r="R4092" t="s">
        <v>8316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3">
        <f t="shared" si="378"/>
        <v>13</v>
      </c>
      <c r="E4093" s="6">
        <v>1600</v>
      </c>
      <c r="F4093" s="8">
        <v>204</v>
      </c>
      <c r="G4093" t="s">
        <v>8220</v>
      </c>
      <c r="H4093" s="6">
        <f t="shared" si="379"/>
        <v>25.5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t="s">
        <v>8269</v>
      </c>
      <c r="Q4093" s="11" t="s">
        <v>8315</v>
      </c>
      <c r="R4093" t="s">
        <v>8316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>
        <f t="shared" si="383"/>
        <v>2015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3">
        <f t="shared" si="378"/>
        <v>0</v>
      </c>
      <c r="E4094" s="6">
        <v>110000</v>
      </c>
      <c r="F4094" s="8">
        <v>20</v>
      </c>
      <c r="G4094" t="s">
        <v>8220</v>
      </c>
      <c r="H4094" s="6">
        <f t="shared" si="379"/>
        <v>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t="s">
        <v>8269</v>
      </c>
      <c r="Q4094" s="11" t="s">
        <v>8315</v>
      </c>
      <c r="R4094" t="s">
        <v>8316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3">
        <f t="shared" si="378"/>
        <v>2</v>
      </c>
      <c r="E4095" s="6">
        <v>2500</v>
      </c>
      <c r="F4095" s="8">
        <v>60</v>
      </c>
      <c r="G4095" t="s">
        <v>8220</v>
      </c>
      <c r="H4095" s="6">
        <f t="shared" si="379"/>
        <v>15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t="s">
        <v>8269</v>
      </c>
      <c r="Q4095" s="11" t="s">
        <v>8315</v>
      </c>
      <c r="R4095" t="s">
        <v>8316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3">
        <f t="shared" si="378"/>
        <v>37</v>
      </c>
      <c r="E4096" s="6">
        <v>2000</v>
      </c>
      <c r="F4096" s="8">
        <v>730</v>
      </c>
      <c r="G4096" t="s">
        <v>8220</v>
      </c>
      <c r="H4096" s="6">
        <f t="shared" si="379"/>
        <v>91.25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t="s">
        <v>8269</v>
      </c>
      <c r="Q4096" s="11" t="s">
        <v>8315</v>
      </c>
      <c r="R4096" t="s">
        <v>8316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>
        <f t="shared" si="383"/>
        <v>2014</v>
      </c>
    </row>
    <row r="4097" spans="1:22" ht="28.8" x14ac:dyDescent="0.3">
      <c r="A4097">
        <v>4095</v>
      </c>
      <c r="B4097" s="3" t="s">
        <v>4091</v>
      </c>
      <c r="C4097" s="3" t="s">
        <v>8198</v>
      </c>
      <c r="D4097" s="3">
        <f t="shared" si="378"/>
        <v>3</v>
      </c>
      <c r="E4097" s="6">
        <v>30000</v>
      </c>
      <c r="F4097" s="8">
        <v>800</v>
      </c>
      <c r="G4097" t="s">
        <v>8220</v>
      </c>
      <c r="H4097" s="6">
        <f t="shared" si="379"/>
        <v>800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t="s">
        <v>8269</v>
      </c>
      <c r="Q4097" s="11" t="s">
        <v>8315</v>
      </c>
      <c r="R4097" t="s">
        <v>8316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3">
        <f t="shared" ref="D4098:D4115" si="384">ROUND((F4098/E4098)*100,0)</f>
        <v>11</v>
      </c>
      <c r="E4098" s="6">
        <v>3500</v>
      </c>
      <c r="F4098" s="8">
        <v>400</v>
      </c>
      <c r="G4098" t="s">
        <v>8220</v>
      </c>
      <c r="H4098" s="6">
        <f t="shared" si="379"/>
        <v>80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t="s">
        <v>8269</v>
      </c>
      <c r="Q4098" s="11" t="s">
        <v>8315</v>
      </c>
      <c r="R4098" t="s">
        <v>8316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3">
        <f t="shared" si="384"/>
        <v>0</v>
      </c>
      <c r="E4099" s="6">
        <v>10000</v>
      </c>
      <c r="F4099" s="8">
        <v>0</v>
      </c>
      <c r="G4099" t="s">
        <v>8220</v>
      </c>
      <c r="H4099" s="6">
        <f t="shared" ref="H4099:H4115" si="385">IFERROR(ROUND(F4099/N4099,2),0)</f>
        <v>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t="s">
        <v>8269</v>
      </c>
      <c r="Q4099" s="11" t="s">
        <v>8315</v>
      </c>
      <c r="R4099" t="s">
        <v>8316</v>
      </c>
      <c r="S4099" s="13">
        <f t="shared" ref="S4099:S4115" si="386">(((L4099/60)/60)/24)+DATE(1970,1,1)</f>
        <v>42344.824502314819</v>
      </c>
      <c r="T4099" s="13">
        <f t="shared" ref="T4099:T4115" si="387">(((K4099/60)/60)/24)+DATE(1970,1,1)</f>
        <v>42400.996527777781</v>
      </c>
      <c r="U4099">
        <f t="shared" ref="U4099:U4115" si="388">YEAR(S4099)</f>
        <v>2015</v>
      </c>
      <c r="V4099">
        <f t="shared" ref="V4099:V4115" si="389">YEAR(T4099)</f>
        <v>2016</v>
      </c>
    </row>
    <row r="4100" spans="1:22" ht="28.8" x14ac:dyDescent="0.3">
      <c r="A4100">
        <v>4098</v>
      </c>
      <c r="B4100" s="3" t="s">
        <v>4094</v>
      </c>
      <c r="C4100" s="3" t="s">
        <v>8201</v>
      </c>
      <c r="D4100" s="3">
        <f t="shared" si="384"/>
        <v>0</v>
      </c>
      <c r="E4100" s="6">
        <v>75000</v>
      </c>
      <c r="F4100" s="8">
        <v>0</v>
      </c>
      <c r="G4100" t="s">
        <v>8220</v>
      </c>
      <c r="H4100" s="6">
        <f t="shared" si="385"/>
        <v>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t="s">
        <v>8269</v>
      </c>
      <c r="Q4100" s="11" t="s">
        <v>8315</v>
      </c>
      <c r="R4100" t="s">
        <v>8316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>
        <f t="shared" si="389"/>
        <v>2016</v>
      </c>
    </row>
    <row r="4101" spans="1:22" ht="43.2" x14ac:dyDescent="0.3">
      <c r="A4101">
        <v>4099</v>
      </c>
      <c r="B4101" s="3" t="s">
        <v>4095</v>
      </c>
      <c r="C4101" s="3" t="s">
        <v>8202</v>
      </c>
      <c r="D4101" s="3">
        <f t="shared" si="384"/>
        <v>1</v>
      </c>
      <c r="E4101" s="6">
        <v>4500</v>
      </c>
      <c r="F4101" s="8">
        <v>50</v>
      </c>
      <c r="G4101" t="s">
        <v>8220</v>
      </c>
      <c r="H4101" s="6">
        <f t="shared" si="385"/>
        <v>50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t="s">
        <v>8269</v>
      </c>
      <c r="Q4101" s="11" t="s">
        <v>8315</v>
      </c>
      <c r="R4101" t="s">
        <v>8316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>
        <f t="shared" si="389"/>
        <v>2016</v>
      </c>
    </row>
    <row r="4102" spans="1:22" ht="28.8" x14ac:dyDescent="0.3">
      <c r="A4102">
        <v>4100</v>
      </c>
      <c r="B4102" s="3" t="s">
        <v>4096</v>
      </c>
      <c r="C4102" s="3" t="s">
        <v>8203</v>
      </c>
      <c r="D4102" s="3">
        <f t="shared" si="384"/>
        <v>0</v>
      </c>
      <c r="E4102" s="6">
        <v>270</v>
      </c>
      <c r="F4102" s="8">
        <v>0</v>
      </c>
      <c r="G4102" t="s">
        <v>8220</v>
      </c>
      <c r="H4102" s="6">
        <f t="shared" si="385"/>
        <v>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t="s">
        <v>8269</v>
      </c>
      <c r="Q4102" s="11" t="s">
        <v>8315</v>
      </c>
      <c r="R4102" t="s">
        <v>8316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3">
        <f t="shared" si="384"/>
        <v>0</v>
      </c>
      <c r="E4103" s="6">
        <v>600</v>
      </c>
      <c r="F4103" s="8">
        <v>0</v>
      </c>
      <c r="G4103" t="s">
        <v>8220</v>
      </c>
      <c r="H4103" s="6">
        <f t="shared" si="385"/>
        <v>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t="s">
        <v>8269</v>
      </c>
      <c r="Q4103" s="11" t="s">
        <v>8315</v>
      </c>
      <c r="R4103" t="s">
        <v>8316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>
        <f t="shared" si="389"/>
        <v>2017</v>
      </c>
    </row>
    <row r="4104" spans="1:22" ht="28.8" x14ac:dyDescent="0.3">
      <c r="A4104">
        <v>4102</v>
      </c>
      <c r="B4104" s="3" t="s">
        <v>4098</v>
      </c>
      <c r="C4104" s="3" t="s">
        <v>8205</v>
      </c>
      <c r="D4104" s="3">
        <f t="shared" si="384"/>
        <v>27</v>
      </c>
      <c r="E4104" s="6">
        <v>500</v>
      </c>
      <c r="F4104" s="8">
        <v>137</v>
      </c>
      <c r="G4104" t="s">
        <v>8220</v>
      </c>
      <c r="H4104" s="6">
        <f>IFERROR(ROUND(F4104/N4104,2),0)</f>
        <v>22.83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t="s">
        <v>8269</v>
      </c>
      <c r="Q4104" s="11" t="s">
        <v>8315</v>
      </c>
      <c r="R4104" t="s">
        <v>8316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3">
        <f t="shared" si="384"/>
        <v>10</v>
      </c>
      <c r="E4105" s="6">
        <v>1000</v>
      </c>
      <c r="F4105" s="8">
        <v>100</v>
      </c>
      <c r="G4105" t="s">
        <v>8220</v>
      </c>
      <c r="H4105" s="6">
        <f t="shared" si="385"/>
        <v>16.670000000000002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t="s">
        <v>8269</v>
      </c>
      <c r="Q4105" s="11" t="s">
        <v>8315</v>
      </c>
      <c r="R4105" t="s">
        <v>8316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3">
        <f t="shared" si="384"/>
        <v>21</v>
      </c>
      <c r="E4106" s="6">
        <v>3000</v>
      </c>
      <c r="F4106" s="8">
        <v>641</v>
      </c>
      <c r="G4106" t="s">
        <v>8220</v>
      </c>
      <c r="H4106" s="6">
        <f t="shared" si="385"/>
        <v>45.79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t="s">
        <v>8269</v>
      </c>
      <c r="Q4106" s="11" t="s">
        <v>8315</v>
      </c>
      <c r="R4106" t="s">
        <v>8316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>
        <f t="shared" si="389"/>
        <v>2016</v>
      </c>
    </row>
    <row r="4107" spans="1:22" ht="43.2" x14ac:dyDescent="0.3">
      <c r="A4107">
        <v>4105</v>
      </c>
      <c r="B4107" s="3" t="s">
        <v>4101</v>
      </c>
      <c r="C4107" s="3" t="s">
        <v>8208</v>
      </c>
      <c r="D4107" s="3">
        <f t="shared" si="384"/>
        <v>7</v>
      </c>
      <c r="E4107" s="6">
        <v>33000</v>
      </c>
      <c r="F4107" s="8">
        <v>2300</v>
      </c>
      <c r="G4107" t="s">
        <v>8220</v>
      </c>
      <c r="H4107" s="6">
        <f t="shared" si="385"/>
        <v>383.33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t="s">
        <v>8269</v>
      </c>
      <c r="Q4107" s="11" t="s">
        <v>8315</v>
      </c>
      <c r="R4107" t="s">
        <v>8316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3">
        <f t="shared" si="384"/>
        <v>71</v>
      </c>
      <c r="E4108" s="6">
        <v>5000</v>
      </c>
      <c r="F4108" s="8">
        <v>3530</v>
      </c>
      <c r="G4108" t="s">
        <v>8220</v>
      </c>
      <c r="H4108" s="6">
        <f t="shared" si="385"/>
        <v>106.97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t="s">
        <v>8269</v>
      </c>
      <c r="Q4108" s="11" t="s">
        <v>8315</v>
      </c>
      <c r="R4108" t="s">
        <v>8316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3">
        <f t="shared" si="384"/>
        <v>2</v>
      </c>
      <c r="E4109" s="6">
        <v>2000</v>
      </c>
      <c r="F4109" s="8">
        <v>41</v>
      </c>
      <c r="G4109" t="s">
        <v>8220</v>
      </c>
      <c r="H4109" s="6">
        <f t="shared" si="385"/>
        <v>10.25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t="s">
        <v>8269</v>
      </c>
      <c r="Q4109" s="11" t="s">
        <v>8315</v>
      </c>
      <c r="R4109" t="s">
        <v>8316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3">
        <f t="shared" si="384"/>
        <v>2</v>
      </c>
      <c r="E4110" s="6">
        <v>3000</v>
      </c>
      <c r="F4110" s="8">
        <v>59</v>
      </c>
      <c r="G4110" t="s">
        <v>8220</v>
      </c>
      <c r="H4110" s="6">
        <f t="shared" si="385"/>
        <v>59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t="s">
        <v>8269</v>
      </c>
      <c r="Q4110" s="11" t="s">
        <v>8315</v>
      </c>
      <c r="R4110" t="s">
        <v>8316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3">
        <f t="shared" si="384"/>
        <v>0</v>
      </c>
      <c r="E4111" s="6">
        <v>500</v>
      </c>
      <c r="F4111" s="8">
        <v>0</v>
      </c>
      <c r="G4111" t="s">
        <v>8220</v>
      </c>
      <c r="H4111" s="6">
        <f t="shared" si="385"/>
        <v>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t="s">
        <v>8269</v>
      </c>
      <c r="Q4111" s="11" t="s">
        <v>8315</v>
      </c>
      <c r="R4111" t="s">
        <v>8316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3">
        <f t="shared" si="384"/>
        <v>29</v>
      </c>
      <c r="E4112" s="6">
        <v>300</v>
      </c>
      <c r="F4112" s="8">
        <v>86</v>
      </c>
      <c r="G4112" t="s">
        <v>8220</v>
      </c>
      <c r="H4112" s="6">
        <f t="shared" si="385"/>
        <v>14.33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t="s">
        <v>8269</v>
      </c>
      <c r="Q4112" s="11" t="s">
        <v>8315</v>
      </c>
      <c r="R4112" t="s">
        <v>8316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3">
        <f t="shared" si="384"/>
        <v>3</v>
      </c>
      <c r="E4113" s="6">
        <v>3000</v>
      </c>
      <c r="F4113" s="8">
        <v>94</v>
      </c>
      <c r="G4113" t="s">
        <v>8220</v>
      </c>
      <c r="H4113" s="6">
        <f t="shared" si="385"/>
        <v>15.67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t="s">
        <v>8269</v>
      </c>
      <c r="Q4113" s="11" t="s">
        <v>8315</v>
      </c>
      <c r="R4113" t="s">
        <v>8316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3">
        <f t="shared" si="384"/>
        <v>0</v>
      </c>
      <c r="E4114" s="6">
        <v>2500</v>
      </c>
      <c r="F4114" s="8">
        <v>1</v>
      </c>
      <c r="G4114" t="s">
        <v>8220</v>
      </c>
      <c r="H4114" s="6">
        <f t="shared" si="385"/>
        <v>1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t="s">
        <v>8269</v>
      </c>
      <c r="Q4114" s="11" t="s">
        <v>8315</v>
      </c>
      <c r="R4114" t="s">
        <v>8316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3">
        <f t="shared" si="384"/>
        <v>0</v>
      </c>
      <c r="E4115" s="6">
        <v>1500</v>
      </c>
      <c r="F4115" s="8">
        <v>3</v>
      </c>
      <c r="G4115" t="s">
        <v>8220</v>
      </c>
      <c r="H4115" s="6">
        <f t="shared" si="385"/>
        <v>1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t="s">
        <v>8269</v>
      </c>
      <c r="Q4115" s="11" t="s">
        <v>8315</v>
      </c>
      <c r="R4115" t="s">
        <v>8316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>
        <f t="shared" si="389"/>
        <v>2016</v>
      </c>
    </row>
    <row r="4116" spans="1:22" x14ac:dyDescent="0.3">
      <c r="S4116" s="13"/>
      <c r="T4116" s="13"/>
    </row>
    <row r="4117" spans="1:22" x14ac:dyDescent="0.3">
      <c r="S4117" s="13"/>
      <c r="T4117" s="13"/>
    </row>
    <row r="4118" spans="1:22" x14ac:dyDescent="0.3">
      <c r="S4118" s="13"/>
      <c r="T4118" s="13"/>
    </row>
  </sheetData>
  <autoFilter ref="A1:V4115" xr:uid="{00000000-0001-0000-0000-000000000000}"/>
  <sortState xmlns:xlrd2="http://schemas.microsoft.com/office/spreadsheetml/2017/richdata2" ref="A2:P4118">
    <sortCondition ref="A2:A4118"/>
  </sortState>
  <conditionalFormatting sqref="G1:H1048576">
    <cfRule type="cellIs" dxfId="9" priority="2" operator="equal">
      <formula>$G$162</formula>
    </cfRule>
    <cfRule type="cellIs" dxfId="8" priority="3" operator="equal">
      <formula>$G$155</formula>
    </cfRule>
    <cfRule type="cellIs" dxfId="7" priority="4" operator="equal">
      <formula>$G$2</formula>
    </cfRule>
    <cfRule type="cellIs" dxfId="6" priority="5" operator="equal">
      <formula>$G$88</formula>
    </cfRule>
    <cfRule type="cellIs" dxfId="5" priority="6" operator="equal">
      <formula>$G$3</formula>
    </cfRule>
    <cfRule type="cellIs" dxfId="4" priority="7" operator="equal">
      <formula>$G$3</formula>
    </cfRule>
    <cfRule type="cellIs" dxfId="3" priority="8" operator="equal">
      <formula>$G$2</formula>
    </cfRule>
    <cfRule type="cellIs" dxfId="2" priority="10" operator="equal">
      <formula>"succesful"</formula>
    </cfRule>
    <cfRule type="cellIs" dxfId="1" priority="11" operator="equal">
      <formula>"live"</formula>
    </cfRule>
  </conditionalFormatting>
  <conditionalFormatting sqref="G2:H2 H3:H4118">
    <cfRule type="cellIs" dxfId="0" priority="9" operator="equal">
      <formula>$G$2</formula>
    </cfRule>
  </conditionalFormatting>
  <conditionalFormatting sqref="D1:D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87B1-CCB5-472C-B540-7056C8F35C99}">
  <dimension ref="A1:E18"/>
  <sheetViews>
    <sheetView workbookViewId="0">
      <selection activeCell="G32" sqref="G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2" t="s">
        <v>8379</v>
      </c>
      <c r="B1" t="s">
        <v>8364</v>
      </c>
    </row>
    <row r="2" spans="1:5" x14ac:dyDescent="0.3">
      <c r="A2" s="12" t="s">
        <v>8359</v>
      </c>
      <c r="B2" t="s">
        <v>8315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8367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4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4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4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4" t="s">
        <v>8368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4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4" t="s">
        <v>8369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4" t="s">
        <v>8370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4" t="s">
        <v>8371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4" t="s">
        <v>8372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4" t="s">
        <v>8373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4C6C4-86BB-475A-A7C6-A9CEB033146B}">
  <dimension ref="A1:H13"/>
  <sheetViews>
    <sheetView topLeftCell="E4" workbookViewId="0">
      <selection activeCell="A10" sqref="A10:XFD10"/>
    </sheetView>
  </sheetViews>
  <sheetFormatPr defaultRowHeight="14.4" x14ac:dyDescent="0.3"/>
  <cols>
    <col min="1" max="1" width="18.88671875" bestFit="1" customWidth="1"/>
    <col min="2" max="2" width="16.777343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9.33203125" bestFit="1" customWidth="1"/>
    <col min="8" max="8" width="19.44140625" customWidth="1"/>
  </cols>
  <sheetData>
    <row r="1" spans="1:8" ht="15" thickBot="1" x14ac:dyDescent="0.3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8400</v>
      </c>
      <c r="H1" s="15" t="s">
        <v>8387</v>
      </c>
    </row>
    <row r="2" spans="1:8" ht="15" thickTop="1" x14ac:dyDescent="0.3">
      <c r="A2" t="s">
        <v>8389</v>
      </c>
      <c r="B2">
        <f>COUNTIFS(Kickstarter!$R:$R,"plays",Kickstarter!$G:$G,"successful",Kickstarter!$E:$E, "&lt;1000")</f>
        <v>141</v>
      </c>
      <c r="C2">
        <f>COUNTIFS(Kickstarter!$R:$R,"plays",Kickstarter!$G:$G,"failed",Kickstarter!$E:$E, "&lt;1000")</f>
        <v>45</v>
      </c>
      <c r="D2">
        <f>COUNTIFS(Kickstarter!$R:$R,"plays",Kickstarter!$G:$G,"canceled",Kickstarter!$E:$E, "&lt;1000")</f>
        <v>0</v>
      </c>
      <c r="E2">
        <f>SUM(B2:D2)</f>
        <v>186</v>
      </c>
      <c r="F2">
        <f>ROUND(100*(B2/E2),0)</f>
        <v>76</v>
      </c>
      <c r="G2" s="16">
        <f t="shared" ref="G2:G13" si="0">ROUND(100*(C2/E2),0)</f>
        <v>24</v>
      </c>
      <c r="H2">
        <f>ROUND(100*(D2/E2),0)</f>
        <v>0</v>
      </c>
    </row>
    <row r="3" spans="1:8" x14ac:dyDescent="0.3">
      <c r="A3" t="s">
        <v>8388</v>
      </c>
      <c r="B3">
        <f>COUNTIFS(Kickstarter!$R:$R,"plays",Kickstarter!$G:$G,"successful",Kickstarter!$E:$E, "&gt;=1000",Kickstarter!$E:$E, "&lt;4999")</f>
        <v>387</v>
      </c>
      <c r="C3">
        <f>COUNTIFS(Kickstarter!$R:$R,"plays",Kickstarter!$G:$G,"failed",Kickstarter!$E:$E, "&gt;=1000",Kickstarter!$E:$E, "&lt;4999")</f>
        <v>146</v>
      </c>
      <c r="D3">
        <f>COUNTIFS(Kickstarter!$R:$R,"plays",Kickstarter!$G:$G,"canceled",Kickstarter!$E:$E, "&gt;=1000",Kickstarter!$E:$E, "&lt;4999")</f>
        <v>0</v>
      </c>
      <c r="E3">
        <f t="shared" ref="E3:E13" si="1">SUM(B3:D3)</f>
        <v>533</v>
      </c>
      <c r="F3">
        <f t="shared" ref="F3:F12" si="2">ROUND(100*(B3/E3),0)</f>
        <v>73</v>
      </c>
      <c r="G3" s="16">
        <f t="shared" si="0"/>
        <v>27</v>
      </c>
      <c r="H3">
        <f t="shared" ref="H3:H13" si="3">ROUND(100*(D3/E3),0)</f>
        <v>0</v>
      </c>
    </row>
    <row r="4" spans="1:8" x14ac:dyDescent="0.3">
      <c r="A4" t="s">
        <v>8390</v>
      </c>
      <c r="B4">
        <f>COUNTIFS(Kickstarter!$R:$R,"plays",Kickstarter!$G:$G,"successful",Kickstarter!$E:$E, "&gt;=5000",Kickstarter!$E:$E, "&lt;9999")</f>
        <v>93</v>
      </c>
      <c r="C4">
        <f>COUNTIFS(Kickstarter!$R:$R,"plays",Kickstarter!$G:$G,"failed",Kickstarter!$E:$E, "&gt;=5000",Kickstarter!$E:$E, "&lt;9999")</f>
        <v>76</v>
      </c>
      <c r="D4">
        <f>COUNTIFS(Kickstarter!$R:$R,"plays",Kickstarter!$G:$G,"canceled",Kickstarter!$E:$E, "&gt;=5000",Kickstarter!$E:$E, "&lt;9999")</f>
        <v>0</v>
      </c>
      <c r="E4">
        <f t="shared" si="1"/>
        <v>169</v>
      </c>
      <c r="F4">
        <f t="shared" si="2"/>
        <v>55</v>
      </c>
      <c r="G4" s="16">
        <f t="shared" si="0"/>
        <v>45</v>
      </c>
      <c r="H4">
        <f t="shared" si="3"/>
        <v>0</v>
      </c>
    </row>
    <row r="5" spans="1:8" x14ac:dyDescent="0.3">
      <c r="A5" t="s">
        <v>8391</v>
      </c>
      <c r="B5">
        <f>COUNTIFS(Kickstarter!$R:$R,"plays",Kickstarter!$G:$G,"successful",Kickstarter!$E:$E, "&gt;=10000",Kickstarter!$E:$E, "&lt;14999")</f>
        <v>39</v>
      </c>
      <c r="C5">
        <f>COUNTIFS(Kickstarter!$R:$R,"plays",Kickstarter!$G:$G,"failed",Kickstarter!$E:$E, "&gt;=10000",Kickstarter!$E:$E, "&lt;14999")</f>
        <v>33</v>
      </c>
      <c r="D5">
        <f>COUNTIFS(Kickstarter!$R:$R,"plays",Kickstarter!$G:$G,"canceled",Kickstarter!$E:$E, "&gt;=10000",Kickstarter!$E:$E, "&lt;14999")</f>
        <v>0</v>
      </c>
      <c r="E5">
        <f t="shared" si="1"/>
        <v>72</v>
      </c>
      <c r="F5">
        <f t="shared" si="2"/>
        <v>54</v>
      </c>
      <c r="G5" s="16">
        <f t="shared" si="0"/>
        <v>46</v>
      </c>
      <c r="H5">
        <f t="shared" si="3"/>
        <v>0</v>
      </c>
    </row>
    <row r="6" spans="1:8" x14ac:dyDescent="0.3">
      <c r="A6" t="s">
        <v>8392</v>
      </c>
      <c r="B6">
        <f>COUNTIFS(Kickstarter!$R:$R,"plays",Kickstarter!$G:$G,"successful",Kickstarter!$E:$E, "&gt;=15000",Kickstarter!$E:$E, "&lt;19999")</f>
        <v>12</v>
      </c>
      <c r="C6">
        <f>COUNTIFS(Kickstarter!$R:$R,"plays",Kickstarter!$G:$G,"failed",Kickstarter!$E:$E, "&gt;=15000",Kickstarter!$E:$E, "&lt;19999")</f>
        <v>12</v>
      </c>
      <c r="D6">
        <f>COUNTIFS(Kickstarter!$R:$R,"plays",Kickstarter!$G:$G,"canceled",Kickstarter!$E:$E, "&gt;=15000",Kickstarter!$E:$E, "&lt;19999")</f>
        <v>0</v>
      </c>
      <c r="E6">
        <f t="shared" si="1"/>
        <v>24</v>
      </c>
      <c r="F6">
        <f t="shared" si="2"/>
        <v>50</v>
      </c>
      <c r="G6" s="16">
        <f t="shared" si="0"/>
        <v>50</v>
      </c>
      <c r="H6">
        <f t="shared" si="3"/>
        <v>0</v>
      </c>
    </row>
    <row r="7" spans="1:8" x14ac:dyDescent="0.3">
      <c r="A7" t="s">
        <v>8393</v>
      </c>
      <c r="B7">
        <f>COUNTIFS(Kickstarter!$R:$R,"plays",Kickstarter!$G:$G,"successful",Kickstarter!$E:$E, "&gt;=20000",Kickstarter!$E:$E, "&lt;24999")</f>
        <v>9</v>
      </c>
      <c r="C7">
        <f>COUNTIFS(Kickstarter!$R:$R,"plays",Kickstarter!$G:$G,"failed",Kickstarter!$E:$E, "&gt;=20000",Kickstarter!$E:$E, "&lt;24999")</f>
        <v>11</v>
      </c>
      <c r="D7">
        <f>COUNTIFS(Kickstarter!$R:$R,"plays",Kickstarter!$G:$G,"canceled",Kickstarter!$E:$E, "&gt;=20000",Kickstarter!$E:$E, "&lt;24999")</f>
        <v>0</v>
      </c>
      <c r="E7">
        <f t="shared" si="1"/>
        <v>20</v>
      </c>
      <c r="F7">
        <f t="shared" si="2"/>
        <v>45</v>
      </c>
      <c r="G7" s="16">
        <f t="shared" si="0"/>
        <v>55</v>
      </c>
      <c r="H7">
        <f t="shared" si="3"/>
        <v>0</v>
      </c>
    </row>
    <row r="8" spans="1:8" x14ac:dyDescent="0.3">
      <c r="A8" t="s">
        <v>8394</v>
      </c>
      <c r="B8">
        <f>COUNTIFS(Kickstarter!$R:$R,"plays",Kickstarter!$G:$G,"successful",Kickstarter!$E:$E, "&gt;=25000",Kickstarter!$E:$E, "&lt;29999")</f>
        <v>1</v>
      </c>
      <c r="C8">
        <f>COUNTIFS(Kickstarter!$R:$R,"plays",Kickstarter!$G:$G,"failed",Kickstarter!$E:$E, "&gt;=25000",Kickstarter!$E:$E, "&lt;29999")</f>
        <v>4</v>
      </c>
      <c r="D8">
        <f>COUNTIFS(Kickstarter!$R:$R,"plays",Kickstarter!$G:$G,"canceled",Kickstarter!$E:$E, "&gt;=25000",Kickstarter!$E:$E, "&lt;29999")</f>
        <v>0</v>
      </c>
      <c r="E8">
        <f t="shared" si="1"/>
        <v>5</v>
      </c>
      <c r="F8">
        <f t="shared" si="2"/>
        <v>20</v>
      </c>
      <c r="G8" s="16">
        <f t="shared" si="0"/>
        <v>80</v>
      </c>
      <c r="H8">
        <f t="shared" si="3"/>
        <v>0</v>
      </c>
    </row>
    <row r="9" spans="1:8" x14ac:dyDescent="0.3">
      <c r="A9" t="s">
        <v>8395</v>
      </c>
      <c r="B9">
        <f>COUNTIFS(Kickstarter!$R:$R,"plays",Kickstarter!$G:$G,"successful",Kickstarter!$E:$E, "&gt;=30000",Kickstarter!$E:$E, "&lt;34999")</f>
        <v>3</v>
      </c>
      <c r="C9">
        <f>COUNTIFS(Kickstarter!$R:$R,"plays",Kickstarter!$G:$G,"failed",Kickstarter!$E:$E, "&gt;=30000",Kickstarter!$E:$E, "&lt;34999")</f>
        <v>8</v>
      </c>
      <c r="D9">
        <f>COUNTIFS(Kickstarter!$R:$R,"plays",Kickstarter!$G:$G,"canceled",Kickstarter!$E:$E, "&gt;=30000",Kickstarter!$E:$E, "&lt;34999")</f>
        <v>0</v>
      </c>
      <c r="E9">
        <f t="shared" si="1"/>
        <v>11</v>
      </c>
      <c r="F9">
        <f t="shared" si="2"/>
        <v>27</v>
      </c>
      <c r="G9" s="16">
        <f t="shared" si="0"/>
        <v>73</v>
      </c>
      <c r="H9">
        <f t="shared" si="3"/>
        <v>0</v>
      </c>
    </row>
    <row r="10" spans="1:8" x14ac:dyDescent="0.3">
      <c r="A10" t="s">
        <v>8396</v>
      </c>
      <c r="B10">
        <f>COUNTIFS(Kickstarter!$R:$R,"plays",Kickstarter!$G:$G,"successful",Kickstarter!$E:$E, "&gt;=35000",Kickstarter!$E:$E, "&lt;39999")</f>
        <v>4</v>
      </c>
      <c r="C10">
        <f>COUNTIFS(Kickstarter!$R:$R,"plays",Kickstarter!$G:$G,"failed",Kickstarter!$E:$E, "&gt;=35000",Kickstarter!$E:$E, "&lt;39999")</f>
        <v>2</v>
      </c>
      <c r="D10">
        <f>COUNTIFS(Kickstarter!$R:$R,"plays",Kickstarter!$G:$G,"canceled",Kickstarter!$E:$E, "&gt;=35000",Kickstarter!$E:$E, "&lt;39999")</f>
        <v>0</v>
      </c>
      <c r="E10">
        <f t="shared" si="1"/>
        <v>6</v>
      </c>
      <c r="F10">
        <f t="shared" si="2"/>
        <v>67</v>
      </c>
      <c r="G10" s="16">
        <f t="shared" si="0"/>
        <v>33</v>
      </c>
      <c r="H10">
        <f t="shared" si="3"/>
        <v>0</v>
      </c>
    </row>
    <row r="11" spans="1:8" x14ac:dyDescent="0.3">
      <c r="A11" t="s">
        <v>8397</v>
      </c>
      <c r="B11">
        <f>COUNTIFS(Kickstarter!$R:$R,"plays",Kickstarter!$G:$G,"successful",Kickstarter!$E:$E, "&gt;=40000",Kickstarter!$E:$E, "&lt;44999")</f>
        <v>2</v>
      </c>
      <c r="C11">
        <f>COUNTIFS(Kickstarter!$R:$R,"plays",Kickstarter!$G:$G,"failed",Kickstarter!$E:$E, "&gt;=40000",Kickstarter!$E:$E, "&lt;44999")</f>
        <v>1</v>
      </c>
      <c r="D11">
        <f>COUNTIFS(Kickstarter!$R:$R,"plays",Kickstarter!$G:$G,"canceled",Kickstarter!$E:$E, "&gt;=40000",Kickstarter!$E:$E, "&lt;44999")</f>
        <v>0</v>
      </c>
      <c r="E11">
        <f t="shared" si="1"/>
        <v>3</v>
      </c>
      <c r="F11">
        <f t="shared" si="2"/>
        <v>67</v>
      </c>
      <c r="G11" s="16">
        <f t="shared" si="0"/>
        <v>33</v>
      </c>
      <c r="H11">
        <f t="shared" si="3"/>
        <v>0</v>
      </c>
    </row>
    <row r="12" spans="1:8" x14ac:dyDescent="0.3">
      <c r="A12" t="s">
        <v>8398</v>
      </c>
      <c r="B12">
        <f>COUNTIFS(Kickstarter!$R:$R,"plays",Kickstarter!$G:$G,"successful",Kickstarter!$E:$E, "&gt;=45000",Kickstarter!$E:$E, "&lt;49999")</f>
        <v>0</v>
      </c>
      <c r="C12">
        <f>COUNTIFS(Kickstarter!$R:$R,"plays",Kickstarter!$G:$G,"failed",Kickstarter!$E:$E, "&gt;=45000",Kickstarter!$E:$E, "&lt;49999")</f>
        <v>1</v>
      </c>
      <c r="D12">
        <f>COUNTIFS(Kickstarter!$R:$R,"plays",Kickstarter!$G:$G,"canceled",Kickstarter!$E:$E, "&gt;=45000",Kickstarter!$E:$E, "&lt;49999")</f>
        <v>0</v>
      </c>
      <c r="E12">
        <f t="shared" si="1"/>
        <v>1</v>
      </c>
      <c r="F12">
        <f t="shared" si="2"/>
        <v>0</v>
      </c>
      <c r="G12" s="16">
        <f t="shared" si="0"/>
        <v>100</v>
      </c>
      <c r="H12">
        <f t="shared" si="3"/>
        <v>0</v>
      </c>
    </row>
    <row r="13" spans="1:8" x14ac:dyDescent="0.3">
      <c r="A13" t="s">
        <v>8399</v>
      </c>
      <c r="B13">
        <f>COUNTIFS(Kickstarter!$R:$R,"plays",Kickstarter!$G:$G,"successful",Kickstarter!$E:$E,"&gt;=50000")</f>
        <v>2</v>
      </c>
      <c r="C13">
        <f>COUNTIFS(Kickstarter!$R:$R,"plays",Kickstarter!$G:$G,"failed",Kickstarter!$E:$E,"&gt;=50000")</f>
        <v>14</v>
      </c>
      <c r="D13">
        <f>COUNTIFS(Kickstarter!$R:$R,"plays",Kickstarter!$G:$G,"canceled",Kickstarter!$E:$E,"&gt;=50000")</f>
        <v>0</v>
      </c>
      <c r="E13">
        <f t="shared" si="1"/>
        <v>16</v>
      </c>
      <c r="F13">
        <f>ROUND(100*(B13/E13),0)</f>
        <v>13</v>
      </c>
      <c r="G13" s="16">
        <f t="shared" si="0"/>
        <v>88</v>
      </c>
      <c r="H13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by Launch Date Line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Tree</cp:lastModifiedBy>
  <dcterms:created xsi:type="dcterms:W3CDTF">2017-04-20T15:17:24Z</dcterms:created>
  <dcterms:modified xsi:type="dcterms:W3CDTF">2021-12-21T22:47:01Z</dcterms:modified>
</cp:coreProperties>
</file>