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rptecnologia-my.sharepoint.com/personal/luana_passos_crptecnologia_com_br/Documents/Documentos/SEPLAG-MT/Medições/"/>
    </mc:Choice>
  </mc:AlternateContent>
  <xr:revisionPtr revIDLastSave="6" documentId="13_ncr:1_{864DD20E-3F05-48FF-97FC-30D3BFBBFAE3}" xr6:coauthVersionLast="47" xr6:coauthVersionMax="47" xr10:uidLastSave="{11A0935A-A4B2-43BE-84E6-577E4B99D880}"/>
  <bookViews>
    <workbookView xWindow="-108" yWindow="-108" windowWidth="23256" windowHeight="12576" tabRatio="306" activeTab="1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externalReferences>
    <externalReference r:id="rId6"/>
    <externalReference r:id="rId7"/>
  </externalReferences>
  <definedNames>
    <definedName name="_xlnm._FilterDatabase" localSheetId="1" hidden="1">Funções!$A$7:$P$80</definedName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4" i="2" l="1"/>
  <c r="I154" i="2"/>
  <c r="H154" i="2" s="1"/>
  <c r="J153" i="2"/>
  <c r="I153" i="2"/>
  <c r="H153" i="2" s="1"/>
  <c r="J152" i="2"/>
  <c r="I152" i="2"/>
  <c r="H152" i="2" s="1"/>
  <c r="J151" i="2"/>
  <c r="I151" i="2"/>
  <c r="H151" i="2" s="1"/>
  <c r="J150" i="2"/>
  <c r="I150" i="2"/>
  <c r="F150" i="2" s="1"/>
  <c r="J149" i="2"/>
  <c r="I149" i="2"/>
  <c r="G149" i="2" s="1"/>
  <c r="J148" i="2"/>
  <c r="I148" i="2"/>
  <c r="F148" i="2" s="1"/>
  <c r="L147" i="2"/>
  <c r="J147" i="2"/>
  <c r="I147" i="2"/>
  <c r="G147" i="2" s="1"/>
  <c r="H147" i="2"/>
  <c r="F147" i="2"/>
  <c r="J263" i="2"/>
  <c r="I263" i="2"/>
  <c r="H263" i="2" s="1"/>
  <c r="J262" i="2"/>
  <c r="I262" i="2"/>
  <c r="H262" i="2" s="1"/>
  <c r="J53" i="2"/>
  <c r="I53" i="2"/>
  <c r="H53" i="2" s="1"/>
  <c r="F324" i="2"/>
  <c r="H324" i="2"/>
  <c r="I324" i="2"/>
  <c r="G324" i="2" s="1"/>
  <c r="J324" i="2"/>
  <c r="L324" i="2"/>
  <c r="I325" i="2"/>
  <c r="G325" i="2" s="1"/>
  <c r="J325" i="2"/>
  <c r="I326" i="2"/>
  <c r="H326" i="2" s="1"/>
  <c r="J326" i="2"/>
  <c r="I327" i="2"/>
  <c r="G327" i="2" s="1"/>
  <c r="J327" i="2"/>
  <c r="I328" i="2"/>
  <c r="H328" i="2" s="1"/>
  <c r="J328" i="2"/>
  <c r="I329" i="2"/>
  <c r="J329" i="2"/>
  <c r="I330" i="2"/>
  <c r="F330" i="2" s="1"/>
  <c r="J330" i="2"/>
  <c r="F331" i="2"/>
  <c r="H331" i="2"/>
  <c r="I331" i="2"/>
  <c r="G331" i="2" s="1"/>
  <c r="J331" i="2"/>
  <c r="L331" i="2"/>
  <c r="F332" i="2"/>
  <c r="H332" i="2"/>
  <c r="I332" i="2"/>
  <c r="G332" i="2" s="1"/>
  <c r="J332" i="2"/>
  <c r="L332" i="2"/>
  <c r="F333" i="2"/>
  <c r="H333" i="2"/>
  <c r="I333" i="2"/>
  <c r="G333" i="2" s="1"/>
  <c r="J333" i="2"/>
  <c r="L333" i="2"/>
  <c r="I334" i="2"/>
  <c r="H334" i="2" s="1"/>
  <c r="J334" i="2"/>
  <c r="I335" i="2"/>
  <c r="F335" i="2" s="1"/>
  <c r="J335" i="2"/>
  <c r="I336" i="2"/>
  <c r="J336" i="2"/>
  <c r="I337" i="2"/>
  <c r="J337" i="2"/>
  <c r="I338" i="2"/>
  <c r="F338" i="2" s="1"/>
  <c r="J338" i="2"/>
  <c r="I339" i="2"/>
  <c r="F339" i="2" s="1"/>
  <c r="J339" i="2"/>
  <c r="I340" i="2"/>
  <c r="F340" i="2" s="1"/>
  <c r="J340" i="2"/>
  <c r="F341" i="2"/>
  <c r="H341" i="2"/>
  <c r="I341" i="2"/>
  <c r="G341" i="2" s="1"/>
  <c r="J341" i="2"/>
  <c r="L341" i="2"/>
  <c r="F342" i="2"/>
  <c r="H342" i="2"/>
  <c r="I342" i="2"/>
  <c r="G342" i="2" s="1"/>
  <c r="J342" i="2"/>
  <c r="L342" i="2"/>
  <c r="I343" i="2"/>
  <c r="F343" i="2" s="1"/>
  <c r="J343" i="2"/>
  <c r="I344" i="2"/>
  <c r="H344" i="2" s="1"/>
  <c r="J344" i="2"/>
  <c r="I345" i="2"/>
  <c r="J345" i="2"/>
  <c r="I346" i="2"/>
  <c r="F346" i="2" s="1"/>
  <c r="J346" i="2"/>
  <c r="I347" i="2"/>
  <c r="F347" i="2" s="1"/>
  <c r="J347" i="2"/>
  <c r="I348" i="2"/>
  <c r="F348" i="2" s="1"/>
  <c r="J348" i="2"/>
  <c r="I349" i="2"/>
  <c r="G349" i="2" s="1"/>
  <c r="J349" i="2"/>
  <c r="I350" i="2"/>
  <c r="H350" i="2" s="1"/>
  <c r="J350" i="2"/>
  <c r="I351" i="2"/>
  <c r="G351" i="2" s="1"/>
  <c r="J351" i="2"/>
  <c r="I352" i="2"/>
  <c r="H352" i="2" s="1"/>
  <c r="J352" i="2"/>
  <c r="I353" i="2"/>
  <c r="J353" i="2"/>
  <c r="I354" i="2"/>
  <c r="G354" i="2" s="1"/>
  <c r="J354" i="2"/>
  <c r="I355" i="2"/>
  <c r="F355" i="2" s="1"/>
  <c r="J355" i="2"/>
  <c r="I356" i="2"/>
  <c r="F356" i="2" s="1"/>
  <c r="J356" i="2"/>
  <c r="I357" i="2"/>
  <c r="G357" i="2" s="1"/>
  <c r="J357" i="2"/>
  <c r="F358" i="2"/>
  <c r="H358" i="2"/>
  <c r="I358" i="2"/>
  <c r="G358" i="2" s="1"/>
  <c r="J358" i="2"/>
  <c r="L358" i="2"/>
  <c r="F359" i="2"/>
  <c r="H359" i="2"/>
  <c r="I359" i="2"/>
  <c r="G359" i="2" s="1"/>
  <c r="J359" i="2"/>
  <c r="L359" i="2"/>
  <c r="I360" i="2"/>
  <c r="H360" i="2" s="1"/>
  <c r="J360" i="2"/>
  <c r="I361" i="2"/>
  <c r="J361" i="2"/>
  <c r="I362" i="2"/>
  <c r="G362" i="2" s="1"/>
  <c r="J362" i="2"/>
  <c r="F363" i="2"/>
  <c r="H363" i="2"/>
  <c r="I363" i="2"/>
  <c r="G363" i="2" s="1"/>
  <c r="J363" i="2"/>
  <c r="L363" i="2"/>
  <c r="F364" i="2"/>
  <c r="H364" i="2"/>
  <c r="I364" i="2"/>
  <c r="G364" i="2" s="1"/>
  <c r="J364" i="2"/>
  <c r="L364" i="2"/>
  <c r="I365" i="2"/>
  <c r="G365" i="2" s="1"/>
  <c r="J365" i="2"/>
  <c r="I366" i="2"/>
  <c r="H366" i="2" s="1"/>
  <c r="J366" i="2"/>
  <c r="I367" i="2"/>
  <c r="G367" i="2" s="1"/>
  <c r="J367" i="2"/>
  <c r="I368" i="2"/>
  <c r="H368" i="2" s="1"/>
  <c r="J368" i="2"/>
  <c r="F369" i="2"/>
  <c r="H369" i="2"/>
  <c r="I369" i="2"/>
  <c r="G369" i="2" s="1"/>
  <c r="J369" i="2"/>
  <c r="L369" i="2"/>
  <c r="F370" i="2"/>
  <c r="H370" i="2"/>
  <c r="I370" i="2"/>
  <c r="G370" i="2" s="1"/>
  <c r="J370" i="2"/>
  <c r="L370" i="2"/>
  <c r="I371" i="2"/>
  <c r="F371" i="2" s="1"/>
  <c r="J371" i="2"/>
  <c r="I372" i="2"/>
  <c r="F372" i="2" s="1"/>
  <c r="J372" i="2"/>
  <c r="I373" i="2"/>
  <c r="G373" i="2" s="1"/>
  <c r="J373" i="2"/>
  <c r="I374" i="2"/>
  <c r="G374" i="2" s="1"/>
  <c r="J374" i="2"/>
  <c r="I375" i="2"/>
  <c r="F375" i="2" s="1"/>
  <c r="J375" i="2"/>
  <c r="I376" i="2"/>
  <c r="H376" i="2" s="1"/>
  <c r="J376" i="2"/>
  <c r="F377" i="2"/>
  <c r="H377" i="2"/>
  <c r="I377" i="2"/>
  <c r="G377" i="2" s="1"/>
  <c r="J377" i="2"/>
  <c r="L377" i="2"/>
  <c r="F378" i="2"/>
  <c r="H378" i="2"/>
  <c r="I378" i="2"/>
  <c r="G378" i="2" s="1"/>
  <c r="J378" i="2"/>
  <c r="L378" i="2"/>
  <c r="I379" i="2"/>
  <c r="F379" i="2" s="1"/>
  <c r="J379" i="2"/>
  <c r="I380" i="2"/>
  <c r="F380" i="2" s="1"/>
  <c r="J380" i="2"/>
  <c r="I381" i="2"/>
  <c r="G381" i="2" s="1"/>
  <c r="J381" i="2"/>
  <c r="I382" i="2"/>
  <c r="F382" i="2" s="1"/>
  <c r="J382" i="2"/>
  <c r="I383" i="2"/>
  <c r="G383" i="2" s="1"/>
  <c r="J383" i="2"/>
  <c r="F384" i="2"/>
  <c r="H384" i="2"/>
  <c r="I384" i="2"/>
  <c r="G384" i="2" s="1"/>
  <c r="J384" i="2"/>
  <c r="L384" i="2"/>
  <c r="F385" i="2"/>
  <c r="H385" i="2"/>
  <c r="I385" i="2"/>
  <c r="G385" i="2" s="1"/>
  <c r="J385" i="2"/>
  <c r="L385" i="2"/>
  <c r="I386" i="2"/>
  <c r="H386" i="2" s="1"/>
  <c r="J386" i="2"/>
  <c r="F387" i="2"/>
  <c r="H387" i="2"/>
  <c r="I387" i="2"/>
  <c r="G387" i="2" s="1"/>
  <c r="J387" i="2"/>
  <c r="L387" i="2"/>
  <c r="F388" i="2"/>
  <c r="H388" i="2"/>
  <c r="I388" i="2"/>
  <c r="G388" i="2" s="1"/>
  <c r="J388" i="2"/>
  <c r="L388" i="2"/>
  <c r="I389" i="2"/>
  <c r="G389" i="2" s="1"/>
  <c r="J389" i="2"/>
  <c r="I390" i="2"/>
  <c r="F390" i="2" s="1"/>
  <c r="J390" i="2"/>
  <c r="I391" i="2"/>
  <c r="G391" i="2" s="1"/>
  <c r="J391" i="2"/>
  <c r="I392" i="2"/>
  <c r="J392" i="2"/>
  <c r="F393" i="2"/>
  <c r="H393" i="2"/>
  <c r="I393" i="2"/>
  <c r="G393" i="2" s="1"/>
  <c r="J393" i="2"/>
  <c r="L393" i="2"/>
  <c r="F394" i="2"/>
  <c r="H394" i="2"/>
  <c r="I394" i="2"/>
  <c r="G394" i="2" s="1"/>
  <c r="J394" i="2"/>
  <c r="L394" i="2"/>
  <c r="I395" i="2"/>
  <c r="F395" i="2" s="1"/>
  <c r="J395" i="2"/>
  <c r="F396" i="2"/>
  <c r="H396" i="2"/>
  <c r="I396" i="2"/>
  <c r="G396" i="2" s="1"/>
  <c r="J396" i="2"/>
  <c r="L396" i="2"/>
  <c r="F397" i="2"/>
  <c r="H397" i="2"/>
  <c r="I397" i="2"/>
  <c r="G397" i="2" s="1"/>
  <c r="J397" i="2"/>
  <c r="L397" i="2"/>
  <c r="I398" i="2"/>
  <c r="F398" i="2" s="1"/>
  <c r="J398" i="2"/>
  <c r="I399" i="2"/>
  <c r="G399" i="2" s="1"/>
  <c r="J399" i="2"/>
  <c r="I400" i="2"/>
  <c r="H400" i="2" s="1"/>
  <c r="J400" i="2"/>
  <c r="I401" i="2"/>
  <c r="J401" i="2"/>
  <c r="I402" i="2"/>
  <c r="H402" i="2" s="1"/>
  <c r="J402" i="2"/>
  <c r="I403" i="2"/>
  <c r="F403" i="2" s="1"/>
  <c r="J403" i="2"/>
  <c r="I404" i="2"/>
  <c r="F404" i="2" s="1"/>
  <c r="J404" i="2"/>
  <c r="F405" i="2"/>
  <c r="H405" i="2"/>
  <c r="I405" i="2"/>
  <c r="G405" i="2" s="1"/>
  <c r="J405" i="2"/>
  <c r="L405" i="2"/>
  <c r="F406" i="2"/>
  <c r="H406" i="2"/>
  <c r="I406" i="2"/>
  <c r="G406" i="2" s="1"/>
  <c r="J406" i="2"/>
  <c r="L406" i="2"/>
  <c r="I407" i="2"/>
  <c r="G407" i="2" s="1"/>
  <c r="J407" i="2"/>
  <c r="I408" i="2"/>
  <c r="H408" i="2" s="1"/>
  <c r="J408" i="2"/>
  <c r="I409" i="2"/>
  <c r="J409" i="2"/>
  <c r="I410" i="2"/>
  <c r="H410" i="2" s="1"/>
  <c r="J410" i="2"/>
  <c r="I411" i="2"/>
  <c r="F411" i="2" s="1"/>
  <c r="J411" i="2"/>
  <c r="I412" i="2"/>
  <c r="F412" i="2" s="1"/>
  <c r="J412" i="2"/>
  <c r="I413" i="2"/>
  <c r="G413" i="2" s="1"/>
  <c r="J413" i="2"/>
  <c r="I414" i="2"/>
  <c r="G414" i="2" s="1"/>
  <c r="J414" i="2"/>
  <c r="I415" i="2"/>
  <c r="H415" i="2" s="1"/>
  <c r="J415" i="2"/>
  <c r="I416" i="2"/>
  <c r="H416" i="2" s="1"/>
  <c r="J416" i="2"/>
  <c r="F417" i="2"/>
  <c r="H417" i="2"/>
  <c r="I417" i="2"/>
  <c r="G417" i="2" s="1"/>
  <c r="J417" i="2"/>
  <c r="L417" i="2"/>
  <c r="F418" i="2"/>
  <c r="H418" i="2"/>
  <c r="I418" i="2"/>
  <c r="G418" i="2" s="1"/>
  <c r="J418" i="2"/>
  <c r="L418" i="2"/>
  <c r="F419" i="2"/>
  <c r="H419" i="2"/>
  <c r="I419" i="2"/>
  <c r="G419" i="2" s="1"/>
  <c r="J419" i="2"/>
  <c r="L419" i="2"/>
  <c r="I420" i="2"/>
  <c r="F420" i="2" s="1"/>
  <c r="J420" i="2"/>
  <c r="I421" i="2"/>
  <c r="G421" i="2" s="1"/>
  <c r="J421" i="2"/>
  <c r="I422" i="2"/>
  <c r="G422" i="2" s="1"/>
  <c r="J422" i="2"/>
  <c r="I423" i="2"/>
  <c r="F423" i="2" s="1"/>
  <c r="J423" i="2"/>
  <c r="I424" i="2"/>
  <c r="H424" i="2" s="1"/>
  <c r="J424" i="2"/>
  <c r="I425" i="2"/>
  <c r="J425" i="2"/>
  <c r="I426" i="2"/>
  <c r="F426" i="2" s="1"/>
  <c r="J426" i="2"/>
  <c r="F427" i="2"/>
  <c r="H427" i="2"/>
  <c r="I427" i="2"/>
  <c r="G427" i="2" s="1"/>
  <c r="J427" i="2"/>
  <c r="L427" i="2"/>
  <c r="F428" i="2"/>
  <c r="H428" i="2"/>
  <c r="I428" i="2"/>
  <c r="G428" i="2" s="1"/>
  <c r="J428" i="2"/>
  <c r="L428" i="2"/>
  <c r="I429" i="2"/>
  <c r="G429" i="2" s="1"/>
  <c r="J429" i="2"/>
  <c r="I430" i="2"/>
  <c r="F430" i="2" s="1"/>
  <c r="J430" i="2"/>
  <c r="I431" i="2"/>
  <c r="G431" i="2" s="1"/>
  <c r="J431" i="2"/>
  <c r="I432" i="2"/>
  <c r="H432" i="2" s="1"/>
  <c r="J432" i="2"/>
  <c r="I433" i="2"/>
  <c r="J433" i="2"/>
  <c r="I434" i="2"/>
  <c r="H434" i="2" s="1"/>
  <c r="J434" i="2"/>
  <c r="I435" i="2"/>
  <c r="F435" i="2" s="1"/>
  <c r="J435" i="2"/>
  <c r="F436" i="2"/>
  <c r="H436" i="2"/>
  <c r="I436" i="2"/>
  <c r="G436" i="2" s="1"/>
  <c r="J436" i="2"/>
  <c r="L436" i="2"/>
  <c r="F437" i="2"/>
  <c r="H437" i="2"/>
  <c r="I437" i="2"/>
  <c r="G437" i="2" s="1"/>
  <c r="J437" i="2"/>
  <c r="L437" i="2"/>
  <c r="I438" i="2"/>
  <c r="G438" i="2" s="1"/>
  <c r="J438" i="2"/>
  <c r="I439" i="2"/>
  <c r="F439" i="2" s="1"/>
  <c r="J439" i="2"/>
  <c r="I440" i="2"/>
  <c r="J440" i="2"/>
  <c r="I441" i="2"/>
  <c r="J441" i="2"/>
  <c r="I442" i="2"/>
  <c r="G442" i="2" s="1"/>
  <c r="J442" i="2"/>
  <c r="I443" i="2"/>
  <c r="F443" i="2" s="1"/>
  <c r="J443" i="2"/>
  <c r="I444" i="2"/>
  <c r="F444" i="2" s="1"/>
  <c r="J444" i="2"/>
  <c r="F445" i="2"/>
  <c r="H445" i="2"/>
  <c r="I445" i="2"/>
  <c r="G445" i="2" s="1"/>
  <c r="J445" i="2"/>
  <c r="L445" i="2"/>
  <c r="F446" i="2"/>
  <c r="H446" i="2"/>
  <c r="I446" i="2"/>
  <c r="G446" i="2" s="1"/>
  <c r="J446" i="2"/>
  <c r="L446" i="2"/>
  <c r="I447" i="2"/>
  <c r="G447" i="2" s="1"/>
  <c r="J447" i="2"/>
  <c r="I448" i="2"/>
  <c r="G448" i="2" s="1"/>
  <c r="J448" i="2"/>
  <c r="I449" i="2"/>
  <c r="G449" i="2" s="1"/>
  <c r="J449" i="2"/>
  <c r="I450" i="2"/>
  <c r="G450" i="2" s="1"/>
  <c r="J450" i="2"/>
  <c r="F451" i="2"/>
  <c r="H451" i="2"/>
  <c r="I451" i="2"/>
  <c r="G451" i="2" s="1"/>
  <c r="J451" i="2"/>
  <c r="L451" i="2"/>
  <c r="F452" i="2"/>
  <c r="H452" i="2"/>
  <c r="I452" i="2"/>
  <c r="G452" i="2" s="1"/>
  <c r="J452" i="2"/>
  <c r="L452" i="2"/>
  <c r="I453" i="2"/>
  <c r="J453" i="2"/>
  <c r="I454" i="2"/>
  <c r="G454" i="2" s="1"/>
  <c r="J454" i="2"/>
  <c r="I455" i="2"/>
  <c r="H455" i="2" s="1"/>
  <c r="K455" i="2" s="1"/>
  <c r="J455" i="2"/>
  <c r="I456" i="2"/>
  <c r="G456" i="2" s="1"/>
  <c r="J456" i="2"/>
  <c r="I457" i="2"/>
  <c r="H457" i="2" s="1"/>
  <c r="J457" i="2"/>
  <c r="F458" i="2"/>
  <c r="H458" i="2"/>
  <c r="I458" i="2"/>
  <c r="G458" i="2" s="1"/>
  <c r="J458" i="2"/>
  <c r="L458" i="2"/>
  <c r="F459" i="2"/>
  <c r="H459" i="2"/>
  <c r="I459" i="2"/>
  <c r="G459" i="2" s="1"/>
  <c r="J459" i="2"/>
  <c r="L459" i="2"/>
  <c r="I460" i="2"/>
  <c r="H460" i="2" s="1"/>
  <c r="K460" i="2" s="1"/>
  <c r="J460" i="2"/>
  <c r="I461" i="2"/>
  <c r="J461" i="2"/>
  <c r="I462" i="2"/>
  <c r="G462" i="2" s="1"/>
  <c r="J462" i="2"/>
  <c r="I463" i="2"/>
  <c r="H463" i="2" s="1"/>
  <c r="J463" i="2"/>
  <c r="I464" i="2"/>
  <c r="G464" i="2" s="1"/>
  <c r="J464" i="2"/>
  <c r="I465" i="2"/>
  <c r="H465" i="2" s="1"/>
  <c r="J465" i="2"/>
  <c r="I466" i="2"/>
  <c r="G466" i="2" s="1"/>
  <c r="J466" i="2"/>
  <c r="I467" i="2"/>
  <c r="F467" i="2" s="1"/>
  <c r="J467" i="2"/>
  <c r="F468" i="2"/>
  <c r="H468" i="2"/>
  <c r="I468" i="2"/>
  <c r="G468" i="2" s="1"/>
  <c r="J468" i="2"/>
  <c r="L468" i="2"/>
  <c r="F469" i="2"/>
  <c r="H469" i="2"/>
  <c r="I469" i="2"/>
  <c r="G469" i="2" s="1"/>
  <c r="J469" i="2"/>
  <c r="L469" i="2"/>
  <c r="I470" i="2"/>
  <c r="F470" i="2" s="1"/>
  <c r="J470" i="2"/>
  <c r="I471" i="2"/>
  <c r="H471" i="2" s="1"/>
  <c r="J471" i="2"/>
  <c r="I472" i="2"/>
  <c r="G472" i="2" s="1"/>
  <c r="J472" i="2"/>
  <c r="I473" i="2"/>
  <c r="F473" i="2" s="1"/>
  <c r="J473" i="2"/>
  <c r="I474" i="2"/>
  <c r="F474" i="2" s="1"/>
  <c r="J474" i="2"/>
  <c r="I475" i="2"/>
  <c r="F475" i="2" s="1"/>
  <c r="J475" i="2"/>
  <c r="I476" i="2"/>
  <c r="J476" i="2"/>
  <c r="F477" i="2"/>
  <c r="H477" i="2"/>
  <c r="I477" i="2"/>
  <c r="G477" i="2" s="1"/>
  <c r="J477" i="2"/>
  <c r="L477" i="2"/>
  <c r="F478" i="2"/>
  <c r="H478" i="2"/>
  <c r="I478" i="2"/>
  <c r="G478" i="2" s="1"/>
  <c r="J478" i="2"/>
  <c r="L478" i="2"/>
  <c r="I479" i="2"/>
  <c r="G479" i="2" s="1"/>
  <c r="J479" i="2"/>
  <c r="F480" i="2"/>
  <c r="H480" i="2"/>
  <c r="I480" i="2"/>
  <c r="G480" i="2" s="1"/>
  <c r="J480" i="2"/>
  <c r="L480" i="2"/>
  <c r="F481" i="2"/>
  <c r="H481" i="2"/>
  <c r="I481" i="2"/>
  <c r="G481" i="2" s="1"/>
  <c r="J481" i="2"/>
  <c r="L481" i="2"/>
  <c r="I482" i="2"/>
  <c r="F482" i="2" s="1"/>
  <c r="J482" i="2"/>
  <c r="F483" i="2"/>
  <c r="H483" i="2"/>
  <c r="I483" i="2"/>
  <c r="G483" i="2" s="1"/>
  <c r="J483" i="2"/>
  <c r="L483" i="2"/>
  <c r="F484" i="2"/>
  <c r="H484" i="2"/>
  <c r="I484" i="2"/>
  <c r="G484" i="2" s="1"/>
  <c r="J484" i="2"/>
  <c r="L484" i="2"/>
  <c r="I485" i="2"/>
  <c r="H485" i="2" s="1"/>
  <c r="L485" i="2" s="1"/>
  <c r="J485" i="2"/>
  <c r="I486" i="2"/>
  <c r="G486" i="2" s="1"/>
  <c r="J486" i="2"/>
  <c r="I487" i="2"/>
  <c r="F487" i="2" s="1"/>
  <c r="J487" i="2"/>
  <c r="I488" i="2"/>
  <c r="F488" i="2" s="1"/>
  <c r="J488" i="2"/>
  <c r="F489" i="2"/>
  <c r="H489" i="2"/>
  <c r="I489" i="2"/>
  <c r="G489" i="2" s="1"/>
  <c r="J489" i="2"/>
  <c r="L489" i="2"/>
  <c r="F490" i="2"/>
  <c r="H490" i="2"/>
  <c r="I490" i="2"/>
  <c r="G490" i="2" s="1"/>
  <c r="J490" i="2"/>
  <c r="L490" i="2"/>
  <c r="I491" i="2"/>
  <c r="F491" i="2" s="1"/>
  <c r="J491" i="2"/>
  <c r="I492" i="2"/>
  <c r="G492" i="2" s="1"/>
  <c r="J492" i="2"/>
  <c r="I493" i="2"/>
  <c r="H493" i="2" s="1"/>
  <c r="K493" i="2" s="1"/>
  <c r="J493" i="2"/>
  <c r="I494" i="2"/>
  <c r="G494" i="2" s="1"/>
  <c r="J494" i="2"/>
  <c r="I495" i="2"/>
  <c r="G495" i="2" s="1"/>
  <c r="J495" i="2"/>
  <c r="F496" i="2"/>
  <c r="H496" i="2"/>
  <c r="I496" i="2"/>
  <c r="G496" i="2" s="1"/>
  <c r="J496" i="2"/>
  <c r="L496" i="2"/>
  <c r="F498" i="2"/>
  <c r="H498" i="2"/>
  <c r="I498" i="2"/>
  <c r="G498" i="2" s="1"/>
  <c r="J498" i="2"/>
  <c r="L498" i="2"/>
  <c r="I499" i="2"/>
  <c r="F499" i="2" s="1"/>
  <c r="J499" i="2"/>
  <c r="I500" i="2"/>
  <c r="F500" i="2" s="1"/>
  <c r="J500" i="2"/>
  <c r="I501" i="2"/>
  <c r="G501" i="2" s="1"/>
  <c r="J501" i="2"/>
  <c r="I502" i="2"/>
  <c r="H502" i="2" s="1"/>
  <c r="J502" i="2"/>
  <c r="I503" i="2"/>
  <c r="G503" i="2" s="1"/>
  <c r="J503" i="2"/>
  <c r="F504" i="2"/>
  <c r="H504" i="2"/>
  <c r="I504" i="2"/>
  <c r="G504" i="2" s="1"/>
  <c r="J504" i="2"/>
  <c r="L504" i="2"/>
  <c r="F505" i="2"/>
  <c r="H505" i="2"/>
  <c r="I505" i="2"/>
  <c r="G505" i="2" s="1"/>
  <c r="J505" i="2"/>
  <c r="L505" i="2"/>
  <c r="I506" i="2"/>
  <c r="F506" i="2" s="1"/>
  <c r="J506" i="2"/>
  <c r="I507" i="2"/>
  <c r="F507" i="2" s="1"/>
  <c r="J507" i="2"/>
  <c r="I508" i="2"/>
  <c r="G508" i="2" s="1"/>
  <c r="J508" i="2"/>
  <c r="I509" i="2"/>
  <c r="H509" i="2" s="1"/>
  <c r="J509" i="2"/>
  <c r="I510" i="2"/>
  <c r="F510" i="2" s="1"/>
  <c r="J510" i="2"/>
  <c r="I511" i="2"/>
  <c r="G511" i="2" s="1"/>
  <c r="J511" i="2"/>
  <c r="I512" i="2"/>
  <c r="H512" i="2" s="1"/>
  <c r="J512" i="2"/>
  <c r="I513" i="2"/>
  <c r="H513" i="2" s="1"/>
  <c r="J513" i="2"/>
  <c r="I514" i="2"/>
  <c r="F514" i="2" s="1"/>
  <c r="J514" i="2"/>
  <c r="I515" i="2"/>
  <c r="F515" i="2" s="1"/>
  <c r="J515" i="2"/>
  <c r="I516" i="2"/>
  <c r="G516" i="2" s="1"/>
  <c r="J516" i="2"/>
  <c r="I517" i="2"/>
  <c r="H517" i="2" s="1"/>
  <c r="J517" i="2"/>
  <c r="I518" i="2"/>
  <c r="H518" i="2" s="1"/>
  <c r="J518" i="2"/>
  <c r="I519" i="2"/>
  <c r="G519" i="2" s="1"/>
  <c r="J519" i="2"/>
  <c r="F520" i="2"/>
  <c r="H520" i="2"/>
  <c r="I520" i="2"/>
  <c r="G520" i="2" s="1"/>
  <c r="J520" i="2"/>
  <c r="L520" i="2"/>
  <c r="F521" i="2"/>
  <c r="H521" i="2"/>
  <c r="I521" i="2"/>
  <c r="G521" i="2" s="1"/>
  <c r="J521" i="2"/>
  <c r="L521" i="2"/>
  <c r="I522" i="2"/>
  <c r="F522" i="2" s="1"/>
  <c r="J522" i="2"/>
  <c r="I523" i="2"/>
  <c r="F523" i="2" s="1"/>
  <c r="J523" i="2"/>
  <c r="I524" i="2"/>
  <c r="G524" i="2" s="1"/>
  <c r="J524" i="2"/>
  <c r="I525" i="2"/>
  <c r="H525" i="2" s="1"/>
  <c r="J525" i="2"/>
  <c r="I526" i="2"/>
  <c r="G526" i="2" s="1"/>
  <c r="J526" i="2"/>
  <c r="I527" i="2"/>
  <c r="G527" i="2" s="1"/>
  <c r="J527" i="2"/>
  <c r="I528" i="2"/>
  <c r="H528" i="2" s="1"/>
  <c r="J528" i="2"/>
  <c r="I529" i="2"/>
  <c r="F529" i="2" s="1"/>
  <c r="J529" i="2"/>
  <c r="F530" i="2"/>
  <c r="H530" i="2"/>
  <c r="I530" i="2"/>
  <c r="G530" i="2" s="1"/>
  <c r="J530" i="2"/>
  <c r="L530" i="2"/>
  <c r="F531" i="2"/>
  <c r="H531" i="2"/>
  <c r="I531" i="2"/>
  <c r="G531" i="2" s="1"/>
  <c r="J531" i="2"/>
  <c r="L531" i="2"/>
  <c r="I532" i="2"/>
  <c r="G532" i="2" s="1"/>
  <c r="J532" i="2"/>
  <c r="I533" i="2"/>
  <c r="H533" i="2" s="1"/>
  <c r="J533" i="2"/>
  <c r="I534" i="2"/>
  <c r="F534" i="2" s="1"/>
  <c r="J534" i="2"/>
  <c r="I535" i="2"/>
  <c r="G535" i="2" s="1"/>
  <c r="J535" i="2"/>
  <c r="I536" i="2"/>
  <c r="H536" i="2" s="1"/>
  <c r="J536" i="2"/>
  <c r="I537" i="2"/>
  <c r="F537" i="2" s="1"/>
  <c r="J537" i="2"/>
  <c r="I538" i="2"/>
  <c r="F538" i="2" s="1"/>
  <c r="J538" i="2"/>
  <c r="I539" i="2"/>
  <c r="F539" i="2" s="1"/>
  <c r="J539" i="2"/>
  <c r="I540" i="2"/>
  <c r="G540" i="2" s="1"/>
  <c r="J540" i="2"/>
  <c r="I541" i="2"/>
  <c r="H541" i="2" s="1"/>
  <c r="J541" i="2"/>
  <c r="I542" i="2"/>
  <c r="F542" i="2" s="1"/>
  <c r="J542" i="2"/>
  <c r="I543" i="2"/>
  <c r="G543" i="2" s="1"/>
  <c r="J543" i="2"/>
  <c r="F545" i="2"/>
  <c r="H545" i="2"/>
  <c r="I545" i="2"/>
  <c r="G545" i="2" s="1"/>
  <c r="J545" i="2"/>
  <c r="L545" i="2"/>
  <c r="I546" i="2"/>
  <c r="H546" i="2" s="1"/>
  <c r="L546" i="2" s="1"/>
  <c r="J546" i="2"/>
  <c r="I547" i="2"/>
  <c r="F547" i="2" s="1"/>
  <c r="J547" i="2"/>
  <c r="I548" i="2"/>
  <c r="F548" i="2" s="1"/>
  <c r="J548" i="2"/>
  <c r="I549" i="2"/>
  <c r="G549" i="2" s="1"/>
  <c r="J549" i="2"/>
  <c r="I550" i="2"/>
  <c r="H550" i="2" s="1"/>
  <c r="J550" i="2"/>
  <c r="I551" i="2"/>
  <c r="F551" i="2" s="1"/>
  <c r="J551" i="2"/>
  <c r="I552" i="2"/>
  <c r="G552" i="2" s="1"/>
  <c r="J552" i="2"/>
  <c r="I553" i="2"/>
  <c r="H553" i="2" s="1"/>
  <c r="J553" i="2"/>
  <c r="F555" i="2"/>
  <c r="H555" i="2"/>
  <c r="I555" i="2"/>
  <c r="G555" i="2" s="1"/>
  <c r="J555" i="2"/>
  <c r="L555" i="2"/>
  <c r="I556" i="2"/>
  <c r="F556" i="2" s="1"/>
  <c r="J556" i="2"/>
  <c r="I557" i="2"/>
  <c r="F557" i="2" s="1"/>
  <c r="J557" i="2"/>
  <c r="I558" i="2"/>
  <c r="G558" i="2" s="1"/>
  <c r="J558" i="2"/>
  <c r="I559" i="2"/>
  <c r="H559" i="2" s="1"/>
  <c r="J559" i="2"/>
  <c r="I560" i="2"/>
  <c r="G560" i="2" s="1"/>
  <c r="J560" i="2"/>
  <c r="I561" i="2"/>
  <c r="G561" i="2" s="1"/>
  <c r="J561" i="2"/>
  <c r="I562" i="2"/>
  <c r="H562" i="2" s="1"/>
  <c r="J562" i="2"/>
  <c r="I563" i="2"/>
  <c r="F563" i="2" s="1"/>
  <c r="J563" i="2"/>
  <c r="F300" i="2"/>
  <c r="H300" i="2"/>
  <c r="I300" i="2"/>
  <c r="G300" i="2" s="1"/>
  <c r="J300" i="2"/>
  <c r="L300" i="2"/>
  <c r="I301" i="2"/>
  <c r="H301" i="2" s="1"/>
  <c r="J301" i="2"/>
  <c r="I302" i="2"/>
  <c r="G302" i="2" s="1"/>
  <c r="J302" i="2"/>
  <c r="I303" i="2"/>
  <c r="F303" i="2" s="1"/>
  <c r="J303" i="2"/>
  <c r="I304" i="2"/>
  <c r="F304" i="2" s="1"/>
  <c r="J304" i="2"/>
  <c r="I305" i="2"/>
  <c r="F305" i="2" s="1"/>
  <c r="J305" i="2"/>
  <c r="I306" i="2"/>
  <c r="F306" i="2" s="1"/>
  <c r="J306" i="2"/>
  <c r="I307" i="2"/>
  <c r="F307" i="2" s="1"/>
  <c r="J307" i="2"/>
  <c r="I308" i="2"/>
  <c r="F308" i="2" s="1"/>
  <c r="J308" i="2"/>
  <c r="I309" i="2"/>
  <c r="H309" i="2" s="1"/>
  <c r="J309" i="2"/>
  <c r="I310" i="2"/>
  <c r="F310" i="2" s="1"/>
  <c r="J310" i="2"/>
  <c r="F311" i="2"/>
  <c r="H311" i="2"/>
  <c r="I311" i="2"/>
  <c r="G311" i="2" s="1"/>
  <c r="J311" i="2"/>
  <c r="L311" i="2"/>
  <c r="F249" i="2"/>
  <c r="H249" i="2"/>
  <c r="I249" i="2"/>
  <c r="G249" i="2" s="1"/>
  <c r="J249" i="2"/>
  <c r="L249" i="2"/>
  <c r="I250" i="2"/>
  <c r="H250" i="2" s="1"/>
  <c r="J250" i="2"/>
  <c r="I251" i="2"/>
  <c r="G251" i="2" s="1"/>
  <c r="J251" i="2"/>
  <c r="I252" i="2"/>
  <c r="H252" i="2" s="1"/>
  <c r="J252" i="2"/>
  <c r="I253" i="2"/>
  <c r="F253" i="2" s="1"/>
  <c r="J253" i="2"/>
  <c r="F254" i="2"/>
  <c r="H254" i="2"/>
  <c r="I254" i="2"/>
  <c r="G254" i="2" s="1"/>
  <c r="J254" i="2"/>
  <c r="L254" i="2"/>
  <c r="F198" i="2"/>
  <c r="H198" i="2"/>
  <c r="I198" i="2"/>
  <c r="G198" i="2" s="1"/>
  <c r="J198" i="2"/>
  <c r="L198" i="2"/>
  <c r="I199" i="2"/>
  <c r="G199" i="2" s="1"/>
  <c r="J199" i="2"/>
  <c r="F200" i="2"/>
  <c r="H200" i="2"/>
  <c r="I200" i="2"/>
  <c r="G200" i="2" s="1"/>
  <c r="J200" i="2"/>
  <c r="L200" i="2"/>
  <c r="F201" i="2"/>
  <c r="H201" i="2"/>
  <c r="I201" i="2"/>
  <c r="G201" i="2" s="1"/>
  <c r="J201" i="2"/>
  <c r="L201" i="2"/>
  <c r="I202" i="2"/>
  <c r="H202" i="2" s="1"/>
  <c r="L202" i="2" s="1"/>
  <c r="J202" i="2"/>
  <c r="I203" i="2"/>
  <c r="F203" i="2" s="1"/>
  <c r="J203" i="2"/>
  <c r="I204" i="2"/>
  <c r="F204" i="2" s="1"/>
  <c r="J204" i="2"/>
  <c r="I205" i="2"/>
  <c r="G205" i="2" s="1"/>
  <c r="J205" i="2"/>
  <c r="I206" i="2"/>
  <c r="F206" i="2" s="1"/>
  <c r="J206" i="2"/>
  <c r="I207" i="2"/>
  <c r="G207" i="2" s="1"/>
  <c r="J207" i="2"/>
  <c r="I208" i="2"/>
  <c r="H208" i="2" s="1"/>
  <c r="J208" i="2"/>
  <c r="F209" i="2"/>
  <c r="H209" i="2"/>
  <c r="I209" i="2"/>
  <c r="G209" i="2" s="1"/>
  <c r="J209" i="2"/>
  <c r="L209" i="2"/>
  <c r="F210" i="2"/>
  <c r="H210" i="2"/>
  <c r="I210" i="2"/>
  <c r="G210" i="2" s="1"/>
  <c r="J210" i="2"/>
  <c r="L210" i="2"/>
  <c r="I211" i="2"/>
  <c r="F211" i="2" s="1"/>
  <c r="J211" i="2"/>
  <c r="I212" i="2"/>
  <c r="F212" i="2" s="1"/>
  <c r="J212" i="2"/>
  <c r="I213" i="2"/>
  <c r="G213" i="2" s="1"/>
  <c r="J213" i="2"/>
  <c r="I214" i="2"/>
  <c r="F214" i="2" s="1"/>
  <c r="J214" i="2"/>
  <c r="F215" i="2"/>
  <c r="H215" i="2"/>
  <c r="I215" i="2"/>
  <c r="G215" i="2" s="1"/>
  <c r="J215" i="2"/>
  <c r="L215" i="2"/>
  <c r="F216" i="2"/>
  <c r="H216" i="2"/>
  <c r="I216" i="2"/>
  <c r="G216" i="2" s="1"/>
  <c r="J216" i="2"/>
  <c r="L216" i="2"/>
  <c r="I217" i="2"/>
  <c r="H217" i="2" s="1"/>
  <c r="J217" i="2"/>
  <c r="I218" i="2"/>
  <c r="F218" i="2" s="1"/>
  <c r="J218" i="2"/>
  <c r="I219" i="2"/>
  <c r="F219" i="2" s="1"/>
  <c r="J219" i="2"/>
  <c r="I220" i="2"/>
  <c r="F220" i="2" s="1"/>
  <c r="J220" i="2"/>
  <c r="F130" i="2"/>
  <c r="H130" i="2"/>
  <c r="I130" i="2"/>
  <c r="G130" i="2" s="1"/>
  <c r="J130" i="2"/>
  <c r="L130" i="2"/>
  <c r="I131" i="2"/>
  <c r="G131" i="2" s="1"/>
  <c r="J131" i="2"/>
  <c r="I132" i="2"/>
  <c r="H132" i="2" s="1"/>
  <c r="J132" i="2"/>
  <c r="F133" i="2"/>
  <c r="H133" i="2"/>
  <c r="I133" i="2"/>
  <c r="G133" i="2" s="1"/>
  <c r="J133" i="2"/>
  <c r="L133" i="2"/>
  <c r="F134" i="2"/>
  <c r="H134" i="2"/>
  <c r="I134" i="2"/>
  <c r="G134" i="2" s="1"/>
  <c r="J134" i="2"/>
  <c r="L134" i="2"/>
  <c r="I135" i="2"/>
  <c r="F135" i="2" s="1"/>
  <c r="J135" i="2"/>
  <c r="I136" i="2"/>
  <c r="F136" i="2" s="1"/>
  <c r="J136" i="2"/>
  <c r="I137" i="2"/>
  <c r="G137" i="2" s="1"/>
  <c r="J137" i="2"/>
  <c r="I138" i="2"/>
  <c r="F138" i="2" s="1"/>
  <c r="J138" i="2"/>
  <c r="I139" i="2"/>
  <c r="G139" i="2" s="1"/>
  <c r="J139" i="2"/>
  <c r="I140" i="2"/>
  <c r="H140" i="2" s="1"/>
  <c r="J140" i="2"/>
  <c r="I141" i="2"/>
  <c r="H141" i="2" s="1"/>
  <c r="J141" i="2"/>
  <c r="F142" i="2"/>
  <c r="H142" i="2"/>
  <c r="I142" i="2"/>
  <c r="G142" i="2" s="1"/>
  <c r="J142" i="2"/>
  <c r="L142" i="2"/>
  <c r="F143" i="2"/>
  <c r="H143" i="2"/>
  <c r="I143" i="2"/>
  <c r="G143" i="2" s="1"/>
  <c r="J143" i="2"/>
  <c r="L143" i="2"/>
  <c r="I144" i="2"/>
  <c r="F144" i="2" s="1"/>
  <c r="J144" i="2"/>
  <c r="I145" i="2"/>
  <c r="G145" i="2" s="1"/>
  <c r="J145" i="2"/>
  <c r="F155" i="2"/>
  <c r="H155" i="2"/>
  <c r="I155" i="2"/>
  <c r="G155" i="2" s="1"/>
  <c r="J155" i="2"/>
  <c r="L155" i="2"/>
  <c r="F156" i="2"/>
  <c r="H156" i="2"/>
  <c r="I156" i="2"/>
  <c r="G156" i="2" s="1"/>
  <c r="J156" i="2"/>
  <c r="L156" i="2"/>
  <c r="I157" i="2"/>
  <c r="H157" i="2" s="1"/>
  <c r="J157" i="2"/>
  <c r="I158" i="2"/>
  <c r="F158" i="2" s="1"/>
  <c r="J158" i="2"/>
  <c r="I159" i="2"/>
  <c r="H159" i="2" s="1"/>
  <c r="K159" i="2" s="1"/>
  <c r="J159" i="2"/>
  <c r="I160" i="2"/>
  <c r="F160" i="2" s="1"/>
  <c r="J160" i="2"/>
  <c r="I161" i="2"/>
  <c r="F161" i="2" s="1"/>
  <c r="J161" i="2"/>
  <c r="I162" i="2"/>
  <c r="G162" i="2" s="1"/>
  <c r="J162" i="2"/>
  <c r="I163" i="2"/>
  <c r="F163" i="2" s="1"/>
  <c r="J163" i="2"/>
  <c r="I164" i="2"/>
  <c r="G164" i="2" s="1"/>
  <c r="J164" i="2"/>
  <c r="F165" i="2"/>
  <c r="H165" i="2"/>
  <c r="I165" i="2"/>
  <c r="G165" i="2" s="1"/>
  <c r="J165" i="2"/>
  <c r="L165" i="2"/>
  <c r="F166" i="2"/>
  <c r="H166" i="2"/>
  <c r="I166" i="2"/>
  <c r="G166" i="2" s="1"/>
  <c r="J166" i="2"/>
  <c r="L166" i="2"/>
  <c r="I167" i="2"/>
  <c r="H167" i="2" s="1"/>
  <c r="K167" i="2" s="1"/>
  <c r="J167" i="2"/>
  <c r="I168" i="2"/>
  <c r="F168" i="2" s="1"/>
  <c r="J168" i="2"/>
  <c r="I169" i="2"/>
  <c r="F169" i="2" s="1"/>
  <c r="J169" i="2"/>
  <c r="I170" i="2"/>
  <c r="G170" i="2" s="1"/>
  <c r="J170" i="2"/>
  <c r="I171" i="2"/>
  <c r="F171" i="2" s="1"/>
  <c r="J171" i="2"/>
  <c r="I172" i="2"/>
  <c r="G172" i="2" s="1"/>
  <c r="J172" i="2"/>
  <c r="I173" i="2"/>
  <c r="H173" i="2" s="1"/>
  <c r="J173" i="2"/>
  <c r="I174" i="2"/>
  <c r="F174" i="2" s="1"/>
  <c r="J174" i="2"/>
  <c r="I175" i="2"/>
  <c r="H175" i="2" s="1"/>
  <c r="K175" i="2" s="1"/>
  <c r="J175" i="2"/>
  <c r="I176" i="2"/>
  <c r="F176" i="2" s="1"/>
  <c r="J176" i="2"/>
  <c r="I177" i="2"/>
  <c r="F177" i="2" s="1"/>
  <c r="J177" i="2"/>
  <c r="F178" i="2"/>
  <c r="H178" i="2"/>
  <c r="I178" i="2"/>
  <c r="G178" i="2" s="1"/>
  <c r="J178" i="2"/>
  <c r="L178" i="2"/>
  <c r="H391" i="2" l="1"/>
  <c r="F152" i="2"/>
  <c r="K147" i="2"/>
  <c r="G150" i="2"/>
  <c r="G154" i="2"/>
  <c r="K154" i="2"/>
  <c r="L154" i="2"/>
  <c r="F508" i="2"/>
  <c r="F154" i="2"/>
  <c r="H150" i="2"/>
  <c r="F153" i="2"/>
  <c r="K451" i="2"/>
  <c r="K384" i="2"/>
  <c r="H148" i="2"/>
  <c r="L148" i="2" s="1"/>
  <c r="G153" i="2"/>
  <c r="K151" i="2"/>
  <c r="L151" i="2"/>
  <c r="K153" i="2"/>
  <c r="L153" i="2"/>
  <c r="L152" i="2"/>
  <c r="K152" i="2"/>
  <c r="K418" i="2"/>
  <c r="G148" i="2"/>
  <c r="H149" i="2"/>
  <c r="K148" i="2"/>
  <c r="F151" i="2"/>
  <c r="G152" i="2"/>
  <c r="G151" i="2"/>
  <c r="F149" i="2"/>
  <c r="K341" i="2"/>
  <c r="K332" i="2"/>
  <c r="K437" i="2"/>
  <c r="H430" i="2"/>
  <c r="K430" i="2" s="1"/>
  <c r="H450" i="2"/>
  <c r="L450" i="2" s="1"/>
  <c r="F263" i="2"/>
  <c r="L263" i="2"/>
  <c r="K263" i="2"/>
  <c r="G546" i="2"/>
  <c r="G390" i="2"/>
  <c r="K387" i="2"/>
  <c r="G534" i="2"/>
  <c r="F526" i="2"/>
  <c r="G475" i="2"/>
  <c r="F407" i="2"/>
  <c r="G263" i="2"/>
  <c r="K483" i="2"/>
  <c r="F262" i="2"/>
  <c r="L262" i="2"/>
  <c r="K262" i="2"/>
  <c r="G542" i="2"/>
  <c r="G518" i="2"/>
  <c r="H442" i="2"/>
  <c r="L442" i="2" s="1"/>
  <c r="G439" i="2"/>
  <c r="H343" i="2"/>
  <c r="K343" i="2" s="1"/>
  <c r="G343" i="2"/>
  <c r="G491" i="2"/>
  <c r="G402" i="2"/>
  <c r="H327" i="2"/>
  <c r="L327" i="2" s="1"/>
  <c r="G262" i="2"/>
  <c r="F402" i="2"/>
  <c r="K333" i="2"/>
  <c r="F442" i="2"/>
  <c r="H462" i="2"/>
  <c r="L462" i="2" s="1"/>
  <c r="H438" i="2"/>
  <c r="H374" i="2"/>
  <c r="K374" i="2" s="1"/>
  <c r="G326" i="2"/>
  <c r="F53" i="2"/>
  <c r="G53" i="2"/>
  <c r="L53" i="2"/>
  <c r="K53" i="2"/>
  <c r="F562" i="2"/>
  <c r="F493" i="2"/>
  <c r="F533" i="2"/>
  <c r="H526" i="2"/>
  <c r="K526" i="2" s="1"/>
  <c r="K489" i="2"/>
  <c r="K485" i="2"/>
  <c r="G467" i="2"/>
  <c r="K445" i="2"/>
  <c r="F422" i="2"/>
  <c r="K405" i="2"/>
  <c r="K378" i="2"/>
  <c r="G510" i="2"/>
  <c r="G423" i="2"/>
  <c r="G415" i="2"/>
  <c r="G335" i="2"/>
  <c r="H547" i="2"/>
  <c r="K547" i="2" s="1"/>
  <c r="K545" i="2"/>
  <c r="F532" i="2"/>
  <c r="F528" i="2"/>
  <c r="K520" i="2"/>
  <c r="H466" i="2"/>
  <c r="L466" i="2" s="1"/>
  <c r="G463" i="2"/>
  <c r="F456" i="2"/>
  <c r="F415" i="2"/>
  <c r="K396" i="2"/>
  <c r="K364" i="2"/>
  <c r="G547" i="2"/>
  <c r="H534" i="2"/>
  <c r="F525" i="2"/>
  <c r="F466" i="2"/>
  <c r="F463" i="2"/>
  <c r="K417" i="2"/>
  <c r="F413" i="2"/>
  <c r="H456" i="2"/>
  <c r="K456" i="2" s="1"/>
  <c r="H563" i="2"/>
  <c r="L563" i="2" s="1"/>
  <c r="F549" i="2"/>
  <c r="F540" i="2"/>
  <c r="H494" i="2"/>
  <c r="L494" i="2" s="1"/>
  <c r="H447" i="2"/>
  <c r="L447" i="2" s="1"/>
  <c r="F438" i="2"/>
  <c r="H422" i="2"/>
  <c r="H414" i="2"/>
  <c r="K414" i="2" s="1"/>
  <c r="F391" i="2"/>
  <c r="F374" i="2"/>
  <c r="F327" i="2"/>
  <c r="G563" i="2"/>
  <c r="L493" i="2"/>
  <c r="F447" i="2"/>
  <c r="F414" i="2"/>
  <c r="K393" i="2"/>
  <c r="K388" i="2"/>
  <c r="L402" i="2"/>
  <c r="K402" i="2"/>
  <c r="F170" i="2"/>
  <c r="K555" i="2"/>
  <c r="G551" i="2"/>
  <c r="F546" i="2"/>
  <c r="H537" i="2"/>
  <c r="L537" i="2" s="1"/>
  <c r="K478" i="2"/>
  <c r="G471" i="2"/>
  <c r="G434" i="2"/>
  <c r="F560" i="2"/>
  <c r="G537" i="2"/>
  <c r="H529" i="2"/>
  <c r="G517" i="2"/>
  <c r="G514" i="2"/>
  <c r="K505" i="2"/>
  <c r="F501" i="2"/>
  <c r="K498" i="2"/>
  <c r="H486" i="2"/>
  <c r="K486" i="2" s="1"/>
  <c r="F471" i="2"/>
  <c r="K458" i="2"/>
  <c r="F434" i="2"/>
  <c r="H407" i="2"/>
  <c r="L407" i="2" s="1"/>
  <c r="F399" i="2"/>
  <c r="K394" i="2"/>
  <c r="H382" i="2"/>
  <c r="K382" i="2" s="1"/>
  <c r="G379" i="2"/>
  <c r="F366" i="2"/>
  <c r="K363" i="2"/>
  <c r="F351" i="2"/>
  <c r="F326" i="2"/>
  <c r="G529" i="2"/>
  <c r="K521" i="2"/>
  <c r="F486" i="2"/>
  <c r="K484" i="2"/>
  <c r="K469" i="2"/>
  <c r="K436" i="2"/>
  <c r="G382" i="2"/>
  <c r="K377" i="2"/>
  <c r="K370" i="2"/>
  <c r="F302" i="2"/>
  <c r="G559" i="2"/>
  <c r="H556" i="2"/>
  <c r="K556" i="2" s="1"/>
  <c r="H538" i="2"/>
  <c r="K538" i="2" s="1"/>
  <c r="F516" i="2"/>
  <c r="H506" i="2"/>
  <c r="K506" i="2" s="1"/>
  <c r="G502" i="2"/>
  <c r="H470" i="2"/>
  <c r="L470" i="2" s="1"/>
  <c r="F462" i="2"/>
  <c r="G430" i="2"/>
  <c r="H426" i="2"/>
  <c r="K406" i="2"/>
  <c r="G398" i="2"/>
  <c r="K358" i="2"/>
  <c r="G350" i="2"/>
  <c r="H348" i="2"/>
  <c r="F559" i="2"/>
  <c r="G538" i="2"/>
  <c r="G506" i="2"/>
  <c r="G470" i="2"/>
  <c r="G426" i="2"/>
  <c r="K397" i="2"/>
  <c r="F350" i="2"/>
  <c r="K331" i="2"/>
  <c r="F502" i="2"/>
  <c r="G533" i="2"/>
  <c r="K531" i="2"/>
  <c r="G525" i="2"/>
  <c r="H522" i="2"/>
  <c r="K522" i="2" s="1"/>
  <c r="F518" i="2"/>
  <c r="F494" i="2"/>
  <c r="F485" i="2"/>
  <c r="K481" i="2"/>
  <c r="F450" i="2"/>
  <c r="H412" i="2"/>
  <c r="K385" i="2"/>
  <c r="G371" i="2"/>
  <c r="H356" i="2"/>
  <c r="H560" i="2"/>
  <c r="K560" i="2" s="1"/>
  <c r="H501" i="2"/>
  <c r="L501" i="2" s="1"/>
  <c r="K446" i="2"/>
  <c r="H404" i="2"/>
  <c r="K404" i="2" s="1"/>
  <c r="H399" i="2"/>
  <c r="K399" i="2" s="1"/>
  <c r="G375" i="2"/>
  <c r="G366" i="2"/>
  <c r="F349" i="2"/>
  <c r="K502" i="2"/>
  <c r="L502" i="2"/>
  <c r="K518" i="2"/>
  <c r="L518" i="2"/>
  <c r="L410" i="2"/>
  <c r="K410" i="2"/>
  <c r="K463" i="2"/>
  <c r="L463" i="2"/>
  <c r="L386" i="2"/>
  <c r="K386" i="2"/>
  <c r="L513" i="2"/>
  <c r="K513" i="2"/>
  <c r="L471" i="2"/>
  <c r="K471" i="2"/>
  <c r="L434" i="2"/>
  <c r="K434" i="2"/>
  <c r="H472" i="2"/>
  <c r="F550" i="2"/>
  <c r="F541" i="2"/>
  <c r="G513" i="2"/>
  <c r="F509" i="2"/>
  <c r="F479" i="2"/>
  <c r="G474" i="2"/>
  <c r="F472" i="2"/>
  <c r="G455" i="2"/>
  <c r="F454" i="2"/>
  <c r="F431" i="2"/>
  <c r="K427" i="2"/>
  <c r="G410" i="2"/>
  <c r="G386" i="2"/>
  <c r="F383" i="2"/>
  <c r="F367" i="2"/>
  <c r="F362" i="2"/>
  <c r="K342" i="2"/>
  <c r="F334" i="2"/>
  <c r="H383" i="2"/>
  <c r="K383" i="2" s="1"/>
  <c r="F513" i="2"/>
  <c r="F455" i="2"/>
  <c r="L430" i="2"/>
  <c r="F410" i="2"/>
  <c r="F386" i="2"/>
  <c r="K359" i="2"/>
  <c r="G301" i="2"/>
  <c r="H454" i="2"/>
  <c r="H431" i="2"/>
  <c r="K431" i="2" s="1"/>
  <c r="F421" i="2"/>
  <c r="F373" i="2"/>
  <c r="H207" i="2"/>
  <c r="K207" i="2" s="1"/>
  <c r="H302" i="2"/>
  <c r="K302" i="2" s="1"/>
  <c r="K311" i="2"/>
  <c r="G556" i="2"/>
  <c r="H551" i="2"/>
  <c r="K546" i="2"/>
  <c r="H542" i="2"/>
  <c r="F536" i="2"/>
  <c r="K530" i="2"/>
  <c r="G522" i="2"/>
  <c r="F517" i="2"/>
  <c r="H514" i="2"/>
  <c r="K514" i="2" s="1"/>
  <c r="H510" i="2"/>
  <c r="G493" i="2"/>
  <c r="H475" i="2"/>
  <c r="H439" i="2"/>
  <c r="K439" i="2" s="1"/>
  <c r="F429" i="2"/>
  <c r="H423" i="2"/>
  <c r="K423" i="2" s="1"/>
  <c r="H420" i="2"/>
  <c r="H398" i="2"/>
  <c r="G395" i="2"/>
  <c r="H390" i="2"/>
  <c r="F381" i="2"/>
  <c r="H375" i="2"/>
  <c r="L375" i="2" s="1"/>
  <c r="H372" i="2"/>
  <c r="H335" i="2"/>
  <c r="K335" i="2" s="1"/>
  <c r="F325" i="2"/>
  <c r="K459" i="2"/>
  <c r="K419" i="2"/>
  <c r="G218" i="2"/>
  <c r="F558" i="2"/>
  <c r="F553" i="2"/>
  <c r="F524" i="2"/>
  <c r="F512" i="2"/>
  <c r="K504" i="2"/>
  <c r="K490" i="2"/>
  <c r="H467" i="2"/>
  <c r="F357" i="2"/>
  <c r="H351" i="2"/>
  <c r="L351" i="2" s="1"/>
  <c r="F354" i="2"/>
  <c r="K324" i="2"/>
  <c r="G303" i="2"/>
  <c r="H479" i="2"/>
  <c r="H380" i="2"/>
  <c r="H367" i="2"/>
  <c r="K367" i="2" s="1"/>
  <c r="G158" i="2"/>
  <c r="G306" i="2"/>
  <c r="F301" i="2"/>
  <c r="G550" i="2"/>
  <c r="G541" i="2"/>
  <c r="G509" i="2"/>
  <c r="K477" i="2"/>
  <c r="H474" i="2"/>
  <c r="K468" i="2"/>
  <c r="F389" i="2"/>
  <c r="K369" i="2"/>
  <c r="F365" i="2"/>
  <c r="H362" i="2"/>
  <c r="H340" i="2"/>
  <c r="G334" i="2"/>
  <c r="K536" i="2"/>
  <c r="L536" i="2"/>
  <c r="K352" i="2"/>
  <c r="L352" i="2"/>
  <c r="K517" i="2"/>
  <c r="L517" i="2"/>
  <c r="K553" i="2"/>
  <c r="L553" i="2"/>
  <c r="K512" i="2"/>
  <c r="L512" i="2"/>
  <c r="K528" i="2"/>
  <c r="L528" i="2"/>
  <c r="K533" i="2"/>
  <c r="L533" i="2"/>
  <c r="K562" i="2"/>
  <c r="L562" i="2"/>
  <c r="K550" i="2"/>
  <c r="L550" i="2"/>
  <c r="K541" i="2"/>
  <c r="L541" i="2"/>
  <c r="L509" i="2"/>
  <c r="K509" i="2"/>
  <c r="K559" i="2"/>
  <c r="L559" i="2"/>
  <c r="K525" i="2"/>
  <c r="L525" i="2"/>
  <c r="G461" i="2"/>
  <c r="H461" i="2"/>
  <c r="K249" i="2"/>
  <c r="F309" i="2"/>
  <c r="G562" i="2"/>
  <c r="F561" i="2"/>
  <c r="G553" i="2"/>
  <c r="F552" i="2"/>
  <c r="F543" i="2"/>
  <c r="G536" i="2"/>
  <c r="F535" i="2"/>
  <c r="G528" i="2"/>
  <c r="F527" i="2"/>
  <c r="F519" i="2"/>
  <c r="G512" i="2"/>
  <c r="F511" i="2"/>
  <c r="F503" i="2"/>
  <c r="F495" i="2"/>
  <c r="H491" i="2"/>
  <c r="G485" i="2"/>
  <c r="K480" i="2"/>
  <c r="F464" i="2"/>
  <c r="F457" i="2"/>
  <c r="F448" i="2"/>
  <c r="F441" i="2"/>
  <c r="G441" i="2"/>
  <c r="H441" i="2"/>
  <c r="F432" i="2"/>
  <c r="G432" i="2"/>
  <c r="K408" i="2"/>
  <c r="L408" i="2"/>
  <c r="K376" i="2"/>
  <c r="L376" i="2"/>
  <c r="K360" i="2"/>
  <c r="L360" i="2"/>
  <c r="F251" i="2"/>
  <c r="H310" i="2"/>
  <c r="K310" i="2" s="1"/>
  <c r="H557" i="2"/>
  <c r="H548" i="2"/>
  <c r="H539" i="2"/>
  <c r="H523" i="2"/>
  <c r="H515" i="2"/>
  <c r="H507" i="2"/>
  <c r="H499" i="2"/>
  <c r="H492" i="2"/>
  <c r="H487" i="2"/>
  <c r="F476" i="2"/>
  <c r="G476" i="2"/>
  <c r="H473" i="2"/>
  <c r="G465" i="2"/>
  <c r="F461" i="2"/>
  <c r="F440" i="2"/>
  <c r="G440" i="2"/>
  <c r="K391" i="2"/>
  <c r="L391" i="2"/>
  <c r="F337" i="2"/>
  <c r="G337" i="2"/>
  <c r="H337" i="2"/>
  <c r="K465" i="2"/>
  <c r="L465" i="2"/>
  <c r="K415" i="2"/>
  <c r="L415" i="2"/>
  <c r="K178" i="2"/>
  <c r="K201" i="2"/>
  <c r="G310" i="2"/>
  <c r="H558" i="2"/>
  <c r="G557" i="2"/>
  <c r="H549" i="2"/>
  <c r="G548" i="2"/>
  <c r="H540" i="2"/>
  <c r="G539" i="2"/>
  <c r="H532" i="2"/>
  <c r="H524" i="2"/>
  <c r="G523" i="2"/>
  <c r="H516" i="2"/>
  <c r="G515" i="2"/>
  <c r="H508" i="2"/>
  <c r="G507" i="2"/>
  <c r="H500" i="2"/>
  <c r="G499" i="2"/>
  <c r="F492" i="2"/>
  <c r="H488" i="2"/>
  <c r="G487" i="2"/>
  <c r="H482" i="2"/>
  <c r="H476" i="2"/>
  <c r="G473" i="2"/>
  <c r="F465" i="2"/>
  <c r="L460" i="2"/>
  <c r="K452" i="2"/>
  <c r="F449" i="2"/>
  <c r="H449" i="2"/>
  <c r="K447" i="2"/>
  <c r="H440" i="2"/>
  <c r="F425" i="2"/>
  <c r="G425" i="2"/>
  <c r="H425" i="2"/>
  <c r="F400" i="2"/>
  <c r="G400" i="2"/>
  <c r="F344" i="2"/>
  <c r="G344" i="2"/>
  <c r="F329" i="2"/>
  <c r="G329" i="2"/>
  <c r="H329" i="2"/>
  <c r="F401" i="2"/>
  <c r="G401" i="2"/>
  <c r="H401" i="2"/>
  <c r="F345" i="2"/>
  <c r="G345" i="2"/>
  <c r="H345" i="2"/>
  <c r="H218" i="2"/>
  <c r="K218" i="2" s="1"/>
  <c r="H306" i="2"/>
  <c r="H303" i="2"/>
  <c r="K303" i="2" s="1"/>
  <c r="G500" i="2"/>
  <c r="G488" i="2"/>
  <c r="G482" i="2"/>
  <c r="K428" i="2"/>
  <c r="K400" i="2"/>
  <c r="L400" i="2"/>
  <c r="K344" i="2"/>
  <c r="L344" i="2"/>
  <c r="F336" i="2"/>
  <c r="G336" i="2"/>
  <c r="K334" i="2"/>
  <c r="L334" i="2"/>
  <c r="L538" i="2"/>
  <c r="F460" i="2"/>
  <c r="G460" i="2"/>
  <c r="F424" i="2"/>
  <c r="G424" i="2"/>
  <c r="F416" i="2"/>
  <c r="G416" i="2"/>
  <c r="F409" i="2"/>
  <c r="G409" i="2"/>
  <c r="H409" i="2"/>
  <c r="F368" i="2"/>
  <c r="G368" i="2"/>
  <c r="K366" i="2"/>
  <c r="L366" i="2"/>
  <c r="F361" i="2"/>
  <c r="G361" i="2"/>
  <c r="H361" i="2"/>
  <c r="F353" i="2"/>
  <c r="G353" i="2"/>
  <c r="H353" i="2"/>
  <c r="H336" i="2"/>
  <c r="F328" i="2"/>
  <c r="G328" i="2"/>
  <c r="K326" i="2"/>
  <c r="L326" i="2"/>
  <c r="G252" i="2"/>
  <c r="H561" i="2"/>
  <c r="H552" i="2"/>
  <c r="H543" i="2"/>
  <c r="H535" i="2"/>
  <c r="H527" i="2"/>
  <c r="H519" i="2"/>
  <c r="H511" i="2"/>
  <c r="H503" i="2"/>
  <c r="H495" i="2"/>
  <c r="K457" i="2"/>
  <c r="L457" i="2"/>
  <c r="L455" i="2"/>
  <c r="G453" i="2"/>
  <c r="H453" i="2"/>
  <c r="F433" i="2"/>
  <c r="G433" i="2"/>
  <c r="H433" i="2"/>
  <c r="K424" i="2"/>
  <c r="L424" i="2"/>
  <c r="K416" i="2"/>
  <c r="L416" i="2"/>
  <c r="F392" i="2"/>
  <c r="G392" i="2"/>
  <c r="K368" i="2"/>
  <c r="L368" i="2"/>
  <c r="K328" i="2"/>
  <c r="L328" i="2"/>
  <c r="K432" i="2"/>
  <c r="L432" i="2"/>
  <c r="G161" i="2"/>
  <c r="K209" i="2"/>
  <c r="F252" i="2"/>
  <c r="G309" i="2"/>
  <c r="H307" i="2"/>
  <c r="K300" i="2"/>
  <c r="K496" i="2"/>
  <c r="H464" i="2"/>
  <c r="G457" i="2"/>
  <c r="F453" i="2"/>
  <c r="H448" i="2"/>
  <c r="F408" i="2"/>
  <c r="G408" i="2"/>
  <c r="H392" i="2"/>
  <c r="F376" i="2"/>
  <c r="G376" i="2"/>
  <c r="F360" i="2"/>
  <c r="G360" i="2"/>
  <c r="F352" i="2"/>
  <c r="G352" i="2"/>
  <c r="K350" i="2"/>
  <c r="L350" i="2"/>
  <c r="H354" i="2"/>
  <c r="H346" i="2"/>
  <c r="H338" i="2"/>
  <c r="H330" i="2"/>
  <c r="H443" i="2"/>
  <c r="H435" i="2"/>
  <c r="H411" i="2"/>
  <c r="H403" i="2"/>
  <c r="H395" i="2"/>
  <c r="H379" i="2"/>
  <c r="H371" i="2"/>
  <c r="H355" i="2"/>
  <c r="H347" i="2"/>
  <c r="G346" i="2"/>
  <c r="H339" i="2"/>
  <c r="G338" i="2"/>
  <c r="G330" i="2"/>
  <c r="H444" i="2"/>
  <c r="G443" i="2"/>
  <c r="G435" i="2"/>
  <c r="G411" i="2"/>
  <c r="G403" i="2"/>
  <c r="G355" i="2"/>
  <c r="G347" i="2"/>
  <c r="G339" i="2"/>
  <c r="G444" i="2"/>
  <c r="H429" i="2"/>
  <c r="H421" i="2"/>
  <c r="G420" i="2"/>
  <c r="H413" i="2"/>
  <c r="G412" i="2"/>
  <c r="G404" i="2"/>
  <c r="H389" i="2"/>
  <c r="H381" i="2"/>
  <c r="G380" i="2"/>
  <c r="H373" i="2"/>
  <c r="G372" i="2"/>
  <c r="H365" i="2"/>
  <c r="H357" i="2"/>
  <c r="G356" i="2"/>
  <c r="H349" i="2"/>
  <c r="G348" i="2"/>
  <c r="G340" i="2"/>
  <c r="H325" i="2"/>
  <c r="K309" i="2"/>
  <c r="L309" i="2"/>
  <c r="K301" i="2"/>
  <c r="L301" i="2"/>
  <c r="F208" i="2"/>
  <c r="H304" i="2"/>
  <c r="K166" i="2"/>
  <c r="H162" i="2"/>
  <c r="L162" i="2" s="1"/>
  <c r="H253" i="2"/>
  <c r="H305" i="2"/>
  <c r="G304" i="2"/>
  <c r="F162" i="2"/>
  <c r="G253" i="2"/>
  <c r="G305" i="2"/>
  <c r="F173" i="2"/>
  <c r="H158" i="2"/>
  <c r="K158" i="2" s="1"/>
  <c r="K254" i="2"/>
  <c r="H308" i="2"/>
  <c r="G307" i="2"/>
  <c r="K200" i="2"/>
  <c r="G308" i="2"/>
  <c r="G206" i="2"/>
  <c r="K250" i="2"/>
  <c r="L250" i="2"/>
  <c r="K252" i="2"/>
  <c r="L252" i="2"/>
  <c r="G175" i="2"/>
  <c r="F140" i="2"/>
  <c r="F175" i="2"/>
  <c r="G169" i="2"/>
  <c r="F217" i="2"/>
  <c r="G214" i="2"/>
  <c r="F205" i="2"/>
  <c r="G202" i="2"/>
  <c r="H199" i="2"/>
  <c r="H251" i="2"/>
  <c r="G250" i="2"/>
  <c r="K143" i="2"/>
  <c r="K216" i="2"/>
  <c r="K215" i="2"/>
  <c r="F202" i="2"/>
  <c r="K198" i="2"/>
  <c r="F250" i="2"/>
  <c r="K156" i="2"/>
  <c r="G141" i="2"/>
  <c r="F213" i="2"/>
  <c r="K165" i="2"/>
  <c r="K210" i="2"/>
  <c r="H170" i="2"/>
  <c r="L170" i="2" s="1"/>
  <c r="F141" i="2"/>
  <c r="K130" i="2"/>
  <c r="F157" i="2"/>
  <c r="G217" i="2"/>
  <c r="H214" i="2"/>
  <c r="G136" i="2"/>
  <c r="K208" i="2"/>
  <c r="L208" i="2"/>
  <c r="K217" i="2"/>
  <c r="L217" i="2"/>
  <c r="K202" i="2"/>
  <c r="K142" i="2"/>
  <c r="G208" i="2"/>
  <c r="F207" i="2"/>
  <c r="F199" i="2"/>
  <c r="H219" i="2"/>
  <c r="H203" i="2"/>
  <c r="H174" i="2"/>
  <c r="H172" i="2"/>
  <c r="K172" i="2" s="1"/>
  <c r="G167" i="2"/>
  <c r="H164" i="2"/>
  <c r="K164" i="2" s="1"/>
  <c r="G159" i="2"/>
  <c r="K155" i="2"/>
  <c r="H145" i="2"/>
  <c r="F137" i="2"/>
  <c r="H220" i="2"/>
  <c r="G219" i="2"/>
  <c r="H212" i="2"/>
  <c r="G211" i="2"/>
  <c r="H204" i="2"/>
  <c r="G203" i="2"/>
  <c r="H137" i="2"/>
  <c r="H211" i="2"/>
  <c r="G174" i="2"/>
  <c r="F167" i="2"/>
  <c r="F159" i="2"/>
  <c r="F145" i="2"/>
  <c r="H139" i="2"/>
  <c r="K139" i="2" s="1"/>
  <c r="K134" i="2"/>
  <c r="G220" i="2"/>
  <c r="H213" i="2"/>
  <c r="G212" i="2"/>
  <c r="H205" i="2"/>
  <c r="G204" i="2"/>
  <c r="H206" i="2"/>
  <c r="H131" i="2"/>
  <c r="K131" i="2" s="1"/>
  <c r="G177" i="2"/>
  <c r="G144" i="2"/>
  <c r="K133" i="2"/>
  <c r="F132" i="2"/>
  <c r="K157" i="2"/>
  <c r="L157" i="2"/>
  <c r="K132" i="2"/>
  <c r="L132" i="2"/>
  <c r="K173" i="2"/>
  <c r="L173" i="2"/>
  <c r="K140" i="2"/>
  <c r="L140" i="2"/>
  <c r="K141" i="2"/>
  <c r="L141" i="2"/>
  <c r="G171" i="2"/>
  <c r="G173" i="2"/>
  <c r="F172" i="2"/>
  <c r="F164" i="2"/>
  <c r="G157" i="2"/>
  <c r="G140" i="2"/>
  <c r="F139" i="2"/>
  <c r="G132" i="2"/>
  <c r="F131" i="2"/>
  <c r="H176" i="2"/>
  <c r="H168" i="2"/>
  <c r="H160" i="2"/>
  <c r="H135" i="2"/>
  <c r="H177" i="2"/>
  <c r="G176" i="2"/>
  <c r="H169" i="2"/>
  <c r="G168" i="2"/>
  <c r="H161" i="2"/>
  <c r="G160" i="2"/>
  <c r="H144" i="2"/>
  <c r="H136" i="2"/>
  <c r="G135" i="2"/>
  <c r="L175" i="2"/>
  <c r="H171" i="2"/>
  <c r="L167" i="2"/>
  <c r="H163" i="2"/>
  <c r="L159" i="2"/>
  <c r="H138" i="2"/>
  <c r="G163" i="2"/>
  <c r="G138" i="2"/>
  <c r="F8" i="2"/>
  <c r="H8" i="2"/>
  <c r="I8" i="2"/>
  <c r="G8" i="2" s="1"/>
  <c r="J8" i="2"/>
  <c r="L8" i="2"/>
  <c r="I9" i="2"/>
  <c r="F9" i="2" s="1"/>
  <c r="J9" i="2"/>
  <c r="I10" i="2"/>
  <c r="H10" i="2" s="1"/>
  <c r="J10" i="2"/>
  <c r="I11" i="2"/>
  <c r="F11" i="2" s="1"/>
  <c r="J11" i="2"/>
  <c r="F12" i="2"/>
  <c r="H12" i="2"/>
  <c r="I12" i="2"/>
  <c r="G12" i="2" s="1"/>
  <c r="J12" i="2"/>
  <c r="L12" i="2"/>
  <c r="F13" i="2"/>
  <c r="H13" i="2"/>
  <c r="I13" i="2"/>
  <c r="G13" i="2" s="1"/>
  <c r="J13" i="2"/>
  <c r="L13" i="2"/>
  <c r="I14" i="2"/>
  <c r="F14" i="2" s="1"/>
  <c r="J14" i="2"/>
  <c r="I15" i="2"/>
  <c r="F15" i="2" s="1"/>
  <c r="J15" i="2"/>
  <c r="I16" i="2"/>
  <c r="F16" i="2" s="1"/>
  <c r="J16" i="2"/>
  <c r="I17" i="2"/>
  <c r="G17" i="2" s="1"/>
  <c r="J17" i="2"/>
  <c r="I18" i="2"/>
  <c r="H18" i="2" s="1"/>
  <c r="J18" i="2"/>
  <c r="I19" i="2"/>
  <c r="F19" i="2" s="1"/>
  <c r="J19" i="2"/>
  <c r="I20" i="2"/>
  <c r="F20" i="2" s="1"/>
  <c r="J20" i="2"/>
  <c r="I21" i="2"/>
  <c r="F21" i="2" s="1"/>
  <c r="J21" i="2"/>
  <c r="I22" i="2"/>
  <c r="F22" i="2" s="1"/>
  <c r="J22" i="2"/>
  <c r="F23" i="2"/>
  <c r="H23" i="2"/>
  <c r="I23" i="2"/>
  <c r="G23" i="2" s="1"/>
  <c r="J23" i="2"/>
  <c r="L23" i="2"/>
  <c r="F34" i="2"/>
  <c r="H34" i="2"/>
  <c r="I34" i="2"/>
  <c r="G34" i="2" s="1"/>
  <c r="J34" i="2"/>
  <c r="L34" i="2"/>
  <c r="F35" i="2"/>
  <c r="H35" i="2"/>
  <c r="I35" i="2"/>
  <c r="G35" i="2" s="1"/>
  <c r="J35" i="2"/>
  <c r="L35" i="2"/>
  <c r="I36" i="2"/>
  <c r="H36" i="2" s="1"/>
  <c r="J36" i="2"/>
  <c r="I37" i="2"/>
  <c r="H37" i="2" s="1"/>
  <c r="J37" i="2"/>
  <c r="I38" i="2"/>
  <c r="F38" i="2" s="1"/>
  <c r="J38" i="2"/>
  <c r="I39" i="2"/>
  <c r="F39" i="2" s="1"/>
  <c r="J39" i="2"/>
  <c r="I40" i="2"/>
  <c r="G40" i="2" s="1"/>
  <c r="J40" i="2"/>
  <c r="I41" i="2"/>
  <c r="H41" i="2" s="1"/>
  <c r="J41" i="2"/>
  <c r="I42" i="2"/>
  <c r="F42" i="2" s="1"/>
  <c r="J42" i="2"/>
  <c r="I43" i="2"/>
  <c r="G43" i="2" s="1"/>
  <c r="J43" i="2"/>
  <c r="F44" i="2"/>
  <c r="H44" i="2"/>
  <c r="I44" i="2"/>
  <c r="G44" i="2" s="1"/>
  <c r="J44" i="2"/>
  <c r="L44" i="2"/>
  <c r="F45" i="2"/>
  <c r="H45" i="2"/>
  <c r="I45" i="2"/>
  <c r="G45" i="2" s="1"/>
  <c r="J45" i="2"/>
  <c r="L45" i="2"/>
  <c r="I46" i="2"/>
  <c r="F46" i="2" s="1"/>
  <c r="J46" i="2"/>
  <c r="I47" i="2"/>
  <c r="F47" i="2" s="1"/>
  <c r="J47" i="2"/>
  <c r="I48" i="2"/>
  <c r="G48" i="2" s="1"/>
  <c r="J48" i="2"/>
  <c r="I49" i="2"/>
  <c r="H49" i="2" s="1"/>
  <c r="J49" i="2"/>
  <c r="I50" i="2"/>
  <c r="F50" i="2" s="1"/>
  <c r="J50" i="2"/>
  <c r="I51" i="2"/>
  <c r="G51" i="2" s="1"/>
  <c r="J51" i="2"/>
  <c r="I52" i="2"/>
  <c r="H52" i="2" s="1"/>
  <c r="J52" i="2"/>
  <c r="I54" i="2"/>
  <c r="H54" i="2" s="1"/>
  <c r="J54" i="2"/>
  <c r="I55" i="2"/>
  <c r="F55" i="2" s="1"/>
  <c r="J55" i="2"/>
  <c r="I56" i="2"/>
  <c r="F56" i="2" s="1"/>
  <c r="J56" i="2"/>
  <c r="I57" i="2"/>
  <c r="G57" i="2" s="1"/>
  <c r="J57" i="2"/>
  <c r="I58" i="2"/>
  <c r="H58" i="2" s="1"/>
  <c r="J58" i="2"/>
  <c r="I59" i="2"/>
  <c r="F59" i="2" s="1"/>
  <c r="J59" i="2"/>
  <c r="F60" i="2"/>
  <c r="H60" i="2"/>
  <c r="I60" i="2"/>
  <c r="G60" i="2" s="1"/>
  <c r="J60" i="2"/>
  <c r="L60" i="2"/>
  <c r="F81" i="2"/>
  <c r="H81" i="2"/>
  <c r="I81" i="2"/>
  <c r="G81" i="2" s="1"/>
  <c r="J81" i="2"/>
  <c r="L81" i="2"/>
  <c r="F82" i="2"/>
  <c r="H82" i="2"/>
  <c r="I82" i="2"/>
  <c r="G82" i="2" s="1"/>
  <c r="J82" i="2"/>
  <c r="L82" i="2"/>
  <c r="I83" i="2"/>
  <c r="G83" i="2" s="1"/>
  <c r="J83" i="2"/>
  <c r="I84" i="2"/>
  <c r="F84" i="2" s="1"/>
  <c r="J84" i="2"/>
  <c r="I85" i="2"/>
  <c r="F85" i="2" s="1"/>
  <c r="J85" i="2"/>
  <c r="I86" i="2"/>
  <c r="F86" i="2" s="1"/>
  <c r="J86" i="2"/>
  <c r="I87" i="2"/>
  <c r="G87" i="2" s="1"/>
  <c r="J87" i="2"/>
  <c r="I88" i="2"/>
  <c r="F88" i="2" s="1"/>
  <c r="J88" i="2"/>
  <c r="I89" i="2"/>
  <c r="G89" i="2" s="1"/>
  <c r="J89" i="2"/>
  <c r="F90" i="2"/>
  <c r="H90" i="2"/>
  <c r="I90" i="2"/>
  <c r="G90" i="2" s="1"/>
  <c r="J90" i="2"/>
  <c r="L90" i="2"/>
  <c r="F91" i="2"/>
  <c r="H91" i="2"/>
  <c r="I91" i="2"/>
  <c r="G91" i="2" s="1"/>
  <c r="J91" i="2"/>
  <c r="L91" i="2"/>
  <c r="I92" i="2"/>
  <c r="F92" i="2" s="1"/>
  <c r="J92" i="2"/>
  <c r="I93" i="2"/>
  <c r="F93" i="2" s="1"/>
  <c r="J93" i="2"/>
  <c r="F94" i="2"/>
  <c r="H94" i="2"/>
  <c r="I94" i="2"/>
  <c r="G94" i="2" s="1"/>
  <c r="J94" i="2"/>
  <c r="L94" i="2"/>
  <c r="F95" i="2"/>
  <c r="H95" i="2"/>
  <c r="I95" i="2"/>
  <c r="G95" i="2" s="1"/>
  <c r="J95" i="2"/>
  <c r="L95" i="2"/>
  <c r="I96" i="2"/>
  <c r="F96" i="2" s="1"/>
  <c r="J96" i="2"/>
  <c r="I97" i="2"/>
  <c r="H97" i="2" s="1"/>
  <c r="K97" i="2" s="1"/>
  <c r="J97" i="2"/>
  <c r="I98" i="2"/>
  <c r="H98" i="2" s="1"/>
  <c r="J98" i="2"/>
  <c r="I99" i="2"/>
  <c r="G99" i="2" s="1"/>
  <c r="J99" i="2"/>
  <c r="I100" i="2"/>
  <c r="F100" i="2" s="1"/>
  <c r="J100" i="2"/>
  <c r="I101" i="2"/>
  <c r="F101" i="2" s="1"/>
  <c r="J101" i="2"/>
  <c r="I102" i="2"/>
  <c r="F102" i="2" s="1"/>
  <c r="J102" i="2"/>
  <c r="I103" i="2"/>
  <c r="G103" i="2" s="1"/>
  <c r="J103" i="2"/>
  <c r="I25" i="2"/>
  <c r="F25" i="2" s="1"/>
  <c r="J25" i="2"/>
  <c r="I27" i="2"/>
  <c r="F27" i="2" s="1"/>
  <c r="J27" i="2"/>
  <c r="I29" i="2"/>
  <c r="H29" i="2" s="1"/>
  <c r="J29" i="2"/>
  <c r="I30" i="2"/>
  <c r="F30" i="2" s="1"/>
  <c r="J30" i="2"/>
  <c r="I31" i="2"/>
  <c r="H31" i="2" s="1"/>
  <c r="J31" i="2"/>
  <c r="I32" i="2"/>
  <c r="G32" i="2" s="1"/>
  <c r="J32" i="2"/>
  <c r="I33" i="2"/>
  <c r="F33" i="2" s="1"/>
  <c r="J33" i="2"/>
  <c r="I62" i="2"/>
  <c r="F62" i="2" s="1"/>
  <c r="J62" i="2"/>
  <c r="I63" i="2"/>
  <c r="H63" i="2" s="1"/>
  <c r="J63" i="2"/>
  <c r="I64" i="2"/>
  <c r="G64" i="2" s="1"/>
  <c r="J64" i="2"/>
  <c r="I66" i="2"/>
  <c r="F66" i="2" s="1"/>
  <c r="J66" i="2"/>
  <c r="I67" i="2"/>
  <c r="G67" i="2" s="1"/>
  <c r="J67" i="2"/>
  <c r="I68" i="2"/>
  <c r="H68" i="2" s="1"/>
  <c r="J68" i="2"/>
  <c r="I69" i="2"/>
  <c r="H69" i="2" s="1"/>
  <c r="J69" i="2"/>
  <c r="I70" i="2"/>
  <c r="F70" i="2" s="1"/>
  <c r="J70" i="2"/>
  <c r="I71" i="2"/>
  <c r="F71" i="2" s="1"/>
  <c r="J71" i="2"/>
  <c r="I72" i="2"/>
  <c r="G72" i="2" s="1"/>
  <c r="J72" i="2"/>
  <c r="I73" i="2"/>
  <c r="H73" i="2" s="1"/>
  <c r="J73" i="2"/>
  <c r="I76" i="2"/>
  <c r="F76" i="2" s="1"/>
  <c r="J76" i="2"/>
  <c r="I77" i="2"/>
  <c r="G77" i="2" s="1"/>
  <c r="J77" i="2"/>
  <c r="I78" i="2"/>
  <c r="H78" i="2" s="1"/>
  <c r="J78" i="2"/>
  <c r="I79" i="2"/>
  <c r="H79" i="2" s="1"/>
  <c r="J79" i="2"/>
  <c r="I80" i="2"/>
  <c r="F80" i="2" s="1"/>
  <c r="J80" i="2"/>
  <c r="F115" i="2"/>
  <c r="H115" i="2"/>
  <c r="I115" i="2"/>
  <c r="G115" i="2" s="1"/>
  <c r="J115" i="2"/>
  <c r="L115" i="2"/>
  <c r="I116" i="2"/>
  <c r="G116" i="2" s="1"/>
  <c r="J116" i="2"/>
  <c r="I117" i="2"/>
  <c r="H117" i="2" s="1"/>
  <c r="J117" i="2"/>
  <c r="F118" i="2"/>
  <c r="H118" i="2"/>
  <c r="I118" i="2"/>
  <c r="G118" i="2" s="1"/>
  <c r="J118" i="2"/>
  <c r="L118" i="2"/>
  <c r="I120" i="2"/>
  <c r="G120" i="2" s="1"/>
  <c r="J120" i="2"/>
  <c r="I121" i="2"/>
  <c r="H121" i="2" s="1"/>
  <c r="J121" i="2"/>
  <c r="I122" i="2"/>
  <c r="G122" i="2" s="1"/>
  <c r="J122" i="2"/>
  <c r="I123" i="2"/>
  <c r="H123" i="2" s="1"/>
  <c r="J123" i="2"/>
  <c r="I125" i="2"/>
  <c r="H125" i="2" s="1"/>
  <c r="K125" i="2" s="1"/>
  <c r="J125" i="2"/>
  <c r="I126" i="2"/>
  <c r="G126" i="2" s="1"/>
  <c r="J126" i="2"/>
  <c r="I127" i="2"/>
  <c r="G127" i="2" s="1"/>
  <c r="J127" i="2"/>
  <c r="I128" i="2"/>
  <c r="F128" i="2" s="1"/>
  <c r="J128" i="2"/>
  <c r="L414" i="2" l="1"/>
  <c r="L506" i="2"/>
  <c r="L456" i="2"/>
  <c r="K450" i="2"/>
  <c r="L486" i="2"/>
  <c r="L150" i="2"/>
  <c r="K150" i="2"/>
  <c r="L423" i="2"/>
  <c r="K442" i="2"/>
  <c r="K375" i="2"/>
  <c r="L149" i="2"/>
  <c r="K149" i="2"/>
  <c r="L514" i="2"/>
  <c r="L399" i="2"/>
  <c r="L556" i="2"/>
  <c r="K407" i="2"/>
  <c r="K327" i="2"/>
  <c r="L383" i="2"/>
  <c r="L526" i="2"/>
  <c r="L374" i="2"/>
  <c r="L218" i="2"/>
  <c r="K537" i="2"/>
  <c r="K462" i="2"/>
  <c r="L310" i="2"/>
  <c r="L343" i="2"/>
  <c r="L335" i="2"/>
  <c r="K501" i="2"/>
  <c r="L547" i="2"/>
  <c r="L367" i="2"/>
  <c r="L303" i="2"/>
  <c r="K438" i="2"/>
  <c r="L438" i="2"/>
  <c r="L522" i="2"/>
  <c r="K534" i="2"/>
  <c r="L534" i="2"/>
  <c r="L439" i="2"/>
  <c r="L404" i="2"/>
  <c r="L422" i="2"/>
  <c r="K422" i="2"/>
  <c r="L207" i="2"/>
  <c r="K466" i="2"/>
  <c r="K563" i="2"/>
  <c r="L302" i="2"/>
  <c r="K494" i="2"/>
  <c r="K470" i="2"/>
  <c r="K412" i="2"/>
  <c r="L412" i="2"/>
  <c r="L426" i="2"/>
  <c r="K426" i="2"/>
  <c r="L382" i="2"/>
  <c r="L560" i="2"/>
  <c r="K348" i="2"/>
  <c r="L348" i="2"/>
  <c r="L529" i="2"/>
  <c r="K529" i="2"/>
  <c r="K356" i="2"/>
  <c r="L356" i="2"/>
  <c r="K351" i="2"/>
  <c r="K380" i="2"/>
  <c r="L380" i="2"/>
  <c r="K398" i="2"/>
  <c r="L398" i="2"/>
  <c r="K551" i="2"/>
  <c r="L551" i="2"/>
  <c r="K454" i="2"/>
  <c r="L454" i="2"/>
  <c r="L474" i="2"/>
  <c r="K474" i="2"/>
  <c r="K510" i="2"/>
  <c r="L510" i="2"/>
  <c r="K340" i="2"/>
  <c r="L340" i="2"/>
  <c r="L479" i="2"/>
  <c r="K479" i="2"/>
  <c r="K420" i="2"/>
  <c r="L420" i="2"/>
  <c r="L158" i="2"/>
  <c r="L362" i="2"/>
  <c r="K362" i="2"/>
  <c r="K475" i="2"/>
  <c r="L475" i="2"/>
  <c r="L431" i="2"/>
  <c r="K372" i="2"/>
  <c r="L372" i="2"/>
  <c r="K390" i="2"/>
  <c r="L390" i="2"/>
  <c r="K542" i="2"/>
  <c r="L542" i="2"/>
  <c r="L467" i="2"/>
  <c r="K467" i="2"/>
  <c r="K472" i="2"/>
  <c r="L472" i="2"/>
  <c r="L131" i="2"/>
  <c r="L347" i="2"/>
  <c r="K347" i="2"/>
  <c r="K443" i="2"/>
  <c r="L443" i="2"/>
  <c r="K503" i="2"/>
  <c r="L503" i="2"/>
  <c r="L532" i="2"/>
  <c r="K532" i="2"/>
  <c r="K539" i="2"/>
  <c r="L539" i="2"/>
  <c r="K361" i="2"/>
  <c r="L361" i="2"/>
  <c r="K306" i="2"/>
  <c r="L306" i="2"/>
  <c r="K548" i="2"/>
  <c r="L548" i="2"/>
  <c r="K429" i="2"/>
  <c r="L429" i="2"/>
  <c r="K371" i="2"/>
  <c r="L371" i="2"/>
  <c r="L338" i="2"/>
  <c r="K338" i="2"/>
  <c r="K307" i="2"/>
  <c r="L307" i="2"/>
  <c r="L453" i="2"/>
  <c r="K453" i="2"/>
  <c r="K519" i="2"/>
  <c r="L519" i="2"/>
  <c r="K409" i="2"/>
  <c r="L409" i="2"/>
  <c r="K329" i="2"/>
  <c r="L329" i="2"/>
  <c r="K440" i="2"/>
  <c r="L440" i="2"/>
  <c r="L540" i="2"/>
  <c r="K540" i="2"/>
  <c r="K487" i="2"/>
  <c r="L487" i="2"/>
  <c r="K557" i="2"/>
  <c r="L557" i="2"/>
  <c r="K491" i="2"/>
  <c r="L491" i="2"/>
  <c r="K381" i="2"/>
  <c r="L381" i="2"/>
  <c r="K444" i="2"/>
  <c r="L444" i="2"/>
  <c r="K379" i="2"/>
  <c r="L379" i="2"/>
  <c r="L346" i="2"/>
  <c r="K346" i="2"/>
  <c r="K527" i="2"/>
  <c r="L527" i="2"/>
  <c r="L476" i="2"/>
  <c r="K476" i="2"/>
  <c r="L508" i="2"/>
  <c r="K508" i="2"/>
  <c r="K492" i="2"/>
  <c r="L492" i="2"/>
  <c r="K355" i="2"/>
  <c r="L355" i="2"/>
  <c r="L500" i="2"/>
  <c r="K500" i="2"/>
  <c r="K349" i="2"/>
  <c r="L349" i="2"/>
  <c r="K389" i="2"/>
  <c r="L389" i="2"/>
  <c r="K395" i="2"/>
  <c r="L395" i="2"/>
  <c r="L354" i="2"/>
  <c r="K354" i="2"/>
  <c r="K448" i="2"/>
  <c r="L448" i="2"/>
  <c r="K535" i="2"/>
  <c r="L535" i="2"/>
  <c r="K345" i="2"/>
  <c r="L345" i="2"/>
  <c r="L482" i="2"/>
  <c r="K482" i="2"/>
  <c r="L549" i="2"/>
  <c r="K549" i="2"/>
  <c r="K499" i="2"/>
  <c r="L499" i="2"/>
  <c r="L461" i="2"/>
  <c r="K461" i="2"/>
  <c r="K373" i="2"/>
  <c r="L373" i="2"/>
  <c r="L330" i="2"/>
  <c r="K330" i="2"/>
  <c r="K511" i="2"/>
  <c r="L511" i="2"/>
  <c r="K441" i="2"/>
  <c r="L441" i="2"/>
  <c r="K403" i="2"/>
  <c r="L403" i="2"/>
  <c r="K433" i="2"/>
  <c r="L433" i="2"/>
  <c r="K543" i="2"/>
  <c r="L543" i="2"/>
  <c r="K336" i="2"/>
  <c r="L336" i="2"/>
  <c r="K449" i="2"/>
  <c r="L449" i="2"/>
  <c r="L516" i="2"/>
  <c r="K516" i="2"/>
  <c r="K507" i="2"/>
  <c r="L507" i="2"/>
  <c r="K421" i="2"/>
  <c r="L421" i="2"/>
  <c r="K357" i="2"/>
  <c r="L357" i="2"/>
  <c r="K339" i="2"/>
  <c r="L339" i="2"/>
  <c r="K411" i="2"/>
  <c r="L411" i="2"/>
  <c r="K552" i="2"/>
  <c r="L552" i="2"/>
  <c r="K353" i="2"/>
  <c r="L353" i="2"/>
  <c r="K488" i="2"/>
  <c r="L488" i="2"/>
  <c r="L558" i="2"/>
  <c r="K558" i="2"/>
  <c r="K337" i="2"/>
  <c r="L337" i="2"/>
  <c r="K515" i="2"/>
  <c r="L515" i="2"/>
  <c r="K325" i="2"/>
  <c r="L325" i="2"/>
  <c r="K365" i="2"/>
  <c r="L365" i="2"/>
  <c r="K413" i="2"/>
  <c r="L413" i="2"/>
  <c r="K435" i="2"/>
  <c r="L435" i="2"/>
  <c r="K392" i="2"/>
  <c r="L392" i="2"/>
  <c r="K464" i="2"/>
  <c r="L464" i="2"/>
  <c r="K495" i="2"/>
  <c r="L495" i="2"/>
  <c r="K561" i="2"/>
  <c r="L561" i="2"/>
  <c r="K401" i="2"/>
  <c r="L401" i="2"/>
  <c r="K425" i="2"/>
  <c r="L425" i="2"/>
  <c r="L524" i="2"/>
  <c r="K524" i="2"/>
  <c r="K473" i="2"/>
  <c r="L473" i="2"/>
  <c r="K523" i="2"/>
  <c r="L523" i="2"/>
  <c r="K162" i="2"/>
  <c r="K304" i="2"/>
  <c r="L304" i="2"/>
  <c r="K308" i="2"/>
  <c r="L308" i="2"/>
  <c r="K305" i="2"/>
  <c r="L305" i="2"/>
  <c r="L139" i="2"/>
  <c r="K253" i="2"/>
  <c r="L253" i="2"/>
  <c r="L172" i="2"/>
  <c r="K170" i="2"/>
  <c r="K251" i="2"/>
  <c r="L251" i="2"/>
  <c r="K199" i="2"/>
  <c r="L199" i="2"/>
  <c r="K214" i="2"/>
  <c r="L214" i="2"/>
  <c r="L206" i="2"/>
  <c r="K206" i="2"/>
  <c r="L204" i="2"/>
  <c r="K204" i="2"/>
  <c r="L164" i="2"/>
  <c r="L212" i="2"/>
  <c r="K212" i="2"/>
  <c r="K205" i="2"/>
  <c r="L205" i="2"/>
  <c r="L220" i="2"/>
  <c r="K220" i="2"/>
  <c r="L174" i="2"/>
  <c r="K174" i="2"/>
  <c r="L213" i="2"/>
  <c r="K213" i="2"/>
  <c r="K211" i="2"/>
  <c r="L211" i="2"/>
  <c r="K203" i="2"/>
  <c r="L203" i="2"/>
  <c r="L137" i="2"/>
  <c r="K137" i="2"/>
  <c r="L145" i="2"/>
  <c r="K145" i="2"/>
  <c r="K219" i="2"/>
  <c r="L219" i="2"/>
  <c r="L163" i="2"/>
  <c r="K163" i="2"/>
  <c r="L161" i="2"/>
  <c r="K161" i="2"/>
  <c r="K160" i="2"/>
  <c r="L160" i="2"/>
  <c r="K171" i="2"/>
  <c r="L171" i="2"/>
  <c r="L169" i="2"/>
  <c r="K169" i="2"/>
  <c r="K168" i="2"/>
  <c r="L168" i="2"/>
  <c r="L177" i="2"/>
  <c r="K177" i="2"/>
  <c r="K176" i="2"/>
  <c r="L176" i="2"/>
  <c r="L136" i="2"/>
  <c r="K136" i="2"/>
  <c r="K138" i="2"/>
  <c r="L138" i="2"/>
  <c r="L144" i="2"/>
  <c r="K144" i="2"/>
  <c r="K135" i="2"/>
  <c r="L135" i="2"/>
  <c r="K45" i="2"/>
  <c r="K23" i="2"/>
  <c r="H9" i="2"/>
  <c r="K9" i="2" s="1"/>
  <c r="H59" i="2"/>
  <c r="K59" i="2" s="1"/>
  <c r="G9" i="2"/>
  <c r="H11" i="2"/>
  <c r="K11" i="2" s="1"/>
  <c r="G11" i="2"/>
  <c r="K12" i="2"/>
  <c r="K35" i="2"/>
  <c r="G21" i="2"/>
  <c r="K8" i="2"/>
  <c r="F57" i="2"/>
  <c r="G10" i="2"/>
  <c r="K13" i="2"/>
  <c r="F10" i="2"/>
  <c r="H14" i="2"/>
  <c r="L14" i="2" s="1"/>
  <c r="F17" i="2"/>
  <c r="G14" i="2"/>
  <c r="G18" i="2"/>
  <c r="F18" i="2"/>
  <c r="H22" i="2"/>
  <c r="G22" i="2"/>
  <c r="H19" i="2"/>
  <c r="K19" i="2" s="1"/>
  <c r="G19" i="2"/>
  <c r="H17" i="2"/>
  <c r="L10" i="2"/>
  <c r="K10" i="2"/>
  <c r="L18" i="2"/>
  <c r="K18" i="2"/>
  <c r="H46" i="2"/>
  <c r="L46" i="2" s="1"/>
  <c r="H20" i="2"/>
  <c r="G49" i="2"/>
  <c r="H21" i="2"/>
  <c r="G20" i="2"/>
  <c r="H15" i="2"/>
  <c r="H16" i="2"/>
  <c r="G15" i="2"/>
  <c r="G16" i="2"/>
  <c r="G42" i="2"/>
  <c r="H55" i="2"/>
  <c r="G55" i="2"/>
  <c r="F41" i="2"/>
  <c r="G59" i="2"/>
  <c r="F49" i="2"/>
  <c r="G37" i="2"/>
  <c r="G41" i="2"/>
  <c r="F37" i="2"/>
  <c r="H101" i="2"/>
  <c r="K101" i="2" s="1"/>
  <c r="K60" i="2"/>
  <c r="G58" i="2"/>
  <c r="G54" i="2"/>
  <c r="H50" i="2"/>
  <c r="K50" i="2" s="1"/>
  <c r="F48" i="2"/>
  <c r="G46" i="2"/>
  <c r="H38" i="2"/>
  <c r="G101" i="2"/>
  <c r="F58" i="2"/>
  <c r="F54" i="2"/>
  <c r="G50" i="2"/>
  <c r="K44" i="2"/>
  <c r="G38" i="2"/>
  <c r="K34" i="2"/>
  <c r="H42" i="2"/>
  <c r="K42" i="2" s="1"/>
  <c r="F40" i="2"/>
  <c r="K37" i="2"/>
  <c r="L37" i="2"/>
  <c r="K41" i="2"/>
  <c r="L41" i="2"/>
  <c r="K54" i="2"/>
  <c r="L54" i="2"/>
  <c r="K36" i="2"/>
  <c r="L36" i="2"/>
  <c r="K58" i="2"/>
  <c r="L58" i="2"/>
  <c r="K52" i="2"/>
  <c r="L52" i="2"/>
  <c r="K49" i="2"/>
  <c r="L49" i="2"/>
  <c r="F97" i="2"/>
  <c r="K94" i="2"/>
  <c r="G52" i="2"/>
  <c r="F51" i="2"/>
  <c r="F43" i="2"/>
  <c r="G36" i="2"/>
  <c r="F52" i="2"/>
  <c r="F36" i="2"/>
  <c r="G85" i="2"/>
  <c r="H56" i="2"/>
  <c r="H47" i="2"/>
  <c r="H39" i="2"/>
  <c r="F99" i="2"/>
  <c r="H57" i="2"/>
  <c r="G56" i="2"/>
  <c r="H48" i="2"/>
  <c r="G47" i="2"/>
  <c r="H40" i="2"/>
  <c r="G39" i="2"/>
  <c r="K90" i="2"/>
  <c r="H89" i="2"/>
  <c r="K89" i="2" s="1"/>
  <c r="H51" i="2"/>
  <c r="H43" i="2"/>
  <c r="F103" i="2"/>
  <c r="G97" i="2"/>
  <c r="F89" i="2"/>
  <c r="H86" i="2"/>
  <c r="K82" i="2"/>
  <c r="K95" i="2"/>
  <c r="H99" i="2"/>
  <c r="K99" i="2" s="1"/>
  <c r="G88" i="2"/>
  <c r="H93" i="2"/>
  <c r="K91" i="2"/>
  <c r="H83" i="2"/>
  <c r="K83" i="2" s="1"/>
  <c r="G96" i="2"/>
  <c r="G93" i="2"/>
  <c r="F87" i="2"/>
  <c r="H85" i="2"/>
  <c r="F83" i="2"/>
  <c r="H102" i="2"/>
  <c r="K81" i="2"/>
  <c r="K98" i="2"/>
  <c r="L98" i="2"/>
  <c r="H100" i="2"/>
  <c r="F98" i="2"/>
  <c r="H92" i="2"/>
  <c r="H84" i="2"/>
  <c r="G100" i="2"/>
  <c r="L97" i="2"/>
  <c r="G92" i="2"/>
  <c r="G84" i="2"/>
  <c r="G98" i="2"/>
  <c r="H103" i="2"/>
  <c r="G102" i="2"/>
  <c r="H87" i="2"/>
  <c r="G86" i="2"/>
  <c r="H96" i="2"/>
  <c r="H88" i="2"/>
  <c r="G27" i="2"/>
  <c r="G31" i="2"/>
  <c r="H25" i="2"/>
  <c r="G25" i="2"/>
  <c r="H32" i="2"/>
  <c r="K32" i="2" s="1"/>
  <c r="H30" i="2"/>
  <c r="G63" i="2"/>
  <c r="F32" i="2"/>
  <c r="G30" i="2"/>
  <c r="F29" i="2"/>
  <c r="F64" i="2"/>
  <c r="F73" i="2"/>
  <c r="H27" i="2"/>
  <c r="H64" i="2"/>
  <c r="G29" i="2"/>
  <c r="K31" i="2"/>
  <c r="L31" i="2"/>
  <c r="K29" i="2"/>
  <c r="L29" i="2"/>
  <c r="H66" i="2"/>
  <c r="K66" i="2" s="1"/>
  <c r="H33" i="2"/>
  <c r="F31" i="2"/>
  <c r="G66" i="2"/>
  <c r="G33" i="2"/>
  <c r="L63" i="2"/>
  <c r="K63" i="2"/>
  <c r="G73" i="2"/>
  <c r="F69" i="2"/>
  <c r="F63" i="2"/>
  <c r="G70" i="2"/>
  <c r="H70" i="2"/>
  <c r="F68" i="2"/>
  <c r="F72" i="2"/>
  <c r="H62" i="2"/>
  <c r="G62" i="2"/>
  <c r="G69" i="2"/>
  <c r="K69" i="2"/>
  <c r="L69" i="2"/>
  <c r="K73" i="2"/>
  <c r="L73" i="2"/>
  <c r="K68" i="2"/>
  <c r="L68" i="2"/>
  <c r="F79" i="2"/>
  <c r="G68" i="2"/>
  <c r="F67" i="2"/>
  <c r="H71" i="2"/>
  <c r="G80" i="2"/>
  <c r="F78" i="2"/>
  <c r="H72" i="2"/>
  <c r="G71" i="2"/>
  <c r="K118" i="2"/>
  <c r="H80" i="2"/>
  <c r="K80" i="2" s="1"/>
  <c r="H67" i="2"/>
  <c r="G79" i="2"/>
  <c r="K78" i="2"/>
  <c r="L78" i="2"/>
  <c r="K79" i="2"/>
  <c r="L79" i="2"/>
  <c r="G78" i="2"/>
  <c r="F77" i="2"/>
  <c r="F117" i="2"/>
  <c r="H76" i="2"/>
  <c r="H77" i="2"/>
  <c r="G76" i="2"/>
  <c r="K115" i="2"/>
  <c r="K117" i="2"/>
  <c r="L117" i="2"/>
  <c r="F122" i="2"/>
  <c r="G123" i="2"/>
  <c r="F123" i="2"/>
  <c r="G121" i="2"/>
  <c r="G117" i="2"/>
  <c r="F116" i="2"/>
  <c r="G125" i="2"/>
  <c r="F120" i="2"/>
  <c r="F125" i="2"/>
  <c r="H122" i="2"/>
  <c r="H116" i="2"/>
  <c r="K123" i="2"/>
  <c r="L123" i="2"/>
  <c r="K121" i="2"/>
  <c r="L121" i="2"/>
  <c r="F121" i="2"/>
  <c r="H120" i="2"/>
  <c r="H126" i="2"/>
  <c r="F126" i="2"/>
  <c r="G128" i="2"/>
  <c r="F127" i="2"/>
  <c r="L125" i="2"/>
  <c r="H127" i="2"/>
  <c r="H128" i="2"/>
  <c r="K14" i="2" l="1"/>
  <c r="L11" i="2"/>
  <c r="L59" i="2"/>
  <c r="L9" i="2"/>
  <c r="L66" i="2"/>
  <c r="L19" i="2"/>
  <c r="L17" i="2"/>
  <c r="K17" i="2"/>
  <c r="L22" i="2"/>
  <c r="K22" i="2"/>
  <c r="K21" i="2"/>
  <c r="L21" i="2"/>
  <c r="K20" i="2"/>
  <c r="L20" i="2"/>
  <c r="K16" i="2"/>
  <c r="L16" i="2"/>
  <c r="K46" i="2"/>
  <c r="L15" i="2"/>
  <c r="K15" i="2"/>
  <c r="L32" i="2"/>
  <c r="L83" i="2"/>
  <c r="L42" i="2"/>
  <c r="K55" i="2"/>
  <c r="L55" i="2"/>
  <c r="L50" i="2"/>
  <c r="L89" i="2"/>
  <c r="K38" i="2"/>
  <c r="L38" i="2"/>
  <c r="L101" i="2"/>
  <c r="L99" i="2"/>
  <c r="K43" i="2"/>
  <c r="L43" i="2"/>
  <c r="K51" i="2"/>
  <c r="L51" i="2"/>
  <c r="L57" i="2"/>
  <c r="K57" i="2"/>
  <c r="K39" i="2"/>
  <c r="L39" i="2"/>
  <c r="L86" i="2"/>
  <c r="K86" i="2"/>
  <c r="K47" i="2"/>
  <c r="L47" i="2"/>
  <c r="L40" i="2"/>
  <c r="K40" i="2"/>
  <c r="K56" i="2"/>
  <c r="L56" i="2"/>
  <c r="L48" i="2"/>
  <c r="K48" i="2"/>
  <c r="L102" i="2"/>
  <c r="K102" i="2"/>
  <c r="K93" i="2"/>
  <c r="L93" i="2"/>
  <c r="K85" i="2"/>
  <c r="L85" i="2"/>
  <c r="K87" i="2"/>
  <c r="L87" i="2"/>
  <c r="K84" i="2"/>
  <c r="L84" i="2"/>
  <c r="K103" i="2"/>
  <c r="L103" i="2"/>
  <c r="K92" i="2"/>
  <c r="L92" i="2"/>
  <c r="K88" i="2"/>
  <c r="L88" i="2"/>
  <c r="K96" i="2"/>
  <c r="L96" i="2"/>
  <c r="K100" i="2"/>
  <c r="L100" i="2"/>
  <c r="L25" i="2"/>
  <c r="K25" i="2"/>
  <c r="K64" i="2"/>
  <c r="L64" i="2"/>
  <c r="K30" i="2"/>
  <c r="L30" i="2"/>
  <c r="L27" i="2"/>
  <c r="K27" i="2"/>
  <c r="K33" i="2"/>
  <c r="L33" i="2"/>
  <c r="K70" i="2"/>
  <c r="L70" i="2"/>
  <c r="K62" i="2"/>
  <c r="L62" i="2"/>
  <c r="L72" i="2"/>
  <c r="K72" i="2"/>
  <c r="L80" i="2"/>
  <c r="K71" i="2"/>
  <c r="L71" i="2"/>
  <c r="K67" i="2"/>
  <c r="L67" i="2"/>
  <c r="K77" i="2"/>
  <c r="L77" i="2"/>
  <c r="L76" i="2"/>
  <c r="K76" i="2"/>
  <c r="K122" i="2"/>
  <c r="L122" i="2"/>
  <c r="K116" i="2"/>
  <c r="L116" i="2"/>
  <c r="K120" i="2"/>
  <c r="L120" i="2"/>
  <c r="L128" i="2"/>
  <c r="K128" i="2"/>
  <c r="L126" i="2"/>
  <c r="K126" i="2"/>
  <c r="K127" i="2"/>
  <c r="L127" i="2"/>
  <c r="I564" i="2" l="1"/>
  <c r="H564" i="2" s="1"/>
  <c r="J564" i="2"/>
  <c r="L564" i="2"/>
  <c r="F565" i="2"/>
  <c r="H565" i="2"/>
  <c r="I565" i="2"/>
  <c r="G565" i="2" s="1"/>
  <c r="J565" i="2"/>
  <c r="L565" i="2"/>
  <c r="I566" i="2"/>
  <c r="G566" i="2" s="1"/>
  <c r="J566" i="2"/>
  <c r="L566" i="2"/>
  <c r="F567" i="2"/>
  <c r="H567" i="2"/>
  <c r="I567" i="2"/>
  <c r="G567" i="2" s="1"/>
  <c r="J567" i="2"/>
  <c r="L567" i="2"/>
  <c r="F24" i="2"/>
  <c r="H24" i="2"/>
  <c r="I24" i="2"/>
  <c r="G24" i="2" s="1"/>
  <c r="J24" i="2"/>
  <c r="L24" i="2"/>
  <c r="I26" i="2"/>
  <c r="H26" i="2" s="1"/>
  <c r="K26" i="2" s="1"/>
  <c r="J26" i="2"/>
  <c r="I28" i="2"/>
  <c r="J28" i="2"/>
  <c r="F61" i="2"/>
  <c r="H61" i="2"/>
  <c r="I61" i="2"/>
  <c r="G61" i="2" s="1"/>
  <c r="J61" i="2"/>
  <c r="L61" i="2"/>
  <c r="I65" i="2"/>
  <c r="F65" i="2" s="1"/>
  <c r="J65" i="2"/>
  <c r="I74" i="2"/>
  <c r="J74" i="2"/>
  <c r="I75" i="2"/>
  <c r="J75" i="2"/>
  <c r="F104" i="2"/>
  <c r="H104" i="2"/>
  <c r="I104" i="2"/>
  <c r="G104" i="2" s="1"/>
  <c r="J104" i="2"/>
  <c r="L104" i="2"/>
  <c r="F105" i="2"/>
  <c r="H105" i="2"/>
  <c r="I105" i="2"/>
  <c r="G105" i="2" s="1"/>
  <c r="J105" i="2"/>
  <c r="L105" i="2"/>
  <c r="I106" i="2"/>
  <c r="J106" i="2"/>
  <c r="I107" i="2"/>
  <c r="F107" i="2" s="1"/>
  <c r="J107" i="2"/>
  <c r="I108" i="2"/>
  <c r="G108" i="2" s="1"/>
  <c r="J108" i="2"/>
  <c r="I109" i="2"/>
  <c r="H109" i="2" s="1"/>
  <c r="K109" i="2" s="1"/>
  <c r="J109" i="2"/>
  <c r="I110" i="2"/>
  <c r="J110" i="2"/>
  <c r="I111" i="2"/>
  <c r="F111" i="2" s="1"/>
  <c r="J111" i="2"/>
  <c r="I112" i="2"/>
  <c r="F112" i="2" s="1"/>
  <c r="J112" i="2"/>
  <c r="I113" i="2"/>
  <c r="J113" i="2"/>
  <c r="F114" i="2"/>
  <c r="H114" i="2"/>
  <c r="I114" i="2"/>
  <c r="G114" i="2" s="1"/>
  <c r="J114" i="2"/>
  <c r="L114" i="2"/>
  <c r="F119" i="2"/>
  <c r="H119" i="2"/>
  <c r="I119" i="2"/>
  <c r="G119" i="2" s="1"/>
  <c r="J119" i="2"/>
  <c r="L119" i="2"/>
  <c r="I124" i="2"/>
  <c r="J124" i="2"/>
  <c r="F129" i="2"/>
  <c r="H129" i="2"/>
  <c r="I129" i="2"/>
  <c r="G129" i="2" s="1"/>
  <c r="J129" i="2"/>
  <c r="L129" i="2"/>
  <c r="F179" i="2"/>
  <c r="H179" i="2"/>
  <c r="I179" i="2"/>
  <c r="G179" i="2" s="1"/>
  <c r="J179" i="2"/>
  <c r="L179" i="2"/>
  <c r="I180" i="2"/>
  <c r="J180" i="2"/>
  <c r="I181" i="2"/>
  <c r="G181" i="2" s="1"/>
  <c r="J181" i="2"/>
  <c r="I182" i="2"/>
  <c r="H182" i="2" s="1"/>
  <c r="K182" i="2" s="1"/>
  <c r="J182" i="2"/>
  <c r="I183" i="2"/>
  <c r="F183" i="2" s="1"/>
  <c r="J183" i="2"/>
  <c r="I184" i="2"/>
  <c r="F184" i="2" s="1"/>
  <c r="J184" i="2"/>
  <c r="I185" i="2"/>
  <c r="H185" i="2" s="1"/>
  <c r="J185" i="2"/>
  <c r="I186" i="2"/>
  <c r="F186" i="2" s="1"/>
  <c r="J186" i="2"/>
  <c r="I187" i="2"/>
  <c r="H187" i="2" s="1"/>
  <c r="L187" i="2" s="1"/>
  <c r="J187" i="2"/>
  <c r="I188" i="2"/>
  <c r="J188" i="2"/>
  <c r="I189" i="2"/>
  <c r="J189" i="2"/>
  <c r="I190" i="2"/>
  <c r="H190" i="2" s="1"/>
  <c r="K190" i="2" s="1"/>
  <c r="J190" i="2"/>
  <c r="I191" i="2"/>
  <c r="J191" i="2"/>
  <c r="I192" i="2"/>
  <c r="J192" i="2"/>
  <c r="I193" i="2"/>
  <c r="F193" i="2" s="1"/>
  <c r="J193" i="2"/>
  <c r="I194" i="2"/>
  <c r="J194" i="2"/>
  <c r="I195" i="2"/>
  <c r="H195" i="2" s="1"/>
  <c r="L195" i="2" s="1"/>
  <c r="J195" i="2"/>
  <c r="I196" i="2"/>
  <c r="J196" i="2"/>
  <c r="F197" i="2"/>
  <c r="H197" i="2"/>
  <c r="I197" i="2"/>
  <c r="G197" i="2" s="1"/>
  <c r="J197" i="2"/>
  <c r="L197" i="2"/>
  <c r="F222" i="2"/>
  <c r="H222" i="2"/>
  <c r="I222" i="2"/>
  <c r="G222" i="2" s="1"/>
  <c r="J222" i="2"/>
  <c r="L222" i="2"/>
  <c r="I223" i="2"/>
  <c r="H223" i="2" s="1"/>
  <c r="K223" i="2" s="1"/>
  <c r="J223" i="2"/>
  <c r="I224" i="2"/>
  <c r="F224" i="2" s="1"/>
  <c r="J224" i="2"/>
  <c r="I225" i="2"/>
  <c r="G225" i="2" s="1"/>
  <c r="J225" i="2"/>
  <c r="I226" i="2"/>
  <c r="J226" i="2"/>
  <c r="I227" i="2"/>
  <c r="G227" i="2" s="1"/>
  <c r="J227" i="2"/>
  <c r="I228" i="2"/>
  <c r="F228" i="2" s="1"/>
  <c r="J228" i="2"/>
  <c r="I229" i="2"/>
  <c r="J229" i="2"/>
  <c r="I230" i="2"/>
  <c r="G230" i="2" s="1"/>
  <c r="J230" i="2"/>
  <c r="I231" i="2"/>
  <c r="H231" i="2" s="1"/>
  <c r="K231" i="2" s="1"/>
  <c r="J231" i="2"/>
  <c r="I232" i="2"/>
  <c r="G232" i="2" s="1"/>
  <c r="J232" i="2"/>
  <c r="I233" i="2"/>
  <c r="F233" i="2" s="1"/>
  <c r="J233" i="2"/>
  <c r="I234" i="2"/>
  <c r="J234" i="2"/>
  <c r="I235" i="2"/>
  <c r="F235" i="2" s="1"/>
  <c r="J235" i="2"/>
  <c r="I236" i="2"/>
  <c r="J236" i="2"/>
  <c r="I237" i="2"/>
  <c r="G237" i="2" s="1"/>
  <c r="J237" i="2"/>
  <c r="I238" i="2"/>
  <c r="J238" i="2"/>
  <c r="F239" i="2"/>
  <c r="H239" i="2"/>
  <c r="I239" i="2"/>
  <c r="G239" i="2" s="1"/>
  <c r="J239" i="2"/>
  <c r="L239" i="2"/>
  <c r="F240" i="2"/>
  <c r="H240" i="2"/>
  <c r="I240" i="2"/>
  <c r="G240" i="2" s="1"/>
  <c r="J240" i="2"/>
  <c r="L240" i="2"/>
  <c r="I241" i="2"/>
  <c r="J241" i="2"/>
  <c r="I242" i="2"/>
  <c r="G242" i="2" s="1"/>
  <c r="J242" i="2"/>
  <c r="I243" i="2"/>
  <c r="F243" i="2" s="1"/>
  <c r="J243" i="2"/>
  <c r="I244" i="2"/>
  <c r="F244" i="2" s="1"/>
  <c r="J244" i="2"/>
  <c r="I245" i="2"/>
  <c r="H245" i="2" s="1"/>
  <c r="J245" i="2"/>
  <c r="I246" i="2"/>
  <c r="H246" i="2" s="1"/>
  <c r="K246" i="2" s="1"/>
  <c r="J246" i="2"/>
  <c r="I247" i="2"/>
  <c r="J247" i="2"/>
  <c r="F248" i="2"/>
  <c r="H248" i="2"/>
  <c r="I248" i="2"/>
  <c r="G248" i="2" s="1"/>
  <c r="J248" i="2"/>
  <c r="L248" i="2"/>
  <c r="F255" i="2"/>
  <c r="H255" i="2"/>
  <c r="I255" i="2"/>
  <c r="G255" i="2" s="1"/>
  <c r="J255" i="2"/>
  <c r="L255" i="2"/>
  <c r="I256" i="2"/>
  <c r="J256" i="2"/>
  <c r="I257" i="2"/>
  <c r="J257" i="2"/>
  <c r="I258" i="2"/>
  <c r="F258" i="2" s="1"/>
  <c r="J258" i="2"/>
  <c r="I259" i="2"/>
  <c r="J259" i="2"/>
  <c r="I260" i="2"/>
  <c r="F260" i="2" s="1"/>
  <c r="J260" i="2"/>
  <c r="I261" i="2"/>
  <c r="H261" i="2" s="1"/>
  <c r="J261" i="2"/>
  <c r="I264" i="2"/>
  <c r="H264" i="2" s="1"/>
  <c r="L264" i="2" s="1"/>
  <c r="J264" i="2"/>
  <c r="I265" i="2"/>
  <c r="F265" i="2" s="1"/>
  <c r="J265" i="2"/>
  <c r="I266" i="2"/>
  <c r="J266" i="2"/>
  <c r="I267" i="2"/>
  <c r="H267" i="2" s="1"/>
  <c r="K267" i="2" s="1"/>
  <c r="J267" i="2"/>
  <c r="I268" i="2"/>
  <c r="J268" i="2"/>
  <c r="I269" i="2"/>
  <c r="H269" i="2" s="1"/>
  <c r="J269" i="2"/>
  <c r="F270" i="2"/>
  <c r="H270" i="2"/>
  <c r="I270" i="2"/>
  <c r="G270" i="2" s="1"/>
  <c r="J270" i="2"/>
  <c r="L270" i="2"/>
  <c r="F271" i="2"/>
  <c r="H271" i="2"/>
  <c r="I271" i="2"/>
  <c r="G271" i="2" s="1"/>
  <c r="J271" i="2"/>
  <c r="L271" i="2"/>
  <c r="I272" i="2"/>
  <c r="J272" i="2"/>
  <c r="I273" i="2"/>
  <c r="F273" i="2" s="1"/>
  <c r="J273" i="2"/>
  <c r="I274" i="2"/>
  <c r="F274" i="2" s="1"/>
  <c r="J274" i="2"/>
  <c r="I275" i="2"/>
  <c r="H275" i="2" s="1"/>
  <c r="J275" i="2"/>
  <c r="I276" i="2"/>
  <c r="J276" i="2"/>
  <c r="I277" i="2"/>
  <c r="F277" i="2" s="1"/>
  <c r="J277" i="2"/>
  <c r="I278" i="2"/>
  <c r="F278" i="2" s="1"/>
  <c r="J278" i="2"/>
  <c r="I279" i="2"/>
  <c r="G279" i="2" s="1"/>
  <c r="J279" i="2"/>
  <c r="I280" i="2"/>
  <c r="J280" i="2"/>
  <c r="I281" i="2"/>
  <c r="J281" i="2"/>
  <c r="I282" i="2"/>
  <c r="H282" i="2" s="1"/>
  <c r="K282" i="2" s="1"/>
  <c r="J282" i="2"/>
  <c r="I283" i="2"/>
  <c r="J283" i="2"/>
  <c r="F284" i="2"/>
  <c r="H284" i="2"/>
  <c r="I284" i="2"/>
  <c r="G284" i="2" s="1"/>
  <c r="J284" i="2"/>
  <c r="L284" i="2"/>
  <c r="F285" i="2"/>
  <c r="H285" i="2"/>
  <c r="I285" i="2"/>
  <c r="G285" i="2" s="1"/>
  <c r="J285" i="2"/>
  <c r="L285" i="2"/>
  <c r="I286" i="2"/>
  <c r="H286" i="2" s="1"/>
  <c r="K286" i="2" s="1"/>
  <c r="J286" i="2"/>
  <c r="I287" i="2"/>
  <c r="G287" i="2" s="1"/>
  <c r="J287" i="2"/>
  <c r="I288" i="2"/>
  <c r="H288" i="2" s="1"/>
  <c r="L288" i="2" s="1"/>
  <c r="J288" i="2"/>
  <c r="I289" i="2"/>
  <c r="J289" i="2"/>
  <c r="I290" i="2"/>
  <c r="J290" i="2"/>
  <c r="I291" i="2"/>
  <c r="F291" i="2" s="1"/>
  <c r="J291" i="2"/>
  <c r="I292" i="2"/>
  <c r="G292" i="2" s="1"/>
  <c r="J292" i="2"/>
  <c r="I293" i="2"/>
  <c r="G293" i="2" s="1"/>
  <c r="J293" i="2"/>
  <c r="I294" i="2"/>
  <c r="J294" i="2"/>
  <c r="I295" i="2"/>
  <c r="F295" i="2" s="1"/>
  <c r="J295" i="2"/>
  <c r="I296" i="2"/>
  <c r="J296" i="2"/>
  <c r="I297" i="2"/>
  <c r="H297" i="2" s="1"/>
  <c r="K297" i="2" s="1"/>
  <c r="J297" i="2"/>
  <c r="I298" i="2"/>
  <c r="H298" i="2" s="1"/>
  <c r="K298" i="2" s="1"/>
  <c r="J298" i="2"/>
  <c r="F299" i="2"/>
  <c r="H299" i="2"/>
  <c r="I299" i="2"/>
  <c r="G299" i="2" s="1"/>
  <c r="J299" i="2"/>
  <c r="L299" i="2"/>
  <c r="F312" i="2"/>
  <c r="H312" i="2"/>
  <c r="I312" i="2"/>
  <c r="G312" i="2" s="1"/>
  <c r="J312" i="2"/>
  <c r="L312" i="2"/>
  <c r="I313" i="2"/>
  <c r="J313" i="2"/>
  <c r="I314" i="2"/>
  <c r="H314" i="2" s="1"/>
  <c r="K314" i="2" s="1"/>
  <c r="J314" i="2"/>
  <c r="I315" i="2"/>
  <c r="J315" i="2"/>
  <c r="I316" i="2"/>
  <c r="F316" i="2" s="1"/>
  <c r="J316" i="2"/>
  <c r="I317" i="2"/>
  <c r="G317" i="2" s="1"/>
  <c r="J317" i="2"/>
  <c r="I318" i="2"/>
  <c r="J318" i="2"/>
  <c r="I319" i="2"/>
  <c r="G319" i="2" s="1"/>
  <c r="J319" i="2"/>
  <c r="I320" i="2"/>
  <c r="H320" i="2" s="1"/>
  <c r="L320" i="2" s="1"/>
  <c r="J320" i="2"/>
  <c r="I321" i="2"/>
  <c r="H321" i="2" s="1"/>
  <c r="K321" i="2" s="1"/>
  <c r="J321" i="2"/>
  <c r="I322" i="2"/>
  <c r="J322" i="2"/>
  <c r="F323" i="2"/>
  <c r="H323" i="2"/>
  <c r="I323" i="2"/>
  <c r="G323" i="2" s="1"/>
  <c r="J323" i="2"/>
  <c r="L323" i="2"/>
  <c r="G267" i="2" l="1"/>
  <c r="H244" i="2"/>
  <c r="K244" i="2" s="1"/>
  <c r="L267" i="2"/>
  <c r="H243" i="2"/>
  <c r="K243" i="2" s="1"/>
  <c r="K104" i="2"/>
  <c r="K239" i="2"/>
  <c r="K299" i="2"/>
  <c r="K119" i="2"/>
  <c r="F293" i="2"/>
  <c r="K284" i="2"/>
  <c r="G273" i="2"/>
  <c r="H316" i="2"/>
  <c r="K316" i="2" s="1"/>
  <c r="G265" i="2"/>
  <c r="G233" i="2"/>
  <c r="H233" i="2"/>
  <c r="K233" i="2" s="1"/>
  <c r="G190" i="2"/>
  <c r="K312" i="2"/>
  <c r="H265" i="2"/>
  <c r="K255" i="2"/>
  <c r="H235" i="2"/>
  <c r="K235" i="2" s="1"/>
  <c r="H225" i="2"/>
  <c r="K225" i="2" s="1"/>
  <c r="H279" i="2"/>
  <c r="L279" i="2" s="1"/>
  <c r="H293" i="2"/>
  <c r="F279" i="2"/>
  <c r="G235" i="2"/>
  <c r="F181" i="2"/>
  <c r="K567" i="2"/>
  <c r="K565" i="2"/>
  <c r="F267" i="2"/>
  <c r="G244" i="2"/>
  <c r="K240" i="2"/>
  <c r="G231" i="2"/>
  <c r="F225" i="2"/>
  <c r="F190" i="2"/>
  <c r="K179" i="2"/>
  <c r="G112" i="2"/>
  <c r="K264" i="2"/>
  <c r="F231" i="2"/>
  <c r="L26" i="2"/>
  <c r="H273" i="2"/>
  <c r="K273" i="2" s="1"/>
  <c r="F182" i="2"/>
  <c r="H107" i="2"/>
  <c r="L107" i="2" s="1"/>
  <c r="F320" i="2"/>
  <c r="G275" i="2"/>
  <c r="H260" i="2"/>
  <c r="L223" i="2"/>
  <c r="K222" i="2"/>
  <c r="H183" i="2"/>
  <c r="K183" i="2" s="1"/>
  <c r="G107" i="2"/>
  <c r="G183" i="2"/>
  <c r="G316" i="2"/>
  <c r="H277" i="2"/>
  <c r="K277" i="2" s="1"/>
  <c r="F264" i="2"/>
  <c r="F232" i="2"/>
  <c r="H111" i="2"/>
  <c r="K248" i="2"/>
  <c r="G277" i="2"/>
  <c r="K271" i="2"/>
  <c r="G223" i="2"/>
  <c r="K197" i="2"/>
  <c r="K129" i="2"/>
  <c r="G111" i="2"/>
  <c r="F237" i="2"/>
  <c r="G260" i="2"/>
  <c r="K323" i="2"/>
  <c r="F223" i="2"/>
  <c r="K61" i="2"/>
  <c r="G182" i="2"/>
  <c r="G258" i="2"/>
  <c r="K564" i="2"/>
  <c r="G564" i="2"/>
  <c r="F564" i="2"/>
  <c r="H566" i="2"/>
  <c r="K566" i="2" s="1"/>
  <c r="F566" i="2"/>
  <c r="H110" i="2"/>
  <c r="K110" i="2" s="1"/>
  <c r="F110" i="2"/>
  <c r="G110" i="2"/>
  <c r="G189" i="2"/>
  <c r="F189" i="2"/>
  <c r="H189" i="2"/>
  <c r="F294" i="2"/>
  <c r="G294" i="2"/>
  <c r="G75" i="2"/>
  <c r="H75" i="2"/>
  <c r="F75" i="2"/>
  <c r="H191" i="2"/>
  <c r="F191" i="2"/>
  <c r="G191" i="2"/>
  <c r="F313" i="2"/>
  <c r="G313" i="2"/>
  <c r="H313" i="2"/>
  <c r="H296" i="2"/>
  <c r="G296" i="2"/>
  <c r="F289" i="2"/>
  <c r="G289" i="2"/>
  <c r="H289" i="2"/>
  <c r="K289" i="2" s="1"/>
  <c r="F241" i="2"/>
  <c r="G241" i="2"/>
  <c r="H193" i="2"/>
  <c r="K193" i="2" s="1"/>
  <c r="F281" i="2"/>
  <c r="G281" i="2"/>
  <c r="H281" i="2"/>
  <c r="F28" i="2"/>
  <c r="H28" i="2"/>
  <c r="L28" i="2" s="1"/>
  <c r="H317" i="2"/>
  <c r="F268" i="2"/>
  <c r="G268" i="2"/>
  <c r="G247" i="2"/>
  <c r="F247" i="2"/>
  <c r="H247" i="2"/>
  <c r="F124" i="2"/>
  <c r="G124" i="2"/>
  <c r="F296" i="2"/>
  <c r="F317" i="2"/>
  <c r="F288" i="2"/>
  <c r="K270" i="2"/>
  <c r="G229" i="2"/>
  <c r="H229" i="2"/>
  <c r="F226" i="2"/>
  <c r="G226" i="2"/>
  <c r="G245" i="2"/>
  <c r="F245" i="2"/>
  <c r="F229" i="2"/>
  <c r="H226" i="2"/>
  <c r="L226" i="2" s="1"/>
  <c r="F192" i="2"/>
  <c r="G192" i="2"/>
  <c r="H192" i="2"/>
  <c r="L192" i="2" s="1"/>
  <c r="G274" i="2"/>
  <c r="H274" i="2"/>
  <c r="L274" i="2" s="1"/>
  <c r="F185" i="2"/>
  <c r="G185" i="2"/>
  <c r="H292" i="2"/>
  <c r="F292" i="2"/>
  <c r="H272" i="2"/>
  <c r="G272" i="2"/>
  <c r="H268" i="2"/>
  <c r="L268" i="2" s="1"/>
  <c r="G257" i="2"/>
  <c r="F257" i="2"/>
  <c r="F227" i="2"/>
  <c r="H124" i="2"/>
  <c r="L124" i="2" s="1"/>
  <c r="F272" i="2"/>
  <c r="H241" i="2"/>
  <c r="K241" i="2" s="1"/>
  <c r="G193" i="2"/>
  <c r="F321" i="2"/>
  <c r="G321" i="2"/>
  <c r="F318" i="2"/>
  <c r="G318" i="2"/>
  <c r="H318" i="2"/>
  <c r="K318" i="2" s="1"/>
  <c r="H280" i="2"/>
  <c r="L280" i="2" s="1"/>
  <c r="G280" i="2"/>
  <c r="K245" i="2"/>
  <c r="L245" i="2"/>
  <c r="F108" i="2"/>
  <c r="H108" i="2"/>
  <c r="F286" i="2"/>
  <c r="G286" i="2"/>
  <c r="G184" i="2"/>
  <c r="H184" i="2"/>
  <c r="L184" i="2" s="1"/>
  <c r="K114" i="2"/>
  <c r="G74" i="2"/>
  <c r="F74" i="2"/>
  <c r="F26" i="2"/>
  <c r="G26" i="2"/>
  <c r="G295" i="2"/>
  <c r="H295" i="2"/>
  <c r="K295" i="2" s="1"/>
  <c r="F256" i="2"/>
  <c r="G256" i="2"/>
  <c r="H256" i="2"/>
  <c r="K256" i="2" s="1"/>
  <c r="F194" i="2"/>
  <c r="H194" i="2"/>
  <c r="L194" i="2" s="1"/>
  <c r="F297" i="2"/>
  <c r="G297" i="2"/>
  <c r="F236" i="2"/>
  <c r="H236" i="2"/>
  <c r="K236" i="2" s="1"/>
  <c r="H230" i="2"/>
  <c r="F230" i="2"/>
  <c r="G109" i="2"/>
  <c r="F109" i="2"/>
  <c r="K285" i="2"/>
  <c r="G269" i="2"/>
  <c r="G264" i="2"/>
  <c r="H258" i="2"/>
  <c r="F242" i="2"/>
  <c r="H237" i="2"/>
  <c r="H228" i="2"/>
  <c r="K228" i="2" s="1"/>
  <c r="H224" i="2"/>
  <c r="K224" i="2" s="1"/>
  <c r="H186" i="2"/>
  <c r="L186" i="2" s="1"/>
  <c r="H181" i="2"/>
  <c r="H112" i="2"/>
  <c r="L112" i="2" s="1"/>
  <c r="G315" i="2"/>
  <c r="H315" i="2"/>
  <c r="G283" i="2"/>
  <c r="H283" i="2"/>
  <c r="H319" i="2"/>
  <c r="F315" i="2"/>
  <c r="L297" i="2"/>
  <c r="H287" i="2"/>
  <c r="F283" i="2"/>
  <c r="F280" i="2"/>
  <c r="H278" i="2"/>
  <c r="F275" i="2"/>
  <c r="F269" i="2"/>
  <c r="F322" i="2"/>
  <c r="G322" i="2"/>
  <c r="K320" i="2"/>
  <c r="F319" i="2"/>
  <c r="L314" i="2"/>
  <c r="F290" i="2"/>
  <c r="G290" i="2"/>
  <c r="K288" i="2"/>
  <c r="F287" i="2"/>
  <c r="L282" i="2"/>
  <c r="G278" i="2"/>
  <c r="H238" i="2"/>
  <c r="F238" i="2"/>
  <c r="G238" i="2"/>
  <c r="H322" i="2"/>
  <c r="H294" i="2"/>
  <c r="H290" i="2"/>
  <c r="L286" i="2"/>
  <c r="F234" i="2"/>
  <c r="G234" i="2"/>
  <c r="H234" i="2"/>
  <c r="L321" i="2"/>
  <c r="L298" i="2"/>
  <c r="F276" i="2"/>
  <c r="G276" i="2"/>
  <c r="G320" i="2"/>
  <c r="F314" i="2"/>
  <c r="G314" i="2"/>
  <c r="G291" i="2"/>
  <c r="H291" i="2"/>
  <c r="G288" i="2"/>
  <c r="F282" i="2"/>
  <c r="G282" i="2"/>
  <c r="H276" i="2"/>
  <c r="G261" i="2"/>
  <c r="F261" i="2"/>
  <c r="F266" i="2"/>
  <c r="G266" i="2"/>
  <c r="H266" i="2"/>
  <c r="K261" i="2"/>
  <c r="L261" i="2"/>
  <c r="F298" i="2"/>
  <c r="G298" i="2"/>
  <c r="K275" i="2"/>
  <c r="L275" i="2"/>
  <c r="K269" i="2"/>
  <c r="L269" i="2"/>
  <c r="F259" i="2"/>
  <c r="G259" i="2"/>
  <c r="H259" i="2"/>
  <c r="H257" i="2"/>
  <c r="G243" i="2"/>
  <c r="L231" i="2"/>
  <c r="G228" i="2"/>
  <c r="G224" i="2"/>
  <c r="F196" i="2"/>
  <c r="G196" i="2"/>
  <c r="H196" i="2"/>
  <c r="G194" i="2"/>
  <c r="F188" i="2"/>
  <c r="G188" i="2"/>
  <c r="H188" i="2"/>
  <c r="G186" i="2"/>
  <c r="F180" i="2"/>
  <c r="G180" i="2"/>
  <c r="H180" i="2"/>
  <c r="L246" i="2"/>
  <c r="K195" i="2"/>
  <c r="L190" i="2"/>
  <c r="K187" i="2"/>
  <c r="L182" i="2"/>
  <c r="F195" i="2"/>
  <c r="G195" i="2"/>
  <c r="F187" i="2"/>
  <c r="G187" i="2"/>
  <c r="K185" i="2"/>
  <c r="L185" i="2"/>
  <c r="F113" i="2"/>
  <c r="G113" i="2"/>
  <c r="H113" i="2"/>
  <c r="G106" i="2"/>
  <c r="H106" i="2"/>
  <c r="F106" i="2"/>
  <c r="G246" i="2"/>
  <c r="H242" i="2"/>
  <c r="G236" i="2"/>
  <c r="H232" i="2"/>
  <c r="H227" i="2"/>
  <c r="F246" i="2"/>
  <c r="K24" i="2"/>
  <c r="L109" i="2"/>
  <c r="K105" i="2"/>
  <c r="G28" i="2"/>
  <c r="H65" i="2"/>
  <c r="H74" i="2"/>
  <c r="G65" i="2"/>
  <c r="L193" i="2" l="1"/>
  <c r="L316" i="2"/>
  <c r="K28" i="2"/>
  <c r="K124" i="2"/>
  <c r="K186" i="2"/>
  <c r="K107" i="2"/>
  <c r="K226" i="2"/>
  <c r="L183" i="2"/>
  <c r="L233" i="2"/>
  <c r="L244" i="2"/>
  <c r="K274" i="2"/>
  <c r="K192" i="2"/>
  <c r="K268" i="2"/>
  <c r="L243" i="2"/>
  <c r="L225" i="2"/>
  <c r="L256" i="2"/>
  <c r="L110" i="2"/>
  <c r="L228" i="2"/>
  <c r="L277" i="2"/>
  <c r="L318" i="2"/>
  <c r="L235" i="2"/>
  <c r="L224" i="2"/>
  <c r="L265" i="2"/>
  <c r="K265" i="2"/>
  <c r="K279" i="2"/>
  <c r="L273" i="2"/>
  <c r="L293" i="2"/>
  <c r="K293" i="2"/>
  <c r="K184" i="2"/>
  <c r="L236" i="2"/>
  <c r="L111" i="2"/>
  <c r="K111" i="2"/>
  <c r="L241" i="2"/>
  <c r="K194" i="2"/>
  <c r="L295" i="2"/>
  <c r="K280" i="2"/>
  <c r="L260" i="2"/>
  <c r="K260" i="2"/>
  <c r="K317" i="2"/>
  <c r="L317" i="2"/>
  <c r="L292" i="2"/>
  <c r="K292" i="2"/>
  <c r="K189" i="2"/>
  <c r="L189" i="2"/>
  <c r="L289" i="2"/>
  <c r="K112" i="2"/>
  <c r="K191" i="2"/>
  <c r="L191" i="2"/>
  <c r="L108" i="2"/>
  <c r="K108" i="2"/>
  <c r="L237" i="2"/>
  <c r="K237" i="2"/>
  <c r="K75" i="2"/>
  <c r="L75" i="2"/>
  <c r="L181" i="2"/>
  <c r="K181" i="2"/>
  <c r="L258" i="2"/>
  <c r="K258" i="2"/>
  <c r="K230" i="2"/>
  <c r="L230" i="2"/>
  <c r="L229" i="2"/>
  <c r="K229" i="2"/>
  <c r="K281" i="2"/>
  <c r="L281" i="2"/>
  <c r="L313" i="2"/>
  <c r="K313" i="2"/>
  <c r="L247" i="2"/>
  <c r="K247" i="2"/>
  <c r="L272" i="2"/>
  <c r="K272" i="2"/>
  <c r="L296" i="2"/>
  <c r="K296" i="2"/>
  <c r="K283" i="2"/>
  <c r="L283" i="2"/>
  <c r="K196" i="2"/>
  <c r="L196" i="2"/>
  <c r="K266" i="2"/>
  <c r="L266" i="2"/>
  <c r="K287" i="2"/>
  <c r="L287" i="2"/>
  <c r="L322" i="2"/>
  <c r="K322" i="2"/>
  <c r="K315" i="2"/>
  <c r="L315" i="2"/>
  <c r="L106" i="2"/>
  <c r="K106" i="2"/>
  <c r="K188" i="2"/>
  <c r="L188" i="2"/>
  <c r="K232" i="2"/>
  <c r="L232" i="2"/>
  <c r="K291" i="2"/>
  <c r="L291" i="2"/>
  <c r="L290" i="2"/>
  <c r="K290" i="2"/>
  <c r="K238" i="2"/>
  <c r="L238" i="2"/>
  <c r="L74" i="2"/>
  <c r="K74" i="2"/>
  <c r="K180" i="2"/>
  <c r="L180" i="2"/>
  <c r="K257" i="2"/>
  <c r="L257" i="2"/>
  <c r="K294" i="2"/>
  <c r="L294" i="2"/>
  <c r="K65" i="2"/>
  <c r="L65" i="2"/>
  <c r="K113" i="2"/>
  <c r="L113" i="2"/>
  <c r="K227" i="2"/>
  <c r="L227" i="2"/>
  <c r="L242" i="2"/>
  <c r="K242" i="2"/>
  <c r="K259" i="2"/>
  <c r="L259" i="2"/>
  <c r="L234" i="2"/>
  <c r="K234" i="2"/>
  <c r="K278" i="2"/>
  <c r="L278" i="2"/>
  <c r="K319" i="2"/>
  <c r="L319" i="2"/>
  <c r="L276" i="2"/>
  <c r="K276" i="2"/>
  <c r="L4" i="2" l="1"/>
  <c r="L6" i="2"/>
  <c r="L5" i="2" l="1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7" i="3"/>
  <c r="K7" i="3" s="1"/>
  <c r="I13" i="5" s="1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J22" i="3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 s="1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 s="1"/>
  <c r="F13" i="5"/>
  <c r="G13" i="5"/>
  <c r="H13" i="5"/>
  <c r="B14" i="5"/>
  <c r="D14" i="5"/>
  <c r="E14" i="5" s="1"/>
  <c r="F14" i="5"/>
  <c r="G14" i="5"/>
  <c r="H14" i="5"/>
  <c r="B15" i="5"/>
  <c r="D15" i="5"/>
  <c r="E15" i="5" s="1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 s="1"/>
  <c r="F26" i="5"/>
  <c r="G26" i="5"/>
  <c r="H26" i="5"/>
  <c r="B27" i="5"/>
  <c r="D27" i="5"/>
  <c r="E27" i="5" s="1"/>
  <c r="F27" i="5"/>
  <c r="G27" i="5"/>
  <c r="H27" i="5"/>
  <c r="B28" i="5"/>
  <c r="D28" i="5"/>
  <c r="E28" i="5" s="1"/>
  <c r="F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 s="1"/>
  <c r="F33" i="5"/>
  <c r="G33" i="5"/>
  <c r="H33" i="5"/>
  <c r="B34" i="5"/>
  <c r="D34" i="5"/>
  <c r="E34" i="5" s="1"/>
  <c r="F34" i="5"/>
  <c r="G34" i="5"/>
  <c r="H34" i="5"/>
  <c r="B35" i="5"/>
  <c r="D35" i="5"/>
  <c r="E35" i="5" s="1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 s="1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 s="1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 s="1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 s="1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/>
  <c r="J68" i="5" s="1"/>
  <c r="B69" i="5"/>
  <c r="D69" i="5"/>
  <c r="H69" i="5"/>
  <c r="I69" i="5" s="1"/>
  <c r="J69" i="5" s="1"/>
  <c r="F11" i="5"/>
  <c r="J5" i="3"/>
  <c r="K5" i="3" s="1"/>
  <c r="I49" i="5" l="1"/>
  <c r="I48" i="5"/>
  <c r="I47" i="5"/>
  <c r="K33" i="4"/>
  <c r="I11" i="5"/>
  <c r="K18" i="4"/>
  <c r="K11" i="4"/>
  <c r="K19" i="4"/>
  <c r="K39" i="4"/>
  <c r="K40" i="4"/>
  <c r="K25" i="4"/>
  <c r="K32" i="4"/>
  <c r="K26" i="4"/>
  <c r="K42" i="3" l="1"/>
  <c r="K38" i="4"/>
  <c r="K42" i="4" s="1"/>
  <c r="C19" i="4"/>
  <c r="G19" i="4" s="1"/>
  <c r="C25" i="4"/>
  <c r="G25" i="4" s="1"/>
  <c r="C11" i="4"/>
  <c r="G11" i="4" s="1"/>
  <c r="C40" i="4"/>
  <c r="G40" i="4" s="1"/>
  <c r="C32" i="4"/>
  <c r="G32" i="4" s="1"/>
  <c r="J4" i="3"/>
  <c r="K4" i="3" s="1"/>
  <c r="C26" i="4"/>
  <c r="G26" i="4" s="1"/>
  <c r="C38" i="4"/>
  <c r="G38" i="4" s="1"/>
  <c r="C10" i="4"/>
  <c r="G10" i="4" s="1"/>
  <c r="J30" i="3"/>
  <c r="K30" i="3" s="1"/>
  <c r="I36" i="5" s="1"/>
  <c r="F36" i="5"/>
  <c r="C24" i="4"/>
  <c r="G24" i="4" s="1"/>
  <c r="C18" i="4"/>
  <c r="G18" i="4" s="1"/>
  <c r="C17" i="4"/>
  <c r="C12" i="4"/>
  <c r="G12" i="4" s="1"/>
  <c r="C33" i="4"/>
  <c r="G33" i="4" s="1"/>
  <c r="Q4" i="1"/>
  <c r="L14" i="5" s="1"/>
  <c r="F10" i="5"/>
  <c r="J6" i="3"/>
  <c r="K6" i="3" s="1"/>
  <c r="F12" i="5"/>
  <c r="K12" i="4"/>
  <c r="C31" i="4"/>
  <c r="C39" i="4"/>
  <c r="G39" i="4" s="1"/>
  <c r="I10" i="5" l="1"/>
  <c r="Q6" i="1"/>
  <c r="L11" i="5" s="1"/>
  <c r="K44" i="3"/>
  <c r="K24" i="4"/>
  <c r="K28" i="4" s="1"/>
  <c r="K17" i="4"/>
  <c r="K21" i="4" s="1"/>
  <c r="K31" i="4"/>
  <c r="K35" i="4" s="1"/>
  <c r="K10" i="4"/>
  <c r="K14" i="4" s="1"/>
  <c r="G28" i="4"/>
  <c r="I12" i="5"/>
  <c r="C21" i="4"/>
  <c r="C14" i="4"/>
  <c r="G17" i="4"/>
  <c r="G21" i="4" s="1"/>
  <c r="C28" i="4"/>
  <c r="G14" i="4"/>
  <c r="G46" i="4"/>
  <c r="G47" i="4"/>
  <c r="G31" i="4"/>
  <c r="G35" i="4" s="1"/>
  <c r="C35" i="4"/>
  <c r="G42" i="4"/>
  <c r="C42" i="4"/>
  <c r="Q5" i="1" l="1"/>
  <c r="J44" i="5"/>
  <c r="J35" i="5"/>
  <c r="J34" i="5"/>
  <c r="J39" i="5"/>
  <c r="J28" i="5"/>
  <c r="J30" i="5"/>
  <c r="J19" i="5"/>
  <c r="L14" i="4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Luana Alves de Araújo Passos Aguiar</author>
    <author>Mariana Gomes Soares</author>
    <author>Jonathas Gomes Marques</author>
    <author>crp</author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9" authorId="1" shapeId="0" xr:uid="{D3ADEDF8-973E-4B8C-8490-AAEF7C94A61B}">
      <text>
        <r>
          <rPr>
            <b/>
            <sz val="9"/>
            <color indexed="81"/>
            <rFont val="Segoe UI"/>
            <family val="2"/>
          </rPr>
          <t xml:space="preserve">* Usuário
</t>
        </r>
        <r>
          <rPr>
            <sz val="9"/>
            <color indexed="81"/>
            <rFont val="Segoe UI"/>
            <family val="2"/>
          </rPr>
          <t>01 - código
02 - usuário
03 - perfil
04 - senha
05 - e-mail
06 - cpf
07 - data de nascimento</t>
        </r>
      </text>
    </comment>
    <comment ref="E9" authorId="1" shapeId="0" xr:uid="{B517A494-351C-4BF7-A20C-B0D4C7F26076}">
      <text>
        <r>
          <rPr>
            <sz val="9"/>
            <color indexed="81"/>
            <rFont val="Segoe UI"/>
            <family val="2"/>
          </rPr>
          <t>01  - Usuário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0" authorId="1" shapeId="0" xr:uid="{34D0B8AB-BEC1-40A6-B617-04121C18518D}">
      <text>
        <r>
          <rPr>
            <b/>
            <sz val="9"/>
            <color indexed="81"/>
            <rFont val="Segoe UI"/>
            <family val="2"/>
          </rPr>
          <t xml:space="preserve">* Usuário
</t>
        </r>
        <r>
          <rPr>
            <sz val="9"/>
            <color indexed="81"/>
            <rFont val="Segoe UI"/>
            <family val="2"/>
          </rPr>
          <t xml:space="preserve">01 - usuário
02 - senha
03 - perfil
04 - comando
05 - mensagem
</t>
        </r>
      </text>
    </comment>
    <comment ref="E10" authorId="1" shapeId="0" xr:uid="{1A6C2839-A544-4658-BC57-EADA95185A54}">
      <text>
        <r>
          <rPr>
            <sz val="9"/>
            <color indexed="81"/>
            <rFont val="Segoe UI"/>
            <family val="2"/>
          </rPr>
          <t>01  - Usuário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1" authorId="2" shapeId="0" xr:uid="{BE0C3D7C-9BB2-443D-B548-B4B4C577DD7C}">
      <text>
        <r>
          <rPr>
            <b/>
            <sz val="9"/>
            <color indexed="81"/>
            <rFont val="Segoe UI"/>
            <family val="2"/>
          </rPr>
          <t xml:space="preserve">* Usuário
</t>
        </r>
        <r>
          <rPr>
            <sz val="9"/>
            <color indexed="81"/>
            <rFont val="Segoe UI"/>
            <family val="2"/>
          </rPr>
          <t xml:space="preserve">01 - usuário
02 - cpf
03 - data de nascimento
</t>
        </r>
        <r>
          <rPr>
            <b/>
            <sz val="9"/>
            <color indexed="81"/>
            <rFont val="Segoe UI"/>
            <family val="2"/>
          </rPr>
          <t>* API e-mail</t>
        </r>
        <r>
          <rPr>
            <sz val="9"/>
            <color indexed="81"/>
            <rFont val="Segoe UI"/>
            <family val="2"/>
          </rPr>
          <t xml:space="preserve">
04 E-mail
05 Mensagem
06 - comando
07 - mensagem</t>
        </r>
      </text>
    </comment>
    <comment ref="E11" authorId="2" shapeId="0" xr:uid="{8BB532AE-81FF-44FB-B224-8A9A0CE7AF3F}">
      <text>
        <r>
          <rPr>
            <sz val="9"/>
            <color indexed="81"/>
            <rFont val="Segoe UI"/>
            <family val="2"/>
          </rPr>
          <t>01 - Usuário
02 - API e-mail</t>
        </r>
      </text>
    </comment>
    <comment ref="D14" authorId="3" shapeId="0" xr:uid="{7296D855-A89C-4F85-8B3D-0D8C9B1095CB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código do risco
04 - tipo de risco
05 - flag ativo
06 - data cadastro
07 - data alteração
08 - usuário cadastro
09 - usuário alteração
</t>
        </r>
        <r>
          <rPr>
            <b/>
            <sz val="9"/>
            <color indexed="81"/>
            <rFont val="Segoe UI"/>
            <family val="2"/>
          </rPr>
          <t>* Tipo de Categoria do Risco</t>
        </r>
        <r>
          <rPr>
            <sz val="9"/>
            <color indexed="81"/>
            <rFont val="Segoe UI"/>
            <family val="2"/>
          </rPr>
          <t xml:space="preserve">
10 - código
11 - descrição</t>
        </r>
      </text>
    </comment>
    <comment ref="E14" authorId="3" shapeId="0" xr:uid="{71AE4B38-1B32-4AE0-A3BE-712CA2E05455}">
      <text>
        <r>
          <rPr>
            <sz val="9"/>
            <color indexed="81"/>
            <rFont val="Segoe UI"/>
            <family val="2"/>
          </rPr>
          <t>01 - Risco
02 - Tipo de Categoria do Risco</t>
        </r>
      </text>
    </comment>
    <comment ref="D15" authorId="3" shapeId="0" xr:uid="{D78A78F8-6F35-4A51-A499-D4B7C0A3A17E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código do risco
04 - tipo de risco
05 - flag ativo
06 - data cadastro
07 - usuário cadastro
08 - comando
09 - mensagem</t>
        </r>
      </text>
    </comment>
    <comment ref="E15" authorId="3" shapeId="0" xr:uid="{A649EF9C-9279-4FF3-A09A-48BE4CC74911}">
      <text>
        <r>
          <rPr>
            <sz val="9"/>
            <color indexed="81"/>
            <rFont val="Segoe UI"/>
            <family val="2"/>
          </rPr>
          <t>01 - Risco</t>
        </r>
      </text>
    </comment>
    <comment ref="D16" authorId="1" shapeId="0" xr:uid="{03930188-685D-4D49-9D6F-EC290627EFBE}">
      <text>
        <r>
          <rPr>
            <b/>
            <sz val="9"/>
            <color indexed="81"/>
            <rFont val="Segoe UI"/>
            <family val="2"/>
          </rPr>
          <t xml:space="preserve">* Tipo de Categoria do Risco
</t>
        </r>
        <r>
          <rPr>
            <sz val="9"/>
            <color indexed="81"/>
            <rFont val="Segoe UI"/>
            <family val="2"/>
          </rPr>
          <t>01 - código
02 - descrição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16" authorId="3" shapeId="0" xr:uid="{73D73EC5-B9CD-476A-B2B1-DF817AEF30FC}">
      <text>
        <r>
          <rPr>
            <sz val="9"/>
            <color indexed="81"/>
            <rFont val="Segoe UI"/>
            <family val="2"/>
          </rPr>
          <t>01 - Risco</t>
        </r>
      </text>
    </comment>
    <comment ref="D17" authorId="3" shapeId="0" xr:uid="{47B7470B-90D9-42B1-BF1F-CDB4F69C9453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código do risco
04 - tipo de risco
05 - flag ativo
06 - data alteração
07 - usuário alteração
08 - comando
09 - mensagem</t>
        </r>
      </text>
    </comment>
    <comment ref="E17" authorId="3" shapeId="0" xr:uid="{404A4C36-3923-4D84-AA82-2A198FB8EE72}">
      <text>
        <r>
          <rPr>
            <sz val="9"/>
            <color indexed="81"/>
            <rFont val="Segoe UI"/>
            <family val="2"/>
          </rPr>
          <t>01 - Risco</t>
        </r>
      </text>
    </comment>
    <comment ref="D18" authorId="3" shapeId="0" xr:uid="{CF481FEB-EBA3-4953-B549-80A313F6C499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código do risco
04 - tipo de risco
05 - flag ativo
</t>
        </r>
      </text>
    </comment>
    <comment ref="E18" authorId="3" shapeId="0" xr:uid="{9CD82300-532F-4C1A-904E-CE355AAB85C9}">
      <text>
        <r>
          <rPr>
            <sz val="9"/>
            <color indexed="81"/>
            <rFont val="Segoe UI"/>
            <family val="2"/>
          </rPr>
          <t>01 - Risco</t>
        </r>
      </text>
    </comment>
    <comment ref="D19" authorId="3" shapeId="0" xr:uid="{7F42EC7A-2FD4-409B-99CD-04D51F91A461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05 - comando
06 - mensagem
</t>
        </r>
      </text>
    </comment>
    <comment ref="E19" authorId="3" shapeId="0" xr:uid="{C44F9985-C79F-4D98-A9DD-1AD4103C7EB3}">
      <text>
        <r>
          <rPr>
            <sz val="9"/>
            <color indexed="81"/>
            <rFont val="Segoe UI"/>
            <family val="2"/>
          </rPr>
          <t>01 - Risco</t>
        </r>
      </text>
    </comment>
    <comment ref="D20" authorId="3" shapeId="0" xr:uid="{C0E51821-7213-4163-B7DA-F9E3CCCC16C1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05 - data cadastro
06 - data alteração
07 - usuário cadastro
08 - usuário alteração
</t>
        </r>
        <r>
          <rPr>
            <b/>
            <sz val="9"/>
            <color indexed="81"/>
            <rFont val="Segoe UI"/>
            <family val="2"/>
          </rPr>
          <t xml:space="preserve">* Usuário
</t>
        </r>
        <r>
          <rPr>
            <sz val="9"/>
            <color indexed="81"/>
            <rFont val="Segoe UI"/>
            <family val="2"/>
          </rPr>
          <t xml:space="preserve">09 - usuário
</t>
        </r>
        <r>
          <rPr>
            <b/>
            <sz val="9"/>
            <color indexed="81"/>
            <rFont val="Segoe UI"/>
            <family val="2"/>
          </rPr>
          <t xml:space="preserve">* Pessoa
</t>
        </r>
        <r>
          <rPr>
            <sz val="9"/>
            <color indexed="81"/>
            <rFont val="Segoe UI"/>
            <family val="2"/>
          </rPr>
          <t>10 - nome
11 - comando
12 - mensagem</t>
        </r>
      </text>
    </comment>
    <comment ref="E20" authorId="3" shapeId="0" xr:uid="{70FB7932-DFCD-4732-A712-C0541A86F8EB}">
      <text>
        <r>
          <rPr>
            <sz val="9"/>
            <color indexed="81"/>
            <rFont val="Segoe UI"/>
            <family val="2"/>
          </rPr>
          <t xml:space="preserve">01 - Risco
02 - Usuário
03 - Pessoa
</t>
        </r>
      </text>
    </comment>
    <comment ref="D21" authorId="3" shapeId="0" xr:uid="{83D3D377-21CB-4E31-A5BB-1121E3BA912B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flag ativo
03 - comando
04 - mensagem</t>
        </r>
      </text>
    </comment>
    <comment ref="E21" authorId="3" shapeId="0" xr:uid="{C54AA6FA-2743-497C-B09B-033D18190130}">
      <text>
        <r>
          <rPr>
            <sz val="9"/>
            <color indexed="81"/>
            <rFont val="Segoe UI"/>
            <family val="2"/>
          </rPr>
          <t>01 - Risco</t>
        </r>
      </text>
    </comment>
    <comment ref="D22" authorId="3" shapeId="0" xr:uid="{F88E16C8-8E8F-4BE9-A598-450B0B43CF35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comando
03 - mensagem</t>
        </r>
      </text>
    </comment>
    <comment ref="E22" authorId="3" shapeId="0" xr:uid="{6CCBD08B-F44F-4E56-83D6-D96F6E364046}">
      <text>
        <r>
          <rPr>
            <sz val="9"/>
            <color indexed="81"/>
            <rFont val="Segoe UI"/>
            <family val="2"/>
          </rPr>
          <t>01 - Risco</t>
        </r>
      </text>
    </comment>
    <comment ref="D25" authorId="1" shapeId="0" xr:uid="{3B20FBD2-8396-4100-B0E7-C884837ADB7C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05 - data cadastro
06 - data alteração
07 - usuário cadastro
08 - usuário alteração
</t>
        </r>
        <r>
          <rPr>
            <b/>
            <sz val="9"/>
            <color indexed="81"/>
            <rFont val="Segoe UI"/>
            <family val="2"/>
          </rPr>
          <t>* Tipo de Categoria</t>
        </r>
        <r>
          <rPr>
            <sz val="9"/>
            <color indexed="81"/>
            <rFont val="Segoe UI"/>
            <family val="2"/>
          </rPr>
          <t xml:space="preserve">
09 - código
10 - descrição</t>
        </r>
      </text>
    </comment>
    <comment ref="E25" authorId="1" shapeId="0" xr:uid="{A8471206-A049-4814-8801-78AD138D1CB8}">
      <text>
        <r>
          <rPr>
            <sz val="9"/>
            <color indexed="81"/>
            <rFont val="Segoe UI"/>
            <family val="2"/>
          </rPr>
          <t>01 - Categorias
02 - Tipo de Categoria</t>
        </r>
      </text>
    </comment>
    <comment ref="D26" authorId="1" shapeId="0" xr:uid="{09197A91-65A6-4F4C-800B-8E170BED8A29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>01 - código
02 - tipo de categoria
03 - descrição
04 - flag ativo
05 - data cadastro
06 - usuário cadastro
07 - comando
08 - mensagem</t>
        </r>
      </text>
    </comment>
    <comment ref="E26" authorId="1" shapeId="0" xr:uid="{98B2C5F2-D762-4DDA-B078-0E94C68D3B9F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7" authorId="1" shapeId="0" xr:uid="{E8DB727A-3E56-449F-9C2D-7DEDD49B548E}">
      <text>
        <r>
          <rPr>
            <b/>
            <sz val="9"/>
            <color indexed="81"/>
            <rFont val="Segoe UI"/>
            <family val="2"/>
          </rPr>
          <t xml:space="preserve">* Tipo de Categoria
</t>
        </r>
        <r>
          <rPr>
            <sz val="9"/>
            <color indexed="81"/>
            <rFont val="Segoe UI"/>
            <family val="2"/>
          </rPr>
          <t xml:space="preserve">01 - código
02 - descrição
</t>
        </r>
      </text>
    </comment>
    <comment ref="E27" authorId="1" shapeId="0" xr:uid="{708451F2-1CB0-4EFB-BAD0-B325A14647E5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8" authorId="1" shapeId="0" xr:uid="{1B1CA49B-BF10-4244-9103-B679CD25B022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>01 - código
02 - tipo de categoria
03 - descrição
04 - flag ativo
05 - data alteração
06 - usuário alteração
07 - comando
08 - mensagem</t>
        </r>
      </text>
    </comment>
    <comment ref="E28" authorId="1" shapeId="0" xr:uid="{706863E6-1C4A-46CA-9EDC-998B8F6651D8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9" authorId="1" shapeId="0" xr:uid="{68B61E2B-E4E6-4B5E-B372-49990293CB30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9" authorId="1" shapeId="0" xr:uid="{F33DF4C9-993B-4FC5-95F4-34287C12FA7E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30" authorId="1" shapeId="0" xr:uid="{6F9ACBC6-BF30-465B-9011-5ECF4A39C175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>01 - código
02 - tipo de categoria
03 - flag ativo
04 - comando
05 - mensagem</t>
        </r>
      </text>
    </comment>
    <comment ref="E30" authorId="1" shapeId="0" xr:uid="{A0D764B9-C757-4319-A4C2-BE1F2B3927FF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31" authorId="1" shapeId="0" xr:uid="{2145AF3E-A55E-4157-8A8E-8E51C1AED757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05 - data cadastro
06 - data alteração
07 - usuário cadastro
08 - usuário alteração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09 - usuário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10 - nome
11 - comando
12 - mensagem</t>
        </r>
      </text>
    </comment>
    <comment ref="E31" authorId="1" shapeId="0" xr:uid="{B4C3B435-07AB-4763-9E40-6910C4C067B5}">
      <text>
        <r>
          <rPr>
            <sz val="9"/>
            <color indexed="81"/>
            <rFont val="Segoe UI"/>
            <family val="2"/>
          </rPr>
          <t>01 - Categorias
02 - Usuário
03 - Pessoa</t>
        </r>
      </text>
    </comment>
    <comment ref="D32" authorId="1" shapeId="0" xr:uid="{4EBA8623-6BE8-42D1-948F-B345DAE59C7B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>01 - código
02 - flag ativo
03 - comando
04 - mensagem</t>
        </r>
      </text>
    </comment>
    <comment ref="E32" authorId="1" shapeId="0" xr:uid="{367E21C5-E3B1-4B32-A6DA-45543C262098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33" authorId="1" shapeId="0" xr:uid="{C18EFE8C-2E97-492D-A9B6-2F7DE5803C53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>01 - código
02 - comando
03 - mensagem</t>
        </r>
      </text>
    </comment>
    <comment ref="E33" authorId="1" shapeId="0" xr:uid="{7C4F7503-B73F-406E-BB08-6E83D672E058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36" authorId="1" shapeId="0" xr:uid="{E130BAE7-3505-4823-9617-0D7D3A3DB59E}">
      <text>
        <r>
          <rPr>
            <b/>
            <sz val="9"/>
            <color indexed="81"/>
            <rFont val="Segoe UI"/>
            <family val="2"/>
          </rPr>
          <t xml:space="preserve">* Checklist
</t>
        </r>
        <r>
          <rPr>
            <sz val="9"/>
            <color indexed="81"/>
            <rFont val="Segoe UI"/>
            <family val="2"/>
          </rPr>
          <t xml:space="preserve">01 - código
02 - descrição
03 - tipo de demanda
04 - impeditivo
05 - flag ativo
06 - data cadastro
07 - data alteração
08 - usuário cadastro
09 - usuário alteração
</t>
        </r>
      </text>
    </comment>
    <comment ref="E36" authorId="1" shapeId="0" xr:uid="{57EC2E12-31C7-4CA4-8FD7-6FF5432B7A29}">
      <text>
        <r>
          <rPr>
            <sz val="9"/>
            <color indexed="81"/>
            <rFont val="Segoe UI"/>
            <family val="2"/>
          </rPr>
          <t xml:space="preserve">01 - Checklist
</t>
        </r>
      </text>
    </comment>
    <comment ref="D37" authorId="1" shapeId="0" xr:uid="{CA2BD2C9-0FB6-4A2C-8D81-7A82709453DF}">
      <text>
        <r>
          <rPr>
            <b/>
            <sz val="9"/>
            <color indexed="81"/>
            <rFont val="Segoe UI"/>
            <family val="2"/>
          </rPr>
          <t xml:space="preserve">* Checklist
</t>
        </r>
        <r>
          <rPr>
            <sz val="9"/>
            <color indexed="81"/>
            <rFont val="Segoe UI"/>
            <family val="2"/>
          </rPr>
          <t>01 - código
02 - descrição
03 - tipo de demanda
04 - impeditivo
05 - flag ativo
06 - data cadastro
07 - usuário cadastro
08 - comando
09 - mensagem</t>
        </r>
      </text>
    </comment>
    <comment ref="E37" authorId="1" shapeId="0" xr:uid="{08FA047E-60BA-43B7-A762-80130CBAEFAC}">
      <text>
        <r>
          <rPr>
            <sz val="9"/>
            <color indexed="81"/>
            <rFont val="Segoe UI"/>
            <family val="2"/>
          </rPr>
          <t xml:space="preserve">01 - Checklist
</t>
        </r>
      </text>
    </comment>
    <comment ref="D38" authorId="1" shapeId="0" xr:uid="{37A42888-689C-4417-A249-23381D4A3DFB}">
      <text>
        <r>
          <rPr>
            <b/>
            <sz val="9"/>
            <color indexed="81"/>
            <rFont val="Segoe UI"/>
            <family val="2"/>
          </rPr>
          <t xml:space="preserve">* Checklist
</t>
        </r>
        <r>
          <rPr>
            <sz val="9"/>
            <color indexed="81"/>
            <rFont val="Segoe UI"/>
            <family val="2"/>
          </rPr>
          <t>01 - código
02 - descrição
03 - tipo de demanda
04 - impeditivo
05 - flag ativo
06 - data alteração
07 - usuário alteração
08 - comando
09 - mensagem</t>
        </r>
      </text>
    </comment>
    <comment ref="E38" authorId="1" shapeId="0" xr:uid="{E13396CB-24A9-41DA-A139-070F69478338}">
      <text>
        <r>
          <rPr>
            <sz val="9"/>
            <color indexed="81"/>
            <rFont val="Segoe UI"/>
            <family val="2"/>
          </rPr>
          <t xml:space="preserve">01 - Checklist
</t>
        </r>
      </text>
    </comment>
    <comment ref="D39" authorId="1" shapeId="0" xr:uid="{5DB3AB4F-2401-4111-B680-D8730FF245FB}">
      <text>
        <r>
          <rPr>
            <b/>
            <sz val="9"/>
            <color indexed="81"/>
            <rFont val="Segoe UI"/>
            <family val="2"/>
          </rPr>
          <t xml:space="preserve">* Checklist
</t>
        </r>
        <r>
          <rPr>
            <sz val="9"/>
            <color indexed="81"/>
            <rFont val="Segoe UI"/>
            <family val="2"/>
          </rPr>
          <t xml:space="preserve">01 - código
02 - descrição
03 - tipo de demanda
04 - impeditivo
05 - flag ativo
</t>
        </r>
      </text>
    </comment>
    <comment ref="E39" authorId="1" shapeId="0" xr:uid="{BF4AC69D-6E50-42F2-A087-79A550B19DF5}">
      <text>
        <r>
          <rPr>
            <sz val="9"/>
            <color indexed="81"/>
            <rFont val="Segoe UI"/>
            <family val="2"/>
          </rPr>
          <t xml:space="preserve">01 - Checklist
</t>
        </r>
      </text>
    </comment>
    <comment ref="D40" authorId="1" shapeId="0" xr:uid="{235B06EB-1324-4ACE-A889-8121F4A8390C}">
      <text>
        <r>
          <rPr>
            <b/>
            <sz val="9"/>
            <color indexed="81"/>
            <rFont val="Segoe UI"/>
            <family val="2"/>
          </rPr>
          <t xml:space="preserve">* Checklist
</t>
        </r>
        <r>
          <rPr>
            <sz val="9"/>
            <color indexed="81"/>
            <rFont val="Segoe UI"/>
            <family val="2"/>
          </rPr>
          <t xml:space="preserve">01 - código
02 - descrição
03 - tipo de demanda
04 - impeditivo
05 - flag ativo
06 - comando
07 - mensagem
</t>
        </r>
      </text>
    </comment>
    <comment ref="E40" authorId="1" shapeId="0" xr:uid="{1EDA6A49-4902-425B-9F2D-13CC54DC66F6}">
      <text>
        <r>
          <rPr>
            <sz val="9"/>
            <color indexed="81"/>
            <rFont val="Segoe UI"/>
            <family val="2"/>
          </rPr>
          <t xml:space="preserve">01 - Checklist
</t>
        </r>
      </text>
    </comment>
    <comment ref="D41" authorId="1" shapeId="0" xr:uid="{C5827700-7FB3-4665-8CDD-AE118586E69C}">
      <text>
        <r>
          <rPr>
            <b/>
            <sz val="9"/>
            <color indexed="81"/>
            <rFont val="Segoe UI"/>
            <family val="2"/>
          </rPr>
          <t xml:space="preserve">* Checklist
</t>
        </r>
        <r>
          <rPr>
            <sz val="9"/>
            <color indexed="81"/>
            <rFont val="Segoe UI"/>
            <family val="2"/>
          </rPr>
          <t xml:space="preserve">01 - código
02 - descrição
03 - tipo de demanda
04 - impeditivo
05 - flag ativo
06 - data cadastro
07 - data alteração
08 - usuário cadastro
09 - usuário alteração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10 - usuário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11 - nome
12 - comando
13 - mensagem</t>
        </r>
      </text>
    </comment>
    <comment ref="E41" authorId="1" shapeId="0" xr:uid="{6D804748-3EB3-415B-97DA-A0AF3B8F818D}">
      <text>
        <r>
          <rPr>
            <sz val="9"/>
            <color indexed="81"/>
            <rFont val="Segoe UI"/>
            <family val="2"/>
          </rPr>
          <t>01 - Checklist
02 - Usuário
03 - Pessoa</t>
        </r>
      </text>
    </comment>
    <comment ref="D42" authorId="1" shapeId="0" xr:uid="{D09711BB-3F85-4E22-A314-A991896A983A}">
      <text>
        <r>
          <rPr>
            <b/>
            <sz val="9"/>
            <color indexed="81"/>
            <rFont val="Segoe UI"/>
            <family val="2"/>
          </rPr>
          <t xml:space="preserve">* Checklist
</t>
        </r>
        <r>
          <rPr>
            <sz val="9"/>
            <color indexed="81"/>
            <rFont val="Segoe UI"/>
            <family val="2"/>
          </rPr>
          <t xml:space="preserve">01 - código
02 - flag ativo
03 - comando
04 - mensagem
</t>
        </r>
      </text>
    </comment>
    <comment ref="E42" authorId="1" shapeId="0" xr:uid="{DBAD3C7F-A8C9-4211-8B87-E3BADF7F6FE1}">
      <text>
        <r>
          <rPr>
            <sz val="9"/>
            <color indexed="81"/>
            <rFont val="Segoe UI"/>
            <family val="2"/>
          </rPr>
          <t xml:space="preserve">01 - Checklist
</t>
        </r>
      </text>
    </comment>
    <comment ref="D43" authorId="1" shapeId="0" xr:uid="{35DA783C-8BB4-4434-8ED2-8369BEDCBE8D}">
      <text>
        <r>
          <rPr>
            <b/>
            <sz val="9"/>
            <color indexed="81"/>
            <rFont val="Segoe UI"/>
            <family val="2"/>
          </rPr>
          <t xml:space="preserve">* Checklist
</t>
        </r>
        <r>
          <rPr>
            <sz val="9"/>
            <color indexed="81"/>
            <rFont val="Segoe UI"/>
            <family val="2"/>
          </rPr>
          <t xml:space="preserve">01 - código
02 - comando
03 - mensagem
</t>
        </r>
      </text>
    </comment>
    <comment ref="E43" authorId="1" shapeId="0" xr:uid="{6744B381-D568-4A07-810F-18F40E020356}">
      <text>
        <r>
          <rPr>
            <sz val="9"/>
            <color indexed="81"/>
            <rFont val="Segoe UI"/>
            <family val="2"/>
          </rPr>
          <t xml:space="preserve">01 - Checklist
</t>
        </r>
      </text>
    </comment>
    <comment ref="D46" authorId="1" shapeId="0" xr:uid="{60B5B2D7-045F-4277-B3C2-C2BD11FA6B7B}">
      <text>
        <r>
          <rPr>
            <b/>
            <sz val="9"/>
            <color indexed="81"/>
            <rFont val="Segoe UI"/>
            <family val="2"/>
          </rPr>
          <t xml:space="preserve">* Órgão
</t>
        </r>
        <r>
          <rPr>
            <sz val="9"/>
            <color indexed="81"/>
            <rFont val="Segoe UI"/>
            <family val="2"/>
          </rPr>
          <t xml:space="preserve">01 - código
02 - descrição
03 - sigla
04 - endereço
05 - cnae
06 - flag ativo
</t>
        </r>
        <r>
          <rPr>
            <b/>
            <sz val="9"/>
            <color indexed="81"/>
            <rFont val="Segoe UI"/>
            <family val="2"/>
          </rPr>
          <t xml:space="preserve">
* Setores</t>
        </r>
        <r>
          <rPr>
            <sz val="9"/>
            <color indexed="81"/>
            <rFont val="Segoe UI"/>
            <family val="2"/>
          </rPr>
          <t xml:space="preserve">
07 - código
08 - código do órgão
09 - setor pai
10 - descrição
11 - gestor
12 - flag ativo</t>
        </r>
      </text>
    </comment>
    <comment ref="E46" authorId="1" shapeId="0" xr:uid="{F5B2E658-BC10-48C3-B9F5-E54CBF66E408}">
      <text>
        <r>
          <rPr>
            <sz val="9"/>
            <color indexed="81"/>
            <rFont val="Segoe UI"/>
            <family val="2"/>
          </rPr>
          <t>01 - Órgão
02 - Setores</t>
        </r>
      </text>
    </comment>
    <comment ref="D47" authorId="1" shapeId="0" xr:uid="{DA2F1852-DDDB-4CAD-A9BF-BAE9EC876DB3}">
      <text>
        <r>
          <rPr>
            <b/>
            <sz val="9"/>
            <color indexed="81"/>
            <rFont val="Segoe UI"/>
            <family val="2"/>
          </rPr>
          <t xml:space="preserve">* Pessoa
</t>
        </r>
        <r>
          <rPr>
            <sz val="9"/>
            <color indexed="81"/>
            <rFont val="Segoe UI"/>
            <family val="2"/>
          </rPr>
          <t xml:space="preserve">01 - código
02 - cpf
03 - nome
04 - endereço
05 - e-mail
06 - flag ativo
</t>
        </r>
        <r>
          <rPr>
            <b/>
            <sz val="9"/>
            <color indexed="81"/>
            <rFont val="Segoe UI"/>
            <family val="2"/>
          </rPr>
          <t>* Pessoa Órgão</t>
        </r>
        <r>
          <rPr>
            <sz val="9"/>
            <color indexed="81"/>
            <rFont val="Segoe UI"/>
            <family val="2"/>
          </rPr>
          <t xml:space="preserve">
07 - código
08 - código da pessoa
09 - código setor
10 - vínculo
11 - flag ativo
12 - código do cargo</t>
        </r>
      </text>
    </comment>
    <comment ref="E47" authorId="1" shapeId="0" xr:uid="{20F31E6F-8F84-47F6-8CF1-BBDE1CAAC6C6}">
      <text>
        <r>
          <rPr>
            <sz val="9"/>
            <color indexed="81"/>
            <rFont val="Segoe UI"/>
            <family val="2"/>
          </rPr>
          <t xml:space="preserve">01 - Pessoa
</t>
        </r>
      </text>
    </comment>
    <comment ref="D48" authorId="1" shapeId="0" xr:uid="{269AAC15-EE8D-47BE-A33A-13CCFE1F6E6E}">
      <text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01 - código
02 - responsável técnico
03 - órgão
04 - função
05 - registro profissional
06 - arquivo registro profissional
07 - registro RQE
08 - arquivo registro RQE
09 - flag ativo
10 - data cadastro
11 - data alteração
12 - usuário cadastro
13 - usuário alteração
14 - Número Registro Profissional
15 - UF Órgão Classe
</t>
        </r>
        <r>
          <rPr>
            <b/>
            <sz val="9"/>
            <color indexed="81"/>
            <rFont val="Segoe UI"/>
            <family val="2"/>
          </rPr>
          <t>* Função</t>
        </r>
        <r>
          <rPr>
            <sz val="9"/>
            <color indexed="81"/>
            <rFont val="Segoe UI"/>
            <family val="2"/>
          </rPr>
          <t xml:space="preserve">
16 - código
17 - descrição
18 - flag ativo
</t>
        </r>
        <r>
          <rPr>
            <b/>
            <sz val="9"/>
            <color indexed="81"/>
            <rFont val="Segoe UI"/>
            <family val="2"/>
          </rPr>
          <t>* Órgão de Classe</t>
        </r>
        <r>
          <rPr>
            <sz val="9"/>
            <color indexed="81"/>
            <rFont val="Segoe UI"/>
            <family val="2"/>
          </rPr>
          <t xml:space="preserve">
19 - Código Órgão de Classe
</t>
        </r>
      </text>
    </comment>
    <comment ref="E48" authorId="1" shapeId="0" xr:uid="{BECB5F18-F15E-434A-9BF5-949EC6A2E9FB}">
      <text>
        <r>
          <rPr>
            <sz val="9"/>
            <color indexed="81"/>
            <rFont val="Segoe UI"/>
            <family val="2"/>
          </rPr>
          <t>01 - Responsável Técnico
02 - Função
03 - Órgão da Classe</t>
        </r>
      </text>
    </comment>
    <comment ref="D49" authorId="1" shapeId="0" xr:uid="{7784B486-EFDA-41DD-B9D4-A3044C4E3A10}">
      <text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01 - código
02 - responsável técnico
03 - órgão
04 - função
05 - registro profissional
06 - arquivo registro profissional
07 - registro RQE
08 - arquivo registro RQE
09 - flag ativo
10 - data cadastro
11 - usuário cadastro
12 - Nº Registro Profissional
13 - Órgão de Classe
14 - UF Órgão de Classe
15 - comando
16  - mensagem
</t>
        </r>
      </text>
    </comment>
    <comment ref="E49" authorId="1" shapeId="0" xr:uid="{DB087093-A2FF-4C08-AA06-927CF047AE64}">
      <text>
        <r>
          <rPr>
            <sz val="9"/>
            <color indexed="81"/>
            <rFont val="Segoe UI"/>
            <family val="2"/>
          </rPr>
          <t>01 - Responsável Técnico
02 - Pessoa
03 - Órgão
04 - Órgão de Classe</t>
        </r>
      </text>
    </comment>
    <comment ref="D50" authorId="1" shapeId="0" xr:uid="{1AF78A96-8ACC-4CBE-BD6B-9A084EF8BF50}">
      <text>
        <r>
          <rPr>
            <b/>
            <sz val="9"/>
            <color indexed="81"/>
            <rFont val="Segoe UI"/>
            <family val="2"/>
          </rPr>
          <t xml:space="preserve">* Pessoa
</t>
        </r>
        <r>
          <rPr>
            <sz val="9"/>
            <color indexed="81"/>
            <rFont val="Segoe UI"/>
            <family val="2"/>
          </rPr>
          <t>01 - código
02 - cpf
03 - nome
04 - flag ativo</t>
        </r>
      </text>
    </comment>
    <comment ref="E50" authorId="1" shapeId="0" xr:uid="{39F42BCF-1719-47FB-A574-E534581DF2F0}">
      <text>
        <r>
          <rPr>
            <sz val="9"/>
            <color indexed="81"/>
            <rFont val="Segoe UI"/>
            <family val="2"/>
          </rPr>
          <t xml:space="preserve">01 - Pessoa
</t>
        </r>
      </text>
    </comment>
    <comment ref="D51" authorId="1" shapeId="0" xr:uid="{BFDAA02F-CCBB-42CD-8ED4-DC34934BA212}">
      <text>
        <r>
          <rPr>
            <b/>
            <sz val="9"/>
            <color indexed="81"/>
            <rFont val="Segoe UI"/>
            <family val="2"/>
          </rPr>
          <t xml:space="preserve">* Órgão
</t>
        </r>
        <r>
          <rPr>
            <sz val="9"/>
            <color indexed="81"/>
            <rFont val="Segoe UI"/>
            <family val="2"/>
          </rPr>
          <t xml:space="preserve">01 - código
02 - descrição
03 - flag ativo
</t>
        </r>
      </text>
    </comment>
    <comment ref="E51" authorId="1" shapeId="0" xr:uid="{9CF16783-6EB2-4AEC-AAC6-08992F21368A}">
      <text>
        <r>
          <rPr>
            <sz val="9"/>
            <color indexed="81"/>
            <rFont val="Segoe UI"/>
            <family val="2"/>
          </rPr>
          <t xml:space="preserve">01 - Órgão
</t>
        </r>
      </text>
    </comment>
    <comment ref="D52" authorId="1" shapeId="0" xr:uid="{F7851417-FE63-43F3-ABC3-4A76137C8B64}">
      <text>
        <r>
          <rPr>
            <b/>
            <sz val="9"/>
            <color indexed="81"/>
            <rFont val="Segoe UI"/>
            <family val="2"/>
          </rPr>
          <t xml:space="preserve">* Função
</t>
        </r>
        <r>
          <rPr>
            <sz val="9"/>
            <color indexed="81"/>
            <rFont val="Segoe UI"/>
            <family val="2"/>
          </rPr>
          <t xml:space="preserve">01 - código
02 - descrição
03 - flag ativo
</t>
        </r>
      </text>
    </comment>
    <comment ref="E52" authorId="1" shapeId="0" xr:uid="{725C5775-2623-4260-A332-FD1367A1B412}">
      <text>
        <r>
          <rPr>
            <sz val="9"/>
            <color indexed="81"/>
            <rFont val="Segoe UI"/>
            <family val="2"/>
          </rPr>
          <t xml:space="preserve">01 - Responsável Técnico
</t>
        </r>
      </text>
    </comment>
    <comment ref="D53" authorId="1" shapeId="0" xr:uid="{36B86F14-BEB4-4832-8167-3EF4D1E9DB69}">
      <text>
        <r>
          <rPr>
            <b/>
            <sz val="9"/>
            <color indexed="81"/>
            <rFont val="Segoe UI"/>
            <family val="2"/>
          </rPr>
          <t xml:space="preserve">* Órgão de Classe
</t>
        </r>
        <r>
          <rPr>
            <sz val="9"/>
            <color indexed="81"/>
            <rFont val="Segoe UI"/>
            <family val="2"/>
          </rPr>
          <t xml:space="preserve">01 - código
02 - descrição
03 - comando
</t>
        </r>
      </text>
    </comment>
    <comment ref="E53" authorId="1" shapeId="0" xr:uid="{131446B3-7C6E-4B5F-873B-C983E55057C6}">
      <text>
        <r>
          <rPr>
            <sz val="9"/>
            <color indexed="81"/>
            <rFont val="Segoe UI"/>
            <family val="2"/>
          </rPr>
          <t xml:space="preserve">01 - Órgão de Classe
</t>
        </r>
      </text>
    </comment>
    <comment ref="D54" authorId="1" shapeId="0" xr:uid="{AAA9B180-D0BD-499B-B645-CE60E50BDBC4}">
      <text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01 - código
02 - responsável técnico
03 - órgão
04 - função
05 - registro profissional
06 - arquivo registro profissional
07 - registro RQE
08 - arquivo registro RQE
09 - flag ativo
10 - data alteração
11 - usuário alteração
12 - Nº Registro Profissional
13 - Órgão de Classe
14 - UF Órgão de Classe
15 - comando
16  - mensagem
</t>
        </r>
      </text>
    </comment>
    <comment ref="E54" authorId="1" shapeId="0" xr:uid="{3E1E139E-EEA4-412F-B19D-8120226F7FE5}">
      <text>
        <r>
          <rPr>
            <sz val="9"/>
            <color indexed="81"/>
            <rFont val="Segoe UI"/>
            <family val="2"/>
          </rPr>
          <t>01 - Responsável Técnico
02 - Pessoa
03 - Órgão
04 - Órgão de Classe</t>
        </r>
      </text>
    </comment>
    <comment ref="D55" authorId="1" shapeId="0" xr:uid="{AE802C45-0842-4D4C-91DB-4E54BB3C3178}">
      <text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01 - código
02 - responsável técnico
03 - órgão
04 - função
05 - registro profissional
06 - arquivo registro profissional
07 - registro RQE
08 - arquivo registro RQE
09 - flag ativo
10 - Número Registro Profissional
11 - UF Órgão Classe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12 - cpf
13 - nome
</t>
        </r>
        <r>
          <rPr>
            <b/>
            <sz val="9"/>
            <color indexed="81"/>
            <rFont val="Segoe UI"/>
            <family val="2"/>
          </rPr>
          <t xml:space="preserve">
* Órgão</t>
        </r>
        <r>
          <rPr>
            <sz val="9"/>
            <color indexed="81"/>
            <rFont val="Segoe UI"/>
            <family val="2"/>
          </rPr>
          <t xml:space="preserve">
14 - descrição
</t>
        </r>
        <r>
          <rPr>
            <b/>
            <sz val="9"/>
            <color indexed="81"/>
            <rFont val="Segoe UI"/>
            <family val="2"/>
          </rPr>
          <t>* Função</t>
        </r>
        <r>
          <rPr>
            <sz val="9"/>
            <color indexed="81"/>
            <rFont val="Segoe UI"/>
            <family val="2"/>
          </rPr>
          <t xml:space="preserve">
15 - descrição
</t>
        </r>
        <r>
          <rPr>
            <b/>
            <sz val="9"/>
            <color indexed="81"/>
            <rFont val="Segoe UI"/>
            <family val="2"/>
          </rPr>
          <t>* Órgão de Classe</t>
        </r>
        <r>
          <rPr>
            <sz val="9"/>
            <color indexed="81"/>
            <rFont val="Segoe UI"/>
            <family val="2"/>
          </rPr>
          <t xml:space="preserve">
16 - Código Órgão de Classe</t>
        </r>
      </text>
    </comment>
    <comment ref="E55" authorId="1" shapeId="0" xr:uid="{D4B7DCAB-8817-4EE1-BF5E-E2598DF2B5F8}">
      <text>
        <r>
          <rPr>
            <sz val="9"/>
            <color indexed="81"/>
            <rFont val="Segoe UI"/>
            <family val="2"/>
          </rPr>
          <t>01 - Responsável Técnico
02 - Pessoa
03 - Órgão
04 - Órgão de Classe</t>
        </r>
      </text>
    </comment>
    <comment ref="D56" authorId="1" shapeId="0" xr:uid="{AAE30A6B-A34F-4526-9A2D-675318D23268}">
      <text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01 - código
02 - responsável técnico
03 - órgão
04 - função
05 - registro profissional
06 - registro RQE
07 - flag ativo
08 - UF Órgão da Classe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09 - cpf
10 - nome
</t>
        </r>
        <r>
          <rPr>
            <b/>
            <sz val="9"/>
            <color indexed="81"/>
            <rFont val="Segoe UI"/>
            <family val="2"/>
          </rPr>
          <t xml:space="preserve">
* Órgão</t>
        </r>
        <r>
          <rPr>
            <sz val="9"/>
            <color indexed="81"/>
            <rFont val="Segoe UI"/>
            <family val="2"/>
          </rPr>
          <t xml:space="preserve">
11 - descrição
</t>
        </r>
        <r>
          <rPr>
            <b/>
            <sz val="9"/>
            <color indexed="81"/>
            <rFont val="Segoe UI"/>
            <family val="2"/>
          </rPr>
          <t>* Função</t>
        </r>
        <r>
          <rPr>
            <sz val="9"/>
            <color indexed="81"/>
            <rFont val="Segoe UI"/>
            <family val="2"/>
          </rPr>
          <t xml:space="preserve">
12 - descrição
13 - comando
14 - mensagem</t>
        </r>
      </text>
    </comment>
    <comment ref="E56" authorId="1" shapeId="0" xr:uid="{E0239798-4A59-4271-AB9C-E8B4750EAA24}">
      <text>
        <r>
          <rPr>
            <sz val="9"/>
            <color indexed="81"/>
            <rFont val="Segoe UI"/>
            <family val="2"/>
          </rPr>
          <t>01 - Responsável Técnico
02 - Pessoa
03 - Órgão
04 - Órgão de Classe</t>
        </r>
      </text>
    </comment>
    <comment ref="D57" authorId="1" shapeId="0" xr:uid="{62765EAB-F02E-4C7B-9A1B-576F239519AD}">
      <text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01 - código
02 - responsável técnico
03 - órgão
04 - função
05 - flag ativo
06 - registro profissional
07 - registro RQE
08 - data cadastro
09 - data alteração
10 - usuário cadastro
11 - usuário alteração
12 - UF Órgão da Classe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13 - usuário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14 - cpf
15 - nome
</t>
        </r>
        <r>
          <rPr>
            <b/>
            <sz val="9"/>
            <color indexed="81"/>
            <rFont val="Segoe UI"/>
            <family val="2"/>
          </rPr>
          <t xml:space="preserve">
* Órgão</t>
        </r>
        <r>
          <rPr>
            <sz val="9"/>
            <color indexed="81"/>
            <rFont val="Segoe UI"/>
            <family val="2"/>
          </rPr>
          <t xml:space="preserve">
16 - descrição
</t>
        </r>
        <r>
          <rPr>
            <b/>
            <sz val="9"/>
            <color indexed="81"/>
            <rFont val="Segoe UI"/>
            <family val="2"/>
          </rPr>
          <t xml:space="preserve">
* Função</t>
        </r>
        <r>
          <rPr>
            <sz val="9"/>
            <color indexed="81"/>
            <rFont val="Segoe UI"/>
            <family val="2"/>
          </rPr>
          <t xml:space="preserve">
17 - descrição
18 - comando
19 - mensagem</t>
        </r>
      </text>
    </comment>
    <comment ref="E57" authorId="1" shapeId="0" xr:uid="{79F43D24-5D35-47C6-AB0B-74CE2088F85C}">
      <text>
        <r>
          <rPr>
            <sz val="9"/>
            <color indexed="81"/>
            <rFont val="Segoe UI"/>
            <family val="2"/>
          </rPr>
          <t>01 - Responsável Técnico
02 - Órgão
03 - Pessoa
04 - Usuário
05 - Órgão de Classe</t>
        </r>
      </text>
    </comment>
    <comment ref="D58" authorId="1" shapeId="0" xr:uid="{B0F95B21-D944-4884-8C82-DCA0092EEA41}">
      <text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01 - código
02 - flag ativo
03 - comando
04 - mensagem</t>
        </r>
      </text>
    </comment>
    <comment ref="E58" authorId="1" shapeId="0" xr:uid="{4ABB7B12-FD9C-4BE6-BAD6-C3F5A7938221}">
      <text>
        <r>
          <rPr>
            <sz val="9"/>
            <color indexed="81"/>
            <rFont val="Segoe UI"/>
            <family val="2"/>
          </rPr>
          <t xml:space="preserve">01 - Responsável Técnico
</t>
        </r>
      </text>
    </comment>
    <comment ref="D59" authorId="1" shapeId="0" xr:uid="{2A358E6E-2164-464C-882D-E85C5DA142DD}">
      <text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01 - código
02 - comando
03 - mensagem
</t>
        </r>
      </text>
    </comment>
    <comment ref="E59" authorId="1" shapeId="0" xr:uid="{33218DB1-4533-456D-90CC-57BD858CD277}">
      <text>
        <r>
          <rPr>
            <sz val="9"/>
            <color indexed="81"/>
            <rFont val="Segoe UI"/>
            <family val="2"/>
          </rPr>
          <t xml:space="preserve">01 - Responsável Técnico
</t>
        </r>
      </text>
    </comment>
    <comment ref="D62" authorId="1" shapeId="0" xr:uid="{788B1ED7-D041-49DB-BD06-02CEC524B7DB}">
      <text>
        <r>
          <rPr>
            <b/>
            <sz val="9"/>
            <color indexed="81"/>
            <rFont val="Segoe UI"/>
            <family val="2"/>
          </rPr>
          <t>* Tipo de Demanda</t>
        </r>
        <r>
          <rPr>
            <sz val="9"/>
            <color indexed="81"/>
            <rFont val="Segoe UI"/>
            <family val="2"/>
          </rPr>
          <t xml:space="preserve">
01 - código
02 - descrição
03 - data cadastro
04 - data alteração
05 - usuário cadastro
06 - usuário alteração
</t>
        </r>
      </text>
    </comment>
    <comment ref="E62" authorId="1" shapeId="0" xr:uid="{94B00527-8A82-40D7-85AC-488581A016EC}">
      <text>
        <r>
          <rPr>
            <sz val="9"/>
            <color indexed="81"/>
            <rFont val="Segoe UI"/>
            <family val="2"/>
          </rPr>
          <t>01 - Tipo de Demanda</t>
        </r>
      </text>
    </comment>
    <comment ref="D63" authorId="1" shapeId="0" xr:uid="{744BA585-D137-4E84-AE94-CEEBDA0E164D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 xml:space="preserve">01 - código
02 - código demanda
03 - codigo setor
04 - competência do setor
05 - código situação 
06 - data cadastro
07 - data alteração
08 - usuário cadastro
09 - usuário alteração
10 - motivo da reabertura
</t>
        </r>
        <r>
          <rPr>
            <b/>
            <sz val="9"/>
            <color indexed="81"/>
            <rFont val="Segoe UI"/>
            <family val="2"/>
          </rPr>
          <t xml:space="preserve">
* Situação dos Setores da Demanda
</t>
        </r>
        <r>
          <rPr>
            <sz val="9"/>
            <color indexed="81"/>
            <rFont val="Segoe UI"/>
            <family val="2"/>
          </rPr>
          <t xml:space="preserve">11 - código
12 - descrição
13 - data cadastro
14 - data alteração
15 - usuário cadastro
16 - usuário alteração
</t>
        </r>
      </text>
    </comment>
    <comment ref="E63" authorId="1" shapeId="0" xr:uid="{54B63CE9-8629-43FC-B999-D201FAAC369E}">
      <text>
        <r>
          <rPr>
            <sz val="9"/>
            <color indexed="81"/>
            <rFont val="Segoe UI"/>
            <family val="2"/>
          </rPr>
          <t xml:space="preserve">01 - Setores da Demanda
02 - Situação dos Setores da Demanda
</t>
        </r>
      </text>
    </comment>
    <comment ref="D64" authorId="1" shapeId="0" xr:uid="{531FCD65-97BA-4B9E-BC3F-3CECB8126A9B}">
      <text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 xml:space="preserve">01 - código
02 - órgão
03 - tipo de demanda
04 - origem da solicitação
05 - cnae principal
06 - cnae secundário
07 - prazo gestor setor
08 - prazo equipe técnica
09 - data início prazo gestor
10 - data fim prazo gestor
11 - data início prazo equipe técnica
12 - data fim prazo  equipe técnica
13 - observações
14 - código situação
15 - código fase
16 - data cadastro
17 - data alteração
18 - usuário cadastro
19 - usuário alteração
20 - arquivo art
21 - situação art
</t>
        </r>
        <r>
          <rPr>
            <b/>
            <sz val="9"/>
            <color indexed="81"/>
            <rFont val="Segoe UI"/>
            <family val="2"/>
          </rPr>
          <t xml:space="preserve">
* Situação da Demanda
</t>
        </r>
        <r>
          <rPr>
            <sz val="9"/>
            <color indexed="81"/>
            <rFont val="Segoe UI"/>
            <family val="2"/>
          </rPr>
          <t>22 - código
23 - descrição
24 - data cadastro
25 - data alteração
26 - usuário cadastro
27 - usuário alteração</t>
        </r>
        <r>
          <rPr>
            <b/>
            <sz val="9"/>
            <color indexed="81"/>
            <rFont val="Segoe UI"/>
            <family val="2"/>
          </rPr>
          <t xml:space="preserve">
* Fase da Demanda
</t>
        </r>
        <r>
          <rPr>
            <sz val="9"/>
            <color indexed="81"/>
            <rFont val="Segoe UI"/>
            <family val="2"/>
          </rPr>
          <t>28 - código
29 - descrição
30 - data cadastro
31 - data alteração
32 - usuário cadastro
33 - usuário alteração</t>
        </r>
        <r>
          <rPr>
            <b/>
            <sz val="9"/>
            <color indexed="81"/>
            <rFont val="Segoe UI"/>
            <family val="2"/>
          </rPr>
          <t xml:space="preserve">
* Histório de Andamento da Demanda 
</t>
        </r>
        <r>
          <rPr>
            <sz val="9"/>
            <color indexed="81"/>
            <rFont val="Segoe UI"/>
            <family val="2"/>
          </rPr>
          <t>34 - código
35 - código demanda
36 - código da situação da demanda
37 - código da fase da demanda
38 - motivo cancelamento
39 - data cadastro
40 - data alteração
41 - usuário cadastro
42 - usuário alteração</t>
        </r>
        <r>
          <rPr>
            <b/>
            <sz val="9"/>
            <color indexed="81"/>
            <rFont val="Segoe UI"/>
            <family val="2"/>
          </rPr>
          <t xml:space="preserve">
* Imagens do Formulário
</t>
        </r>
        <r>
          <rPr>
            <sz val="9"/>
            <color indexed="81"/>
            <rFont val="Segoe UI"/>
            <family val="2"/>
          </rPr>
          <t>43 - código
44 - código formulário
45 - código tipo de arquivo
46 - descrição
47 - caminho
48 - nome do arquivo
49 - usuário cadastro
50 - usuário alteração
51 - data cadastro
52 - data alteração</t>
        </r>
        <r>
          <rPr>
            <b/>
            <sz val="9"/>
            <color indexed="81"/>
            <rFont val="Segoe UI"/>
            <family val="2"/>
          </rPr>
          <t xml:space="preserve">
* Notificações da demanda
</t>
        </r>
        <r>
          <rPr>
            <sz val="9"/>
            <color indexed="81"/>
            <rFont val="Segoe UI"/>
            <family val="2"/>
          </rPr>
          <t xml:space="preserve">53 - código
54 - código da demanda
55 - e-mail
56 - usuário
57 - mensagem
58 - tipo de notificação
59 - usuário cadastro
60 - usuário alteração
61 - data cadastro
62 - data alteração
</t>
        </r>
        <r>
          <rPr>
            <b/>
            <sz val="9"/>
            <color indexed="81"/>
            <rFont val="Segoe UI"/>
            <family val="2"/>
          </rPr>
          <t>* Checklist da Demanda</t>
        </r>
        <r>
          <rPr>
            <sz val="9"/>
            <color indexed="81"/>
            <rFont val="Segoe UI"/>
            <family val="2"/>
          </rPr>
          <t xml:space="preserve">
63 - código
64 - código da demanda
65 - checklist
66 - situação
67 - responsável técnico
68 - usuário cadastro
69 - usuário alteração
70 - data cadastro
71 - data alteração
</t>
        </r>
      </text>
    </comment>
    <comment ref="E64" authorId="1" shapeId="0" xr:uid="{76BFA64C-3EEF-42F1-AC36-208760AB3AA1}">
      <text>
        <r>
          <rPr>
            <sz val="9"/>
            <color indexed="81"/>
            <rFont val="Segoe UI"/>
            <family val="2"/>
          </rPr>
          <t>01 - Demanda de Avaliação Ambiental 
02 - Situação da Demanda
03 - Fase da Demanda
04 - Histório de Andamento da Demanda 
05 - Imagens do Formulário
06 - Notificações da demanda
07 - Checklist da Demanda</t>
        </r>
      </text>
    </comment>
    <comment ref="D65" authorId="1" shapeId="0" xr:uid="{82FED786-C7A0-4A6F-AE0E-968FB8A780F3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órgão
03 - tipo de demanda
04 - origem da solicitação
05 - cnae principal
06 - cnae secundário
07 - prazo gestor setor
08 - prazo equipe técnica
09 - data início prazo gestor
10 - data fim prazo gestor
11 - data início prazo equipe técnica
12 - data fim prazo  equipe técnica
13 - observações
14 - código situação
15 - código fase
16 - data cadastro
17 - usuário cadastro
</t>
        </r>
        <r>
          <rPr>
            <b/>
            <sz val="9"/>
            <color indexed="81"/>
            <rFont val="Segoe UI"/>
            <family val="2"/>
          </rPr>
          <t xml:space="preserve">
* Histório de Andamento da Demanda </t>
        </r>
        <r>
          <rPr>
            <sz val="9"/>
            <color indexed="81"/>
            <rFont val="Segoe UI"/>
            <family val="2"/>
          </rPr>
          <t xml:space="preserve">
18 - código
19 - código demanda
20 - código da situação da demanda
21 - código da fase da demanda
22 - data cadastro
23 - usuário cadastro
</t>
        </r>
        <r>
          <rPr>
            <b/>
            <sz val="9"/>
            <color indexed="81"/>
            <rFont val="Segoe UI"/>
            <family val="2"/>
          </rPr>
          <t>* Responsável Técnico da Demanda</t>
        </r>
        <r>
          <rPr>
            <sz val="9"/>
            <color indexed="81"/>
            <rFont val="Segoe UI"/>
            <family val="2"/>
          </rPr>
          <t xml:space="preserve">
24 - código
25 - código demanda
26 - código do responsável técnico
27 - data cadastro
28 - usuário cadastro
29 - flag ativo
30 - comando
31 - mensagem
</t>
        </r>
      </text>
    </comment>
    <comment ref="E65" authorId="1" shapeId="0" xr:uid="{55B00DC0-5F58-4553-8BDB-5264622C5673}">
      <text>
        <r>
          <rPr>
            <sz val="9"/>
            <color indexed="81"/>
            <rFont val="Segoe UI"/>
            <family val="2"/>
          </rPr>
          <t>01 - Demanda de Avaliação Ambiental
02 - Responsável Técnico da Demanda
03 - Pessoa
04 - Órgão
05 - Tipo de Demanda
06 - Categorias
07 - Órgão/CNAE
08 - CNAE</t>
        </r>
      </text>
    </comment>
    <comment ref="D66" authorId="1" shapeId="0" xr:uid="{09561732-51B9-46EB-BE91-F332A1A0E3E5}">
      <text>
        <r>
          <rPr>
            <b/>
            <sz val="9"/>
            <color indexed="81"/>
            <rFont val="Segoe UI"/>
            <family val="2"/>
          </rPr>
          <t xml:space="preserve">* Órgão
</t>
        </r>
        <r>
          <rPr>
            <sz val="9"/>
            <color indexed="81"/>
            <rFont val="Segoe UI"/>
            <family val="2"/>
          </rPr>
          <t xml:space="preserve">01 - código
02 - descrição
03 - cnae
04 - flag ativo
</t>
        </r>
      </text>
    </comment>
    <comment ref="E66" authorId="1" shapeId="0" xr:uid="{9179C862-8A73-4D25-9792-E379BA9D1598}">
      <text>
        <r>
          <rPr>
            <sz val="9"/>
            <color indexed="81"/>
            <rFont val="Segoe UI"/>
            <family val="2"/>
          </rPr>
          <t xml:space="preserve">01 - Órgão
</t>
        </r>
      </text>
    </comment>
    <comment ref="D67" authorId="1" shapeId="0" xr:uid="{C4FAA0FB-D3A5-4D8C-AC3E-88A448370B80}">
      <text>
        <r>
          <rPr>
            <b/>
            <sz val="9"/>
            <color indexed="81"/>
            <rFont val="Segoe UI"/>
            <family val="2"/>
          </rPr>
          <t xml:space="preserve">* Tipo de Demanda
</t>
        </r>
        <r>
          <rPr>
            <sz val="9"/>
            <color indexed="81"/>
            <rFont val="Segoe UI"/>
            <family val="2"/>
          </rPr>
          <t xml:space="preserve">01 - código
02 - descrição
</t>
        </r>
      </text>
    </comment>
    <comment ref="E67" authorId="1" shapeId="0" xr:uid="{E5026ACB-4AB4-48E0-8B53-DE27CE3FC14A}">
      <text>
        <r>
          <rPr>
            <sz val="9"/>
            <color indexed="81"/>
            <rFont val="Segoe UI"/>
            <family val="2"/>
          </rPr>
          <t xml:space="preserve">01 - Tipo de Demanda
</t>
        </r>
      </text>
    </comment>
    <comment ref="D68" authorId="1" shapeId="0" xr:uid="{D44768DB-1104-49D5-B3AB-7C9C0FD8E3C3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68" authorId="1" shapeId="0" xr:uid="{9A37C0BD-6087-4001-8324-904C6CF41634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69" authorId="1" shapeId="0" xr:uid="{A94D7879-760F-45C4-AD7A-92F75CF5AC6B}">
      <text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01 - código
02 - responsável técnico
03 - órgão
04 - flag ativo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05 - nome</t>
        </r>
      </text>
    </comment>
    <comment ref="E69" authorId="1" shapeId="0" xr:uid="{D416431F-226D-4881-BF1D-D26FA81787E1}">
      <text>
        <r>
          <rPr>
            <sz val="9"/>
            <color indexed="81"/>
            <rFont val="Segoe UI"/>
            <family val="2"/>
          </rPr>
          <t>01 - Responsável Técnico
02 - Pessoa</t>
        </r>
      </text>
    </comment>
    <comment ref="D70" authorId="1" shapeId="0" xr:uid="{FCB69778-5DEC-45B6-8459-B591AFF60A53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 xml:space="preserve">01 - código
02 - código demanda
03 - codigo setor
04 - data cadastro
05 - usuário cadastro
06 - comando
07 - mensagem
</t>
        </r>
      </text>
    </comment>
    <comment ref="E70" authorId="1" shapeId="0" xr:uid="{5209E492-7C2F-43F1-9AA9-53343FAC8721}">
      <text>
        <r>
          <rPr>
            <sz val="9"/>
            <color indexed="81"/>
            <rFont val="Segoe UI"/>
            <family val="2"/>
          </rPr>
          <t>01 - Demanda de Avaliação Ambiental
02 - Órgão
03 - Setores da Demanda</t>
        </r>
      </text>
    </comment>
    <comment ref="D71" authorId="1" shapeId="0" xr:uid="{2E07B62D-1B9D-4951-BA0B-97FE362BEA97}">
      <text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 xml:space="preserve">01 - órgão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02 - código
03 - setor pai
04 - descrição
05 - gestor
06 - flag ativo
07 - comando
08 - mensagem</t>
        </r>
      </text>
    </comment>
    <comment ref="E71" authorId="1" shapeId="0" xr:uid="{A19A0D6F-4B94-4235-A8BD-B873C8DC8341}">
      <text>
        <r>
          <rPr>
            <sz val="9"/>
            <color indexed="81"/>
            <rFont val="Segoe UI"/>
            <family val="2"/>
          </rPr>
          <t>01 - Demanda de Avaliação Ambiental
02 - Órgão
03 - Setores da Demanda</t>
        </r>
      </text>
    </comment>
    <comment ref="D72" authorId="1" shapeId="0" xr:uid="{0733B0C6-61ED-4F6B-BB72-58E7F7405820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 xml:space="preserve">01 - código
02 - código demanda
03 - codigo setor
04 - data alteração
05 - usuário alteração
06 - comando
07 - mensagem
</t>
        </r>
      </text>
    </comment>
    <comment ref="E72" authorId="1" shapeId="0" xr:uid="{0AC4067F-0F2B-485B-98AE-CD98A53B43A9}">
      <text>
        <r>
          <rPr>
            <sz val="9"/>
            <color indexed="81"/>
            <rFont val="Segoe UI"/>
            <family val="2"/>
          </rPr>
          <t>01 - Demanda de Avaliação Ambiental
02 - Órgão
03 - Setores da Demanda</t>
        </r>
      </text>
    </comment>
    <comment ref="D73" authorId="1" shapeId="0" xr:uid="{3FFD635E-933B-4B2B-8537-2AFA7B0F029D}">
      <text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01 - código
02 - código demanda
03 - codigo setor
04 - data alteração
05 - usuário alteração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06 - descrição</t>
        </r>
      </text>
    </comment>
    <comment ref="E73" authorId="1" shapeId="0" xr:uid="{FFA791CF-EC70-4836-A2D6-53721AACD6A6}">
      <text>
        <r>
          <rPr>
            <sz val="9"/>
            <color indexed="81"/>
            <rFont val="Segoe UI"/>
            <family val="2"/>
          </rPr>
          <t>01 - Demanda de Avaliação Ambiental
02 - Órgão
03 - Setores da Demanda</t>
        </r>
      </text>
    </comment>
    <comment ref="D74" authorId="1" shapeId="0" xr:uid="{48B318C1-7D04-46F7-A2DF-A320AACC440D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órgão
03 - tipo de demanda
04 - origem da solicitação
05 - cnae principal
06 - cnae secundário
07 - prazo gestor setor
08 - prazo equipe técnica
09 - data início prazo gestor
10 - data fim prazo gestor
11 - data início prazo equipe técnica
12 - data fim prazo  equipe técnica
13 - observações
14 - data alteração
15 - usuário alteração
</t>
        </r>
        <r>
          <rPr>
            <b/>
            <sz val="9"/>
            <color indexed="81"/>
            <rFont val="Segoe UI"/>
            <family val="2"/>
          </rPr>
          <t>* Responsável Técnico da Demanda</t>
        </r>
        <r>
          <rPr>
            <sz val="9"/>
            <color indexed="81"/>
            <rFont val="Segoe UI"/>
            <family val="2"/>
          </rPr>
          <t xml:space="preserve">
16 - código
17 - código demanda
18 - código do responsável técnico
19 - data alteração
20 - usuário alteração
21 - flag ativo
22 - comando
23 - mensagem
</t>
        </r>
      </text>
    </comment>
    <comment ref="E74" authorId="1" shapeId="0" xr:uid="{2C460221-6C3E-4055-8F8A-EA45438F2671}">
      <text>
        <r>
          <rPr>
            <sz val="9"/>
            <color indexed="81"/>
            <rFont val="Segoe UI"/>
            <family val="2"/>
          </rPr>
          <t>01 - Demanda de Avaliação Ambiental
02 - Responsável Técnico da Demanda
03 - Pessoa
04 - Órgão
05 - Tipo de Demanda
06 - Categorias
07 - Órgão/CNAE
08 - CNAE</t>
        </r>
      </text>
    </comment>
    <comment ref="D75" authorId="1" shapeId="0" xr:uid="{51A34443-E36E-4D85-A842-084B9DBC9B2E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órgão
03 - tipo de demanda
04 - origem da solicitação
05 - cnae principal
06 - cnae secundário
07 - prazo gestor setor
08 - prazo equipe técnica
09 - data início prazo gestor
10 - data fim prazo gestor
11 - data início prazo equipe técnica
12 - data fim prazo  equipe técnica
13 - observações
14 - código situação
15 - código fase
16 - comando
17 - mensagem
</t>
        </r>
      </text>
    </comment>
    <comment ref="E75" authorId="1" shapeId="0" xr:uid="{3DC5BC60-2BC4-42F3-9C13-C25DDC1F183C}">
      <text>
        <r>
          <rPr>
            <sz val="9"/>
            <color indexed="81"/>
            <rFont val="Segoe UI"/>
            <family val="2"/>
          </rPr>
          <t>01 - Demanda de Avaliação Ambiental
02 - Responsável Técnico da Demanda
03 - Pessoa
04 - Órgão
05 - Tipo de Demanda
06 - Categorias
07 - Órgão/CNAE
08 - CNAE</t>
        </r>
      </text>
    </comment>
    <comment ref="D76" authorId="1" shapeId="0" xr:uid="{9BB52B54-9387-4FD6-82A0-2E7B99008858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órgão
03 - tipo de demanda
04 - situação
05 - data cadastro
</t>
        </r>
        <r>
          <rPr>
            <b/>
            <sz val="9"/>
            <color indexed="81"/>
            <rFont val="Segoe UI"/>
            <family val="2"/>
          </rPr>
          <t>*Órgão</t>
        </r>
        <r>
          <rPr>
            <sz val="9"/>
            <color indexed="81"/>
            <rFont val="Segoe UI"/>
            <family val="2"/>
          </rPr>
          <t xml:space="preserve">
06 - sigla
</t>
        </r>
        <r>
          <rPr>
            <b/>
            <sz val="9"/>
            <color indexed="81"/>
            <rFont val="Segoe UI"/>
            <family val="2"/>
          </rPr>
          <t xml:space="preserve">
* Tipo de Demanda</t>
        </r>
        <r>
          <rPr>
            <sz val="9"/>
            <color indexed="81"/>
            <rFont val="Segoe UI"/>
            <family val="2"/>
          </rPr>
          <t xml:space="preserve">
07 - descrição
</t>
        </r>
        <r>
          <rPr>
            <b/>
            <sz val="9"/>
            <color indexed="81"/>
            <rFont val="Segoe UI"/>
            <family val="2"/>
          </rPr>
          <t>* Situação da Demanda</t>
        </r>
        <r>
          <rPr>
            <sz val="9"/>
            <color indexed="81"/>
            <rFont val="Segoe UI"/>
            <family val="2"/>
          </rPr>
          <t xml:space="preserve">
08 - descrição
09 - Data Início
10 - Data Fim
11 - comando
12 - mensagem
</t>
        </r>
      </text>
    </comment>
    <comment ref="E76" authorId="1" shapeId="0" xr:uid="{2AF013B1-0841-4702-8C84-CB5C6055CB55}">
      <text>
        <r>
          <rPr>
            <sz val="9"/>
            <color indexed="81"/>
            <rFont val="Segoe UI"/>
            <family val="2"/>
          </rPr>
          <t>01 - Demanda de Avaliação Ambiental
02 - Órgão
03 - Tipo de Demanda</t>
        </r>
      </text>
    </comment>
    <comment ref="D77" authorId="1" shapeId="0" xr:uid="{9B5614A8-E3D0-4ADC-B05C-9C7D49A6687C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órgão
03 - tipo de demanda
04 - situação
05 - data cadastro
06 - data alteração
07 - usuário cadastro
08 - usuário alteração
09 - observações
10 - cnae principal
11 - cnae secundário
12 - prazo gestor setor
13 - prazo equipe técnica
</t>
        </r>
        <r>
          <rPr>
            <b/>
            <sz val="9"/>
            <color indexed="81"/>
            <rFont val="Segoe UI"/>
            <family val="2"/>
          </rPr>
          <t xml:space="preserve">
*Órgão</t>
        </r>
        <r>
          <rPr>
            <sz val="9"/>
            <color indexed="81"/>
            <rFont val="Segoe UI"/>
            <family val="2"/>
          </rPr>
          <t xml:space="preserve">
14 - sigla
</t>
        </r>
        <r>
          <rPr>
            <b/>
            <sz val="9"/>
            <color indexed="81"/>
            <rFont val="Segoe UI"/>
            <family val="2"/>
          </rPr>
          <t xml:space="preserve">
* Tipo de Demanda</t>
        </r>
        <r>
          <rPr>
            <sz val="9"/>
            <color indexed="81"/>
            <rFont val="Segoe UI"/>
            <family val="2"/>
          </rPr>
          <t xml:space="preserve">
15 - descrição
</t>
        </r>
        <r>
          <rPr>
            <b/>
            <sz val="9"/>
            <color indexed="81"/>
            <rFont val="Segoe UI"/>
            <family val="2"/>
          </rPr>
          <t>* Situação da Demanda</t>
        </r>
        <r>
          <rPr>
            <sz val="9"/>
            <color indexed="81"/>
            <rFont val="Segoe UI"/>
            <family val="2"/>
          </rPr>
          <t xml:space="preserve">
16 - descrição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17 - usuário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18 - nome
19 - comando
20 - mensagem
</t>
        </r>
      </text>
    </comment>
    <comment ref="E77" authorId="1" shapeId="0" xr:uid="{15BFFF06-2E1B-46A2-8E08-97B3A7336628}">
      <text>
        <r>
          <rPr>
            <sz val="9"/>
            <color indexed="81"/>
            <rFont val="Segoe UI"/>
            <family val="2"/>
          </rPr>
          <t>01 - Demanda de Avaliação Ambiental
02 - Órgão
03 - Tipo de Demanda
04 - Pessoa
05 - Usuário</t>
        </r>
      </text>
    </comment>
    <comment ref="D78" authorId="1" shapeId="0" xr:uid="{D30D1B8A-48C9-42CA-9095-0A0DA0560C55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código situação
03 - código fase
04 - data alteração
05 - usuário alteração
</t>
        </r>
        <r>
          <rPr>
            <b/>
            <sz val="9"/>
            <color indexed="81"/>
            <rFont val="Segoe UI"/>
            <family val="2"/>
          </rPr>
          <t xml:space="preserve">* Histório de Andamento da Demanda 
</t>
        </r>
        <r>
          <rPr>
            <sz val="9"/>
            <color indexed="81"/>
            <rFont val="Segoe UI"/>
            <family val="2"/>
          </rPr>
          <t>06 - código
07 - código demanda
08 - código da situação da demanda
09 - código da fase da demanda
10 - motivo cancelamento
11 - data cadastro
12 - usuário cadastro
13 - comando
14 - mensagem</t>
        </r>
      </text>
    </comment>
    <comment ref="E78" authorId="1" shapeId="0" xr:uid="{4FA8225A-4818-41DE-8111-24A69C368722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79" authorId="1" shapeId="0" xr:uid="{14D82059-CC0E-4B7C-B072-17FA85E304F0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comando
03 - mensagem
</t>
        </r>
      </text>
    </comment>
    <comment ref="E79" authorId="1" shapeId="0" xr:uid="{B3D4C886-4F82-4E69-A435-D6F7090CE905}">
      <text>
        <r>
          <rPr>
            <sz val="9"/>
            <color indexed="81"/>
            <rFont val="Segoe UI"/>
            <family val="2"/>
          </rPr>
          <t>01 - Demanda de Avaliação Ambiental</t>
        </r>
      </text>
    </comment>
    <comment ref="D80" authorId="1" shapeId="0" xr:uid="{C867E31A-6CA8-4C5F-8884-C94F75AD7DAB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código situação
03 - código fase
04 - data alteração
05 - usuário alteração
</t>
        </r>
        <r>
          <rPr>
            <b/>
            <sz val="9"/>
            <color indexed="81"/>
            <rFont val="Segoe UI"/>
            <family val="2"/>
          </rPr>
          <t xml:space="preserve">
* Histório de Andamento da Demanda 
</t>
        </r>
        <r>
          <rPr>
            <sz val="9"/>
            <color indexed="81"/>
            <rFont val="Segoe UI"/>
            <family val="2"/>
          </rPr>
          <t xml:space="preserve">06 - código
07 - código demanda
08 - código da situação da demanda
09 - código da fase da demanda
10 - motivo cancelamento
11 - data cadastro
12 - usuário cadastro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13 - código
14 - código do setor da demanda
15 - nome do ambiente 
16 - situação
17 - usuário cadastro
18 - data cadastro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19 - código
20 - código demanda
21 -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22 - descrição
23 - gestor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24 - nome
25 - e-mail
26 - mensagem de notificação
27 - comando
28 - mensagem</t>
        </r>
      </text>
    </comment>
    <comment ref="E80" authorId="1" shapeId="0" xr:uid="{8663D83D-D105-4864-AA9B-6F5F941A088D}">
      <text>
        <r>
          <rPr>
            <sz val="9"/>
            <color indexed="81"/>
            <rFont val="Segoe UI"/>
            <family val="2"/>
          </rPr>
          <t>01 - Demanda de Avaliação Ambiental
02 - Órgão
03 - Setores da Demanda
04 - Ambientes da Demanda
05 - Pessoa</t>
        </r>
      </text>
    </comment>
    <comment ref="D83" authorId="1" shapeId="0" xr:uid="{E2603535-C747-4765-9755-252E3E2D9F67}">
      <text>
        <r>
          <rPr>
            <b/>
            <sz val="9"/>
            <color indexed="81"/>
            <rFont val="Segoe UI"/>
            <family val="2"/>
          </rPr>
          <t xml:space="preserve">* Responsável Técnico da Demanda
</t>
        </r>
        <r>
          <rPr>
            <sz val="9"/>
            <color indexed="81"/>
            <rFont val="Segoe UI"/>
            <family val="2"/>
          </rPr>
          <t>01 - código
02 - código demanda
03 - código do responsável técnico
04 - data cadastro
05 - data alteração
06 - usuário cadastro
07 - usuário alteração
08 - flag ativo</t>
        </r>
      </text>
    </comment>
    <comment ref="E83" authorId="1" shapeId="0" xr:uid="{67328E4B-26FE-44E6-A44E-68FEFD8BF738}">
      <text>
        <r>
          <rPr>
            <sz val="9"/>
            <color indexed="81"/>
            <rFont val="Segoe UI"/>
            <family val="2"/>
          </rPr>
          <t>01 - Responsável Técnico da Demanda</t>
        </r>
      </text>
    </comment>
    <comment ref="D84" authorId="1" shapeId="0" xr:uid="{AA19C70D-FF56-4ABB-82FB-57986BF189F3}">
      <text>
        <r>
          <rPr>
            <b/>
            <sz val="9"/>
            <color indexed="81"/>
            <rFont val="Segoe UI"/>
            <family val="2"/>
          </rPr>
          <t xml:space="preserve">* Responsável Técnico da Demanda
</t>
        </r>
        <r>
          <rPr>
            <sz val="9"/>
            <color indexed="81"/>
            <rFont val="Segoe UI"/>
            <family val="2"/>
          </rPr>
          <t>01 - código
02 - código demanda
03 - código do responsável técnico
04 - data cadastro
05 - usuário cadastro
06 - flag ativo
07 - comando
08 - mensagem</t>
        </r>
      </text>
    </comment>
    <comment ref="E84" authorId="1" shapeId="0" xr:uid="{648A93A4-8AC7-4D03-9A3F-028CB20F7EA9}">
      <text>
        <r>
          <rPr>
            <sz val="9"/>
            <color indexed="81"/>
            <rFont val="Segoe UI"/>
            <family val="2"/>
          </rPr>
          <t>01 - Responsável Técnico da Demanda
02 - Responsável Técnico
03 - Pessoa</t>
        </r>
      </text>
    </comment>
    <comment ref="D85" authorId="1" shapeId="0" xr:uid="{8BCCA7FF-3836-4659-AACB-B287B9572BA4}">
      <text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01 - código
02 - responsável técnico
03 - órgão
04 - função
05 - flag ativo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06 - nome</t>
        </r>
      </text>
    </comment>
    <comment ref="E85" authorId="1" shapeId="0" xr:uid="{E72922F3-FCE8-44CC-ADD1-72CCA70FAC68}">
      <text>
        <r>
          <rPr>
            <sz val="9"/>
            <color indexed="81"/>
            <rFont val="Segoe UI"/>
            <family val="2"/>
          </rPr>
          <t>01 - Responsável Técnico
02 - Pessoa</t>
        </r>
      </text>
    </comment>
    <comment ref="D86" authorId="1" shapeId="0" xr:uid="{4DC09AEA-9BD3-48FB-839D-BFBFA491304F}">
      <text>
        <r>
          <rPr>
            <b/>
            <sz val="9"/>
            <color indexed="81"/>
            <rFont val="Segoe UI"/>
            <family val="2"/>
          </rPr>
          <t xml:space="preserve">* Responsável Técnico da Demanda
</t>
        </r>
        <r>
          <rPr>
            <sz val="9"/>
            <color indexed="81"/>
            <rFont val="Segoe UI"/>
            <family val="2"/>
          </rPr>
          <t xml:space="preserve">01 - código
02 - código demanda
03 - código do responsável técnico
04 - flag ativo
</t>
        </r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05 - responsável técnico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06 - cpf
07 - nome
</t>
        </r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08 - órgão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09 - descrição
10 - comando
11 - mensagem</t>
        </r>
      </text>
    </comment>
    <comment ref="E86" authorId="1" shapeId="0" xr:uid="{384C98B8-2A1E-4C69-9AB5-70E7582E5944}">
      <text>
        <r>
          <rPr>
            <sz val="9"/>
            <color indexed="81"/>
            <rFont val="Segoe UI"/>
            <family val="2"/>
          </rPr>
          <t>01 - Demanda de Avaliação Ambiental
02 - Responsável Técnico
03 - Pessoa
04 - Órgão
05 - Responsável Técnico da Demanda</t>
        </r>
      </text>
    </comment>
    <comment ref="D87" authorId="1" shapeId="0" xr:uid="{DC1B9E5B-52B9-4597-A5FA-4C365EEA74B6}">
      <text>
        <r>
          <rPr>
            <b/>
            <sz val="9"/>
            <color indexed="81"/>
            <rFont val="Segoe UI"/>
            <family val="2"/>
          </rPr>
          <t xml:space="preserve">* Responsável Técnico da Demanda
</t>
        </r>
        <r>
          <rPr>
            <sz val="9"/>
            <color indexed="81"/>
            <rFont val="Segoe UI"/>
            <family val="2"/>
          </rPr>
          <t>01 - código
02 - flag ativo
03 - data alteração
04 - usuário alteração
05 - comando
06 - mensagem</t>
        </r>
      </text>
    </comment>
    <comment ref="E87" authorId="1" shapeId="0" xr:uid="{F582E4FD-0BF4-4DD3-8CB5-A34BE78FCD3B}">
      <text>
        <r>
          <rPr>
            <sz val="9"/>
            <color indexed="81"/>
            <rFont val="Segoe UI"/>
            <family val="2"/>
          </rPr>
          <t>01 - Responsável Técnico da Demanda</t>
        </r>
      </text>
    </comment>
    <comment ref="D88" authorId="1" shapeId="0" xr:uid="{88879771-065D-445D-9215-2FC7DD4F0605}">
      <text>
        <r>
          <rPr>
            <b/>
            <sz val="9"/>
            <color indexed="81"/>
            <rFont val="Segoe UI"/>
            <family val="2"/>
          </rPr>
          <t xml:space="preserve">* Responsável Técnico da Demanda
</t>
        </r>
        <r>
          <rPr>
            <sz val="9"/>
            <color indexed="81"/>
            <rFont val="Segoe UI"/>
            <family val="2"/>
          </rPr>
          <t>01 - código
02 - comando
03 - mensagem</t>
        </r>
      </text>
    </comment>
    <comment ref="E88" authorId="1" shapeId="0" xr:uid="{1E2362D7-B3B9-407A-968C-BA88513F39D1}">
      <text>
        <r>
          <rPr>
            <sz val="9"/>
            <color indexed="81"/>
            <rFont val="Segoe UI"/>
            <family val="2"/>
          </rPr>
          <t>01 - Responsável Técnico da Demanda</t>
        </r>
      </text>
    </comment>
    <comment ref="D89" authorId="1" shapeId="0" xr:uid="{56C90E94-469E-4706-9847-95C8966328F1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código situação
03 - código fase
04 - data alteração
05 - usuário alteração
</t>
        </r>
        <r>
          <rPr>
            <b/>
            <sz val="9"/>
            <color indexed="81"/>
            <rFont val="Segoe UI"/>
            <family val="2"/>
          </rPr>
          <t xml:space="preserve">
* Histório de Andamento da Demanda 
</t>
        </r>
        <r>
          <rPr>
            <sz val="9"/>
            <color indexed="81"/>
            <rFont val="Segoe UI"/>
            <family val="2"/>
          </rPr>
          <t xml:space="preserve">06 - código
07 - código demanda
08 - código da situação da demanda
09 - código da fase da demanda
10 - motivo cancelamento
11 - data cadastro
12 - usuário cadastro
</t>
        </r>
        <r>
          <rPr>
            <b/>
            <sz val="9"/>
            <color indexed="81"/>
            <rFont val="Segoe UI"/>
            <family val="2"/>
          </rPr>
          <t xml:space="preserve">
* Responsável Técnico da Demanda</t>
        </r>
        <r>
          <rPr>
            <sz val="9"/>
            <color indexed="81"/>
            <rFont val="Segoe UI"/>
            <family val="2"/>
          </rPr>
          <t xml:space="preserve">
13 - código
14 - código do responsável técnico
15 - flag ativo
16 - comando
17 - mensagem</t>
        </r>
      </text>
    </comment>
    <comment ref="E89" authorId="1" shapeId="0" xr:uid="{6F32D2C4-D39D-407F-A5D4-D2787DE0051E}">
      <text>
        <r>
          <rPr>
            <sz val="9"/>
            <color indexed="81"/>
            <rFont val="Segoe UI"/>
            <family val="2"/>
          </rPr>
          <t>01 - Demanda de Avaliação Ambiental
02 - Responsável Técnico da Demanda</t>
        </r>
      </text>
    </comment>
    <comment ref="D92" authorId="1" shapeId="0" xr:uid="{6BDD7EDD-E5DC-4D76-A1DE-AB872DC2570D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órgão
03 - tipo de demanda
04 - código situação
05 - data cadastro
</t>
        </r>
        <r>
          <rPr>
            <b/>
            <sz val="9"/>
            <color indexed="81"/>
            <rFont val="Segoe UI"/>
            <family val="2"/>
          </rPr>
          <t>* Situação da Demanda</t>
        </r>
        <r>
          <rPr>
            <sz val="9"/>
            <color indexed="81"/>
            <rFont val="Segoe UI"/>
            <family val="2"/>
          </rPr>
          <t xml:space="preserve">
06 -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07 - sigla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92" authorId="1" shapeId="0" xr:uid="{A2CA2BD4-9AC2-4810-AE09-6B733F1653F2}">
      <text>
        <r>
          <rPr>
            <sz val="9"/>
            <color indexed="81"/>
            <rFont val="Segoe UI"/>
            <family val="2"/>
          </rPr>
          <t>01 - Demanda de Avaliação Ambiental
02 - Órgão</t>
        </r>
      </text>
    </comment>
    <comment ref="D93" authorId="1" shapeId="0" xr:uid="{5FFD7117-5E9D-4782-99CC-434722C5372E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código fase
</t>
        </r>
        <r>
          <rPr>
            <b/>
            <sz val="9"/>
            <color indexed="81"/>
            <rFont val="Segoe UI"/>
            <family val="2"/>
          </rPr>
          <t xml:space="preserve">
* Fase da Demanda</t>
        </r>
        <r>
          <rPr>
            <sz val="9"/>
            <color indexed="81"/>
            <rFont val="Segoe UI"/>
            <family val="2"/>
          </rPr>
          <t xml:space="preserve">
03 - descrição
</t>
        </r>
        <r>
          <rPr>
            <b/>
            <sz val="9"/>
            <color indexed="81"/>
            <rFont val="Segoe UI"/>
            <family val="2"/>
          </rPr>
          <t>* Fase da Demanda Histórico</t>
        </r>
        <r>
          <rPr>
            <sz val="9"/>
            <color indexed="81"/>
            <rFont val="Segoe UI"/>
            <family val="2"/>
          </rPr>
          <t xml:space="preserve">
04 - código
</t>
        </r>
      </text>
    </comment>
    <comment ref="E93" authorId="1" shapeId="0" xr:uid="{94F10867-246C-4515-A81B-35679F4D2356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96" authorId="4" shapeId="0" xr:uid="{9EE1C7D8-B330-436F-8FED-48EBD40F8BBB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demanda
03 - código tipo de documento
04 - descrição
05 - anexo do documento 
06 - nome do arquivo
07 - usuário cadastro
08 - usuário alteração
09 - data cadastro
10 - data alteração
</t>
        </r>
      </text>
    </comment>
    <comment ref="E96" authorId="4" shapeId="0" xr:uid="{C382AC6F-8DF2-42C0-8162-85ACAEF6146D}">
      <text>
        <r>
          <rPr>
            <sz val="9"/>
            <color indexed="81"/>
            <rFont val="Segoe UI"/>
            <family val="2"/>
          </rPr>
          <t>01 - Documentos da Demanda</t>
        </r>
      </text>
    </comment>
    <comment ref="D97" authorId="1" shapeId="0" xr:uid="{B2FCC045-BD71-4A88-BEC2-A69D1B2FEBC8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demanda
03 - código tipo de documento
04 - descrição
05 - nome do arquivo
06 - anexo do documento 
07 - usuário cadastro
08 - data cadastro
09 - comando
10 - mensagem
</t>
        </r>
      </text>
    </comment>
    <comment ref="E97" authorId="1" shapeId="0" xr:uid="{1EA4C8CB-A808-4DEE-868B-60E87059FA30}">
      <text>
        <r>
          <rPr>
            <sz val="9"/>
            <color indexed="81"/>
            <rFont val="Segoe UI"/>
            <family val="2"/>
          </rPr>
          <t>01 - Demanda de Avaliação Ambiental
02 - Categorias
03 - Documentos da Demanda</t>
        </r>
      </text>
    </comment>
    <comment ref="D98" authorId="1" shapeId="0" xr:uid="{A76635A0-444C-444F-B110-EF181E91D4F0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98" authorId="1" shapeId="0" xr:uid="{E4A37F2F-B09C-448D-849B-83B5B75B038C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99" authorId="1" shapeId="0" xr:uid="{7DDA7D77-5BC9-41DD-8050-1C270C632AD7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demanda
03 - código tipo de documento
04 - descrição
05 - nome do arquivo
06 - anexo do documento 
07 - usuário alteração
08 - data alteração
09 - comando
10 - mensagem
</t>
        </r>
      </text>
    </comment>
    <comment ref="E99" authorId="1" shapeId="0" xr:uid="{211BB509-0353-4AAA-A665-799F059D7588}">
      <text>
        <r>
          <rPr>
            <sz val="9"/>
            <color indexed="81"/>
            <rFont val="Segoe UI"/>
            <family val="2"/>
          </rPr>
          <t>01 - Demanda de Avaliação Ambiental
02 - Categorias
03 - Documentos da Demanda</t>
        </r>
      </text>
    </comment>
    <comment ref="D100" authorId="1" shapeId="0" xr:uid="{4C353569-77C6-490F-80ED-E9859381515B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demanda
03 - código tipo de documento
04 - descrição
05 - anexo do documento 
</t>
        </r>
      </text>
    </comment>
    <comment ref="E100" authorId="1" shapeId="0" xr:uid="{7E0F2846-4CE8-487C-907C-2EE04121188B}">
      <text>
        <r>
          <rPr>
            <sz val="9"/>
            <color indexed="81"/>
            <rFont val="Segoe UI"/>
            <family val="2"/>
          </rPr>
          <t>01 - Categorias
02 - Documentos da Demanda</t>
        </r>
      </text>
    </comment>
    <comment ref="D101" authorId="1" shapeId="0" xr:uid="{281EA26B-1FF2-42F0-AD19-FDFC286EB987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tipo de documento
03 - descrição
04 - nome do arquivo
05 - anexo do documento 
</t>
        </r>
        <r>
          <rPr>
            <b/>
            <sz val="9"/>
            <color indexed="81"/>
            <rFont val="Segoe UI"/>
            <family val="2"/>
          </rPr>
          <t>* Categorias</t>
        </r>
        <r>
          <rPr>
            <sz val="9"/>
            <color indexed="81"/>
            <rFont val="Segoe UI"/>
            <family val="2"/>
          </rPr>
          <t xml:space="preserve">
06 - descrição
07 - comando
08 - mensagem
</t>
        </r>
      </text>
    </comment>
    <comment ref="E101" authorId="1" shapeId="0" xr:uid="{0E450780-70F1-4565-A086-94D23002E18A}">
      <text>
        <r>
          <rPr>
            <sz val="9"/>
            <color indexed="81"/>
            <rFont val="Segoe UI"/>
            <family val="2"/>
          </rPr>
          <t>01 - Categorias
02 - Documentos da Demanda</t>
        </r>
      </text>
    </comment>
    <comment ref="D102" authorId="1" shapeId="0" xr:uid="{544B4B89-FF2B-4D24-B607-DE5542E58D9E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demanda
03 - código tipo de documento
04 - descrição
05 - nome do arquivo
06 - anexo do documento 
</t>
        </r>
        <r>
          <rPr>
            <b/>
            <sz val="9"/>
            <color indexed="81"/>
            <rFont val="Segoe UI"/>
            <family val="2"/>
          </rPr>
          <t>* Categorias</t>
        </r>
        <r>
          <rPr>
            <sz val="9"/>
            <color indexed="81"/>
            <rFont val="Segoe UI"/>
            <family val="2"/>
          </rPr>
          <t xml:space="preserve">
07 - descrição
</t>
        </r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08 - código
09 - data cadastro
10 - comando
11 - mensagem
</t>
        </r>
      </text>
    </comment>
    <comment ref="E102" authorId="1" shapeId="0" xr:uid="{B193B387-19D7-41A1-9DDA-1349EA1EE888}">
      <text>
        <r>
          <rPr>
            <sz val="9"/>
            <color indexed="81"/>
            <rFont val="Segoe UI"/>
            <family val="2"/>
          </rPr>
          <t>01 - Demanda de Avaliação Ambiental
02 - Categorias
03 - Documentos da Demanda</t>
        </r>
      </text>
    </comment>
    <comment ref="D103" authorId="1" shapeId="0" xr:uid="{13339938-E772-454C-83F4-EAAC9675F0B0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comando
03 - mensagem
</t>
        </r>
      </text>
    </comment>
    <comment ref="E103" authorId="4" shapeId="0" xr:uid="{3959F1DF-29B8-4BCF-9A16-B9DD37862C23}">
      <text>
        <r>
          <rPr>
            <sz val="9"/>
            <color indexed="81"/>
            <rFont val="Segoe UI"/>
            <family val="2"/>
          </rPr>
          <t>01 - Documentos da Demanda</t>
        </r>
      </text>
    </comment>
    <comment ref="D106" authorId="1" shapeId="0" xr:uid="{51363BF0-DF08-4E38-9DF1-D00C6EF9AA00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CNAE
03 - descrição
04 - flag ativo
05 - usuário cadastro
06 - usuário alteração
07 - data cadastro
08 - data alteração
</t>
        </r>
      </text>
    </comment>
    <comment ref="E106" authorId="1" shapeId="0" xr:uid="{6D37C5CC-DA03-4356-8A9E-1BB13FF3B8C8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107" authorId="1" shapeId="0" xr:uid="{E05BC806-A2A1-421B-A839-5D8D733EC6AE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CNAE
03 - descrição
04 - flag ativo
05 - usuário cadastro
06 - data cadastro
07 - comando
08 - mensagem
</t>
        </r>
      </text>
    </comment>
    <comment ref="E107" authorId="1" shapeId="0" xr:uid="{773A7A8B-DA8C-48C1-83B5-C2EB636153ED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108" authorId="1" shapeId="0" xr:uid="{86A89E0F-6FEA-45BD-963E-38FF8188F8A8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CNAE
03 - descrição
04 - flag ativo
05 - usuário alteração
06 - data alteração
07 - comando
08 - mensagem
</t>
        </r>
      </text>
    </comment>
    <comment ref="E108" authorId="1" shapeId="0" xr:uid="{64271435-2069-41A4-9502-EE7C76E36F12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109" authorId="1" shapeId="0" xr:uid="{B2DCA9B3-F5A1-4003-878F-174F390C2DAF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CNAE
03 - descrição
04 - flag ativo
</t>
        </r>
      </text>
    </comment>
    <comment ref="E109" authorId="1" shapeId="0" xr:uid="{94BE264B-1EE9-4E32-9496-BE03E9A8F287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110" authorId="1" shapeId="0" xr:uid="{A0DCF1AE-50AA-48A8-B4D2-978F8933F135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CNAE
03 - descrição
04 - flag ativo
05 - comando
06 - mensagem
</t>
        </r>
      </text>
    </comment>
    <comment ref="E110" authorId="1" shapeId="0" xr:uid="{611AF213-FDF6-411B-8049-AD6F8071C20B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111" authorId="1" shapeId="0" xr:uid="{929E55D1-E5C6-4E6E-A11C-254D0AF79E23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CNAE
03 - descrição
04 - flag ativo
05 - usuário cadastro
06 - usuário alteração
07 - data cadastro
08 - data alteração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09 - usuário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10 - nome
11 - comando
12 - mensagem</t>
        </r>
      </text>
    </comment>
    <comment ref="E111" authorId="1" shapeId="0" xr:uid="{122D6F4A-F796-4A3A-BFF4-335C6F1EB125}">
      <text>
        <r>
          <rPr>
            <sz val="9"/>
            <color indexed="81"/>
            <rFont val="Segoe UI"/>
            <family val="2"/>
          </rPr>
          <t>01 - Demanda de Avaliação Ambiental
02 - Usuário
03 - Pessoa</t>
        </r>
      </text>
    </comment>
    <comment ref="D112" authorId="1" shapeId="0" xr:uid="{4036FF3C-E6DE-4B28-BFF1-702276D972EE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flag ativo
03 - usuário alteração
04 - data alteração
05 - comando
06 - mensagem
</t>
        </r>
      </text>
    </comment>
    <comment ref="E112" authorId="1" shapeId="0" xr:uid="{D6A01415-D337-4D59-A0F0-3034AE97E8AA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113" authorId="1" shapeId="0" xr:uid="{7AFC030D-47DE-4E58-8081-83DF47A77B84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comando
03 - mensagem
</t>
        </r>
      </text>
    </comment>
    <comment ref="E113" authorId="1" shapeId="0" xr:uid="{EBE6CB67-97E7-4CF7-961E-D5C68C14E16C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116" authorId="1" shapeId="0" xr:uid="{193ACC6F-0144-4384-A439-9A19BD6E9E89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órgão
03 - tipo de demanda
04 - origem da solicitação
05 - cnae principal
06 - cnae secundário
07 - prazo gestor setor
08 - prazo equipe técnica
09 - data início prazo gestor
10 - data fim prazo gestor
11 - data início prazo equipe técnica
12 - data fim prazo  equipe técnica
13 - observações
14 - código situação
15 - código fase
</t>
        </r>
        <r>
          <rPr>
            <b/>
            <sz val="9"/>
            <color indexed="81"/>
            <rFont val="Segoe UI"/>
            <family val="2"/>
          </rPr>
          <t>* Tipo de Demanda</t>
        </r>
        <r>
          <rPr>
            <sz val="9"/>
            <color indexed="81"/>
            <rFont val="Segoe UI"/>
            <family val="2"/>
          </rPr>
          <t xml:space="preserve">
03 - tipo de demanda
16 - comando
17 - mensagem
</t>
        </r>
      </text>
    </comment>
    <comment ref="E116" authorId="1" shapeId="0" xr:uid="{7B90CC6E-5993-407F-B2A0-5D3B2E94172A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117" authorId="1" shapeId="0" xr:uid="{ADE9C4CF-CFF1-4AF3-9498-0A70CB2BE5B7}">
      <text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01 - código
02 - código demanda
03 - codigo setor
04 - data alteração
05 - usuário alteração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06 - descrição</t>
        </r>
      </text>
    </comment>
    <comment ref="E117" authorId="1" shapeId="0" xr:uid="{2362D09E-C22A-4CEE-8827-15D066C51184}">
      <text>
        <r>
          <rPr>
            <sz val="9"/>
            <color indexed="81"/>
            <rFont val="Segoe UI"/>
            <family val="2"/>
          </rPr>
          <t>01 - Demanda de Avaliação Ambiental
02 - Órgão</t>
        </r>
      </text>
    </comment>
    <comment ref="D120" authorId="1" shapeId="0" xr:uid="{B25C3475-C10B-4FA7-9435-DECF70B5A956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código do setor da demanda
03 - nome do ambiente 
04 - número de servidores
05 - situação
06 - flag responsável técnico
07 - motivo cancelamento
08 - usuário cadastro
09 - usuário alteração
10 - data cadastro
11 - data alteração
12 - motivo reabertura
13 - motivo inativação
14 - número de inscrição
</t>
        </r>
        <r>
          <rPr>
            <b/>
            <sz val="9"/>
            <color indexed="81"/>
            <rFont val="Segoe UI"/>
            <family val="2"/>
          </rPr>
          <t>* Situação Ambientes da Demanda</t>
        </r>
        <r>
          <rPr>
            <sz val="9"/>
            <color indexed="81"/>
            <rFont val="Segoe UI"/>
            <family val="2"/>
          </rPr>
          <t xml:space="preserve">
15 - código
16 - descrição
17 - data cadastro
18 - data alteração
19 - usuário cadastro
20 - usuário alteração
</t>
        </r>
        <r>
          <rPr>
            <b/>
            <sz val="9"/>
            <color indexed="81"/>
            <rFont val="Segoe UI"/>
            <family val="2"/>
          </rPr>
          <t>* Imagens do Ambiente</t>
        </r>
        <r>
          <rPr>
            <sz val="9"/>
            <color indexed="81"/>
            <rFont val="Segoe UI"/>
            <family val="2"/>
          </rPr>
          <t xml:space="preserve">
21 - código
22 - código ambiente da demanda
23 - código tipo de arquivo
24 - descrição
25 - caminho
26 - nome do arquivo
27 - usuário cadastro
28 - usuário alteração
29 - data cadastro
30 - data alteração
</t>
        </r>
      </text>
    </comment>
    <comment ref="E120" authorId="1" shapeId="0" xr:uid="{3A7D1243-B8FC-4901-A58C-2EC07276C84F}">
      <text>
        <r>
          <rPr>
            <sz val="9"/>
            <color indexed="81"/>
            <rFont val="Segoe UI"/>
            <family val="2"/>
          </rPr>
          <t>01 - Ambientes da Demanda
02 - Situação Ambientes da Demanda
03 - Imagens do Ambiente</t>
        </r>
      </text>
    </comment>
    <comment ref="D121" authorId="1" shapeId="0" xr:uid="{6E6BD644-E958-4F24-9FA6-DC670BD78F60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código do setor da demanda
03 - nome do ambiente 
04 - número de servidores
05 - situação
06 - usuário cadastro
07 - data cadastro
08 - número de inscrição
09 - comando
10 - mensagem
</t>
        </r>
      </text>
    </comment>
    <comment ref="E121" authorId="1" shapeId="0" xr:uid="{D8D9B4CC-59DA-4EF3-99EC-41BC72601E4A}">
      <text>
        <r>
          <rPr>
            <sz val="9"/>
            <color indexed="81"/>
            <rFont val="Segoe UI"/>
            <family val="2"/>
          </rPr>
          <t>01 - Ambientes da Demanda
02 - Demanda de Avaliação Ambiental</t>
        </r>
      </text>
    </comment>
    <comment ref="D122" authorId="1" shapeId="0" xr:uid="{6C427F0F-7201-40F3-9D90-4A584211158E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código do setor da demanda
03 - nome do ambiente 
04 - número de servidores
05 - situação
06 - usuário cadastro
07 - data cadastro
08 - comando
09 - mensagem
</t>
        </r>
      </text>
    </comment>
    <comment ref="E122" authorId="1" shapeId="0" xr:uid="{7BC32783-95C7-45F1-853A-BDC3AEC5F7E3}">
      <text>
        <r>
          <rPr>
            <sz val="9"/>
            <color indexed="81"/>
            <rFont val="Segoe UI"/>
            <family val="2"/>
          </rPr>
          <t>01 - Ambientes da Demanda</t>
        </r>
      </text>
    </comment>
    <comment ref="D123" authorId="1" shapeId="0" xr:uid="{E22BD345-65DF-4716-B9ED-5A818A432593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código do setor da demanda
03 - nome do ambiente 
04 - número de servidores
</t>
        </r>
      </text>
    </comment>
    <comment ref="E123" authorId="1" shapeId="0" xr:uid="{9A14EB2B-8DA0-49EA-899F-596D4978A512}">
      <text>
        <r>
          <rPr>
            <sz val="9"/>
            <color indexed="81"/>
            <rFont val="Segoe UI"/>
            <family val="2"/>
          </rPr>
          <t>01 - Ambientes da Demanda</t>
        </r>
      </text>
    </comment>
    <comment ref="D124" authorId="1" shapeId="0" xr:uid="{8700A40D-69AE-4A9B-89CD-E01F90738CF1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nome do ambiente 
03 - número de servidores
04 - situação
05 - número de inscrição
</t>
        </r>
        <r>
          <rPr>
            <b/>
            <sz val="9"/>
            <color indexed="81"/>
            <rFont val="Segoe UI"/>
            <family val="2"/>
          </rPr>
          <t>* Situação Ambientes da Demanda</t>
        </r>
        <r>
          <rPr>
            <sz val="9"/>
            <color indexed="81"/>
            <rFont val="Segoe UI"/>
            <family val="2"/>
          </rPr>
          <t xml:space="preserve">
06 - código
07 - descrição
08 - comando
09 - mensagem
</t>
        </r>
      </text>
    </comment>
    <comment ref="E124" authorId="1" shapeId="0" xr:uid="{444E18A4-43DD-4746-A680-475A33C42FE8}">
      <text>
        <r>
          <rPr>
            <sz val="9"/>
            <color indexed="81"/>
            <rFont val="Segoe UI"/>
            <family val="2"/>
          </rPr>
          <t>01 - Ambientes da Demanda</t>
        </r>
      </text>
    </comment>
    <comment ref="D125" authorId="1" shapeId="0" xr:uid="{DED4B933-BEBC-44A1-93BC-9FAA42BA3ED5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nome do ambiente 
03 - número de servidores
04 - situação
05 - usuário cadastro
06 - data cadastro
07 - usuário alteração
08 - data alteração
09 - número de inscrição
</t>
        </r>
        <r>
          <rPr>
            <b/>
            <sz val="9"/>
            <color indexed="81"/>
            <rFont val="Segoe UI"/>
            <family val="2"/>
          </rPr>
          <t>* Situação Ambientes da Demanda</t>
        </r>
        <r>
          <rPr>
            <sz val="9"/>
            <color indexed="81"/>
            <rFont val="Segoe UI"/>
            <family val="2"/>
          </rPr>
          <t xml:space="preserve">
10 - código
11 - descrição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12 - usuário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13 - nome
14 - comando
15 - mensagem
</t>
        </r>
      </text>
    </comment>
    <comment ref="E125" authorId="1" shapeId="0" xr:uid="{78FD3930-2FCE-422B-99C7-642373D3DE5B}">
      <text>
        <r>
          <rPr>
            <sz val="9"/>
            <color indexed="81"/>
            <rFont val="Segoe UI"/>
            <family val="2"/>
          </rPr>
          <t>01 - Ambientes da Demanda
02 - Usuário
03 - Pessoa</t>
        </r>
      </text>
    </comment>
    <comment ref="D126" authorId="1" shapeId="0" xr:uid="{F41C9F92-7074-496E-B6B0-C73AE85E234B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comando
03 - mensagem
</t>
        </r>
      </text>
    </comment>
    <comment ref="E126" authorId="1" shapeId="0" xr:uid="{BB87780B-C614-49F4-A694-04BA94E76667}">
      <text>
        <r>
          <rPr>
            <sz val="9"/>
            <color indexed="81"/>
            <rFont val="Segoe UI"/>
            <family val="2"/>
          </rPr>
          <t>01 - Ambientes da Demanda</t>
        </r>
      </text>
    </comment>
    <comment ref="D127" authorId="1" shapeId="0" xr:uid="{EBD5EFC2-A274-48C6-8450-97A935D11083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situação
03 - usuário alteração
04 - data alteração
05 - número de servidores
</t>
        </r>
        <r>
          <rPr>
            <b/>
            <sz val="9"/>
            <color indexed="81"/>
            <rFont val="Segoe UI"/>
            <family val="2"/>
          </rPr>
          <t>* Mobiliários e Equipamentos do Ambiente</t>
        </r>
        <r>
          <rPr>
            <sz val="9"/>
            <color indexed="81"/>
            <rFont val="Segoe UI"/>
            <family val="2"/>
          </rPr>
          <t xml:space="preserve">
06 - código
</t>
        </r>
        <r>
          <rPr>
            <b/>
            <sz val="9"/>
            <color indexed="81"/>
            <rFont val="Segoe UI"/>
            <family val="2"/>
          </rPr>
          <t>* Cargos do Ambiente</t>
        </r>
        <r>
          <rPr>
            <sz val="9"/>
            <color indexed="81"/>
            <rFont val="Segoe UI"/>
            <family val="2"/>
          </rPr>
          <t xml:space="preserve">
07 - código
08 - comando
09 - mensagem
</t>
        </r>
      </text>
    </comment>
    <comment ref="E127" authorId="1" shapeId="0" xr:uid="{EACB3CBC-8300-4B47-9E08-0DC402A04806}">
      <text>
        <r>
          <rPr>
            <sz val="9"/>
            <color indexed="81"/>
            <rFont val="Segoe UI"/>
            <family val="2"/>
          </rPr>
          <t>01 - Ambientes da Demanda
02 - Mobiliários e Equipamentos do Ambiente
03 - Cargos do Ambiente</t>
        </r>
      </text>
    </comment>
    <comment ref="D128" authorId="1" shapeId="0" xr:uid="{A0F06F21-1A7E-4364-B4EA-B9DD40C3AE94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situação
03 - usuário alteração
04 - data alteração
05 - número de servidores
</t>
        </r>
        <r>
          <rPr>
            <b/>
            <sz val="9"/>
            <color indexed="81"/>
            <rFont val="Segoe UI"/>
            <family val="2"/>
          </rPr>
          <t>* Mobiliários e Equipamentos do Ambiente</t>
        </r>
        <r>
          <rPr>
            <sz val="9"/>
            <color indexed="81"/>
            <rFont val="Segoe UI"/>
            <family val="2"/>
          </rPr>
          <t xml:space="preserve">
06 - código
</t>
        </r>
        <r>
          <rPr>
            <b/>
            <sz val="9"/>
            <color indexed="81"/>
            <rFont val="Segoe UI"/>
            <family val="2"/>
          </rPr>
          <t>* Cargos do Ambiente</t>
        </r>
        <r>
          <rPr>
            <sz val="9"/>
            <color indexed="81"/>
            <rFont val="Segoe UI"/>
            <family val="2"/>
          </rPr>
          <t xml:space="preserve">
07 - código
</t>
        </r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08 - código
09 - comando
10 - mensagem
</t>
        </r>
      </text>
    </comment>
    <comment ref="E128" authorId="1" shapeId="0" xr:uid="{7AFB0A85-BB97-442A-92C2-86A2CA5A4D87}">
      <text>
        <r>
          <rPr>
            <sz val="9"/>
            <color indexed="81"/>
            <rFont val="Segoe UI"/>
            <family val="2"/>
          </rPr>
          <t>01 - Ambientes da Demanda
02 - Mobiliários e Equipamentos do Ambiente
03 - Cargos do Ambiente
04 - Demanda de Avaliação Ambiental</t>
        </r>
      </text>
    </comment>
    <comment ref="D131" authorId="1" shapeId="0" xr:uid="{D77C1157-219D-4A46-AD0E-B9E5F7E266FF}">
      <text>
        <r>
          <rPr>
            <b/>
            <sz val="9"/>
            <color indexed="81"/>
            <rFont val="Segoe UI"/>
            <family val="2"/>
          </rPr>
          <t xml:space="preserve">* Notificações da demanda
</t>
        </r>
        <r>
          <rPr>
            <sz val="9"/>
            <color indexed="81"/>
            <rFont val="Segoe UI"/>
            <family val="2"/>
          </rPr>
          <t xml:space="preserve">01 - código
02 - usuário
03 - e-mail
04 - tipo de notificação
05 - mensagem
06 - tipo de mensagem
</t>
        </r>
      </text>
    </comment>
    <comment ref="E131" authorId="1" shapeId="0" xr:uid="{AA99B329-ACE4-4B54-9D77-623EB7735F57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132" authorId="1" shapeId="0" xr:uid="{87CAB9A3-2994-4BCA-9AA3-33BADBC748DC}">
      <text>
        <r>
          <rPr>
            <b/>
            <sz val="9"/>
            <color indexed="81"/>
            <rFont val="Segoe UI"/>
            <family val="2"/>
          </rPr>
          <t xml:space="preserve">* Notificações da demanda
</t>
        </r>
        <r>
          <rPr>
            <sz val="9"/>
            <color indexed="81"/>
            <rFont val="Segoe UI"/>
            <family val="2"/>
          </rPr>
          <t xml:space="preserve">01 - código
02 - código da demanda
03 - e-mail
04 - usuário
05 - mensagem
06 - tipo de notificação
</t>
        </r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07 - data cadastro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08 - usuário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09 - nome
10 - comando
11 - mensagem</t>
        </r>
      </text>
    </comment>
    <comment ref="E132" authorId="1" shapeId="0" xr:uid="{A85D3B22-A149-42DF-9C8D-7168D78F8C45}">
      <text>
        <r>
          <rPr>
            <sz val="9"/>
            <color indexed="81"/>
            <rFont val="Segoe UI"/>
            <family val="2"/>
          </rPr>
          <t>01 - Demanda de Avaliação Ambiental
02 - Usuário
03 - Pessoa</t>
        </r>
      </text>
    </comment>
    <comment ref="D135" authorId="4" shapeId="0" xr:uid="{3F0A81EB-D9AE-4A85-948A-50E62F0E9941}">
      <text>
        <r>
          <rPr>
            <b/>
            <sz val="9"/>
            <color indexed="81"/>
            <rFont val="Segoe UI"/>
            <family val="2"/>
          </rPr>
          <t xml:space="preserve">* Anotações da Demanda
</t>
        </r>
        <r>
          <rPr>
            <sz val="9"/>
            <color indexed="81"/>
            <rFont val="Segoe UI"/>
            <family val="2"/>
          </rPr>
          <t xml:space="preserve">01 - código
02 - código demanda
03 - data de referência
04 - título
05 - anotação
06 - usuário cadastro
07 - usuário alteração
08 - data cadastro
09 - data alteração
</t>
        </r>
      </text>
    </comment>
    <comment ref="E135" authorId="4" shapeId="0" xr:uid="{D8CAF33C-899B-4039-9B3D-DD31402D3F24}">
      <text>
        <r>
          <rPr>
            <sz val="9"/>
            <color indexed="81"/>
            <rFont val="Segoe UI"/>
            <family val="2"/>
          </rPr>
          <t>01 - Anotação</t>
        </r>
      </text>
    </comment>
    <comment ref="D136" authorId="1" shapeId="0" xr:uid="{F81E5423-1B26-4A5D-A337-26F3399B2EE1}">
      <text>
        <r>
          <rPr>
            <b/>
            <sz val="9"/>
            <color indexed="81"/>
            <rFont val="Segoe UI"/>
            <family val="2"/>
          </rPr>
          <t xml:space="preserve">* Anotações da Demanda
</t>
        </r>
        <r>
          <rPr>
            <sz val="9"/>
            <color indexed="81"/>
            <rFont val="Segoe UI"/>
            <family val="2"/>
          </rPr>
          <t xml:space="preserve">01 - código
02 - código demanda
03 - data de referência
04 - título
05 - anotação
06 - usuário cadastro
07 - data cadastro
08 - comando
09 - mensagem
</t>
        </r>
      </text>
    </comment>
    <comment ref="E136" authorId="4" shapeId="0" xr:uid="{B5E22719-5FB0-4EAE-90C6-59B9621FCBB0}">
      <text>
        <r>
          <rPr>
            <sz val="9"/>
            <color indexed="81"/>
            <rFont val="Segoe UI"/>
            <family val="2"/>
          </rPr>
          <t>01 - Anotação</t>
        </r>
      </text>
    </comment>
    <comment ref="D137" authorId="1" shapeId="0" xr:uid="{12E8F0E1-CB01-427C-BE79-3BCAFA15197F}">
      <text>
        <r>
          <rPr>
            <b/>
            <sz val="9"/>
            <color indexed="81"/>
            <rFont val="Segoe UI"/>
            <family val="2"/>
          </rPr>
          <t xml:space="preserve">* Anotações da Demanda
</t>
        </r>
        <r>
          <rPr>
            <sz val="9"/>
            <color indexed="81"/>
            <rFont val="Segoe UI"/>
            <family val="2"/>
          </rPr>
          <t xml:space="preserve">01 - código
02 - código demanda
03 - data de referência
04 - título
05 - anotação
06 - usuário alteração
07 - data alteração
08 - comando
09 - mensagem
</t>
        </r>
      </text>
    </comment>
    <comment ref="E137" authorId="4" shapeId="0" xr:uid="{08C35743-188B-44F8-AB37-0A5015FDCA34}">
      <text>
        <r>
          <rPr>
            <sz val="9"/>
            <color indexed="81"/>
            <rFont val="Segoe UI"/>
            <family val="2"/>
          </rPr>
          <t>01 - Anotação</t>
        </r>
      </text>
    </comment>
    <comment ref="D138" authorId="1" shapeId="0" xr:uid="{D25CF77D-B0F9-4300-8E37-C62DBFFF6CD3}">
      <text>
        <r>
          <rPr>
            <b/>
            <sz val="9"/>
            <color indexed="81"/>
            <rFont val="Segoe UI"/>
            <family val="2"/>
          </rPr>
          <t xml:space="preserve">* Anotações da Demanda
</t>
        </r>
        <r>
          <rPr>
            <sz val="9"/>
            <color indexed="81"/>
            <rFont val="Segoe UI"/>
            <family val="2"/>
          </rPr>
          <t xml:space="preserve">01 - código
02 - código demanda
03 - data de referência
04 - título
05 - anotação
</t>
        </r>
      </text>
    </comment>
    <comment ref="E138" authorId="4" shapeId="0" xr:uid="{AFB32800-7E02-403D-9EFC-4F6386CA0886}">
      <text>
        <r>
          <rPr>
            <sz val="9"/>
            <color indexed="81"/>
            <rFont val="Segoe UI"/>
            <family val="2"/>
          </rPr>
          <t>01 - Anotação</t>
        </r>
      </text>
    </comment>
    <comment ref="D139" authorId="1" shapeId="0" xr:uid="{68D36AC1-F73B-4A2F-B32C-735F998E96D2}">
      <text>
        <r>
          <rPr>
            <b/>
            <sz val="9"/>
            <color indexed="81"/>
            <rFont val="Segoe UI"/>
            <family val="2"/>
          </rPr>
          <t xml:space="preserve">* Anotações da Demanda
</t>
        </r>
        <r>
          <rPr>
            <sz val="9"/>
            <color indexed="81"/>
            <rFont val="Segoe UI"/>
            <family val="2"/>
          </rPr>
          <t xml:space="preserve">01 - código
02 - data cadastro
03 - data de referência
04 - título
05 - usuário cadastro
06 - comando
07 - mensagem
</t>
        </r>
      </text>
    </comment>
    <comment ref="E139" authorId="4" shapeId="0" xr:uid="{91F3B1C1-7CD9-494A-B5A6-0EFBEB45056F}">
      <text>
        <r>
          <rPr>
            <sz val="9"/>
            <color indexed="81"/>
            <rFont val="Segoe UI"/>
            <family val="2"/>
          </rPr>
          <t>01 - Anotação</t>
        </r>
      </text>
    </comment>
    <comment ref="D140" authorId="1" shapeId="0" xr:uid="{953FBB10-3B78-4023-8370-A19A9625BDA4}">
      <text>
        <r>
          <rPr>
            <b/>
            <sz val="9"/>
            <color indexed="81"/>
            <rFont val="Segoe UI"/>
            <family val="2"/>
          </rPr>
          <t xml:space="preserve">* Anotações da Demanda
</t>
        </r>
        <r>
          <rPr>
            <sz val="9"/>
            <color indexed="81"/>
            <rFont val="Segoe UI"/>
            <family val="2"/>
          </rPr>
          <t xml:space="preserve">01 - código
02 - código demanda
03 - data de referência
04 - título
05 - anotação
06 - usuário cadastro
07 - data cadastro
08 - usuário alteração
09 - data alteração
</t>
        </r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10 - data cadastro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11 - usuário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12 - nome
13 - comando
14 - mensagem
</t>
        </r>
      </text>
    </comment>
    <comment ref="E140" authorId="1" shapeId="0" xr:uid="{C7001737-8B98-49B8-8CD7-626C6DE4F1BF}">
      <text>
        <r>
          <rPr>
            <sz val="9"/>
            <color indexed="81"/>
            <rFont val="Segoe UI"/>
            <family val="2"/>
          </rPr>
          <t>01 - Demanda de Avaliação Ambiental
02 - Pessoa
03 - Usuário
04 - Anotação</t>
        </r>
      </text>
    </comment>
    <comment ref="D141" authorId="1" shapeId="0" xr:uid="{48C6385E-5882-4238-9830-77F653F90735}">
      <text>
        <r>
          <rPr>
            <b/>
            <sz val="9"/>
            <color indexed="81"/>
            <rFont val="Segoe UI"/>
            <family val="2"/>
          </rPr>
          <t xml:space="preserve">* Anotações da Demanda
</t>
        </r>
        <r>
          <rPr>
            <sz val="9"/>
            <color indexed="81"/>
            <rFont val="Segoe UI"/>
            <family val="2"/>
          </rPr>
          <t xml:space="preserve">01 - código
02 - comando
03 - mensagem
</t>
        </r>
      </text>
    </comment>
    <comment ref="E141" authorId="4" shapeId="0" xr:uid="{C1E3EBA4-F4C9-4306-B0C1-346C4B7FD7C3}">
      <text>
        <r>
          <rPr>
            <sz val="9"/>
            <color indexed="81"/>
            <rFont val="Segoe UI"/>
            <family val="2"/>
          </rPr>
          <t>01 - Anotação</t>
        </r>
      </text>
    </comment>
    <comment ref="D144" authorId="1" shapeId="0" xr:uid="{C88CC827-C14E-4264-8399-562FC84BC820}">
      <text>
        <r>
          <rPr>
            <b/>
            <sz val="9"/>
            <color indexed="81"/>
            <rFont val="Segoe UI"/>
            <family val="2"/>
          </rPr>
          <t xml:space="preserve">* Histório de Andamento da Demanda 
</t>
        </r>
        <r>
          <rPr>
            <sz val="9"/>
            <color indexed="81"/>
            <rFont val="Segoe UI"/>
            <family val="2"/>
          </rPr>
          <t xml:space="preserve">01 - código da situação da demanda
02 - código da fase da demanda
03 - data cadastro
04 - usuário cadastro
</t>
        </r>
        <r>
          <rPr>
            <b/>
            <sz val="9"/>
            <color indexed="81"/>
            <rFont val="Segoe UI"/>
            <family val="2"/>
          </rPr>
          <t>* Fase da Demanda</t>
        </r>
        <r>
          <rPr>
            <sz val="9"/>
            <color indexed="81"/>
            <rFont val="Segoe UI"/>
            <family val="2"/>
          </rPr>
          <t xml:space="preserve">
05 - descrição
</t>
        </r>
        <r>
          <rPr>
            <b/>
            <sz val="9"/>
            <color indexed="81"/>
            <rFont val="Segoe UI"/>
            <family val="2"/>
          </rPr>
          <t>* Situação da Demanda</t>
        </r>
        <r>
          <rPr>
            <sz val="9"/>
            <color indexed="81"/>
            <rFont val="Segoe UI"/>
            <family val="2"/>
          </rPr>
          <t xml:space="preserve">
06 - descrição
07 - comando
08 - mensagem
</t>
        </r>
      </text>
    </comment>
    <comment ref="E144" authorId="1" shapeId="0" xr:uid="{75AE365D-A499-42F2-938C-B980F927FBCB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145" authorId="1" shapeId="0" xr:uid="{EE8FC74B-1EC8-4B4C-8875-E7075D84FBD9}">
      <text>
        <r>
          <rPr>
            <b/>
            <sz val="9"/>
            <color indexed="81"/>
            <rFont val="Segoe UI"/>
            <family val="2"/>
          </rPr>
          <t xml:space="preserve">* Histório de Andamento da Demanda 
</t>
        </r>
        <r>
          <rPr>
            <sz val="9"/>
            <color indexed="81"/>
            <rFont val="Segoe UI"/>
            <family val="2"/>
          </rPr>
          <t xml:space="preserve">01 - código demanda
02 - código da situação da demanda
03 - código da fase da demanda
04 - data cadastro
05 - usuário cadastro
</t>
        </r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06 - data cadastro
</t>
        </r>
        <r>
          <rPr>
            <b/>
            <sz val="9"/>
            <color indexed="81"/>
            <rFont val="Segoe UI"/>
            <family val="2"/>
          </rPr>
          <t>* Fase da Demanda</t>
        </r>
        <r>
          <rPr>
            <sz val="9"/>
            <color indexed="81"/>
            <rFont val="Segoe UI"/>
            <family val="2"/>
          </rPr>
          <t xml:space="preserve">
06 - descrição
</t>
        </r>
        <r>
          <rPr>
            <b/>
            <sz val="9"/>
            <color indexed="81"/>
            <rFont val="Segoe UI"/>
            <family val="2"/>
          </rPr>
          <t>* Situação da Demanda</t>
        </r>
        <r>
          <rPr>
            <sz val="9"/>
            <color indexed="81"/>
            <rFont val="Segoe UI"/>
            <family val="2"/>
          </rPr>
          <t xml:space="preserve">
07 - descrição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08 - usuário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09 - nome
10 - comando
11 - mensagem</t>
        </r>
      </text>
    </comment>
    <comment ref="E145" authorId="1" shapeId="0" xr:uid="{7D81FACD-7BB1-4AF4-8D16-9D094A6A8227}">
      <text>
        <r>
          <rPr>
            <sz val="9"/>
            <color indexed="81"/>
            <rFont val="Segoe UI"/>
            <family val="2"/>
          </rPr>
          <t>01 - Demanda de Avaliação Ambiental
02 - Usuário
03 - Pessoa</t>
        </r>
      </text>
    </comment>
    <comment ref="D148" authorId="1" shapeId="0" xr:uid="{3D90D8A2-286D-46CB-912E-142CA22459E5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03 - código do setor da demanda
04 - nome do ambiente 
05 -  número de servidores
06 - situação
07 - flag responsável técnico
08 - Número de inscrição
</t>
        </r>
        <r>
          <rPr>
            <b/>
            <sz val="9"/>
            <color indexed="81"/>
            <rFont val="Segoe UI"/>
            <family val="2"/>
          </rPr>
          <t>* Situação Ambientes da Demanda</t>
        </r>
        <r>
          <rPr>
            <sz val="9"/>
            <color indexed="81"/>
            <rFont val="Segoe UI"/>
            <family val="2"/>
          </rPr>
          <t xml:space="preserve">
09 - descrição
10 - data cadastro
11 - data alteração
12 - usuário cadastro
13 - usuário alteração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14 - descrição
15 - gestor
16 - comando
17 - mensagem
</t>
        </r>
      </text>
    </comment>
    <comment ref="E148" authorId="1" shapeId="0" xr:uid="{56073A82-3E92-43DD-B382-5759A2E7E3D8}">
      <text>
        <r>
          <rPr>
            <sz val="9"/>
            <color indexed="81"/>
            <rFont val="Segoe UI"/>
            <family val="2"/>
          </rPr>
          <t>01 - Ambientes da Demanda
02 - Órgão</t>
        </r>
      </text>
    </comment>
    <comment ref="D149" authorId="1" shapeId="0" xr:uid="{E2581D9A-BB4F-439E-9D1F-FF757ED6B5B0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código situação
03 - código fase
04 - data alteração
05 - usuário alteração
</t>
        </r>
        <r>
          <rPr>
            <b/>
            <sz val="9"/>
            <color indexed="81"/>
            <rFont val="Segoe UI"/>
            <family val="2"/>
          </rPr>
          <t xml:space="preserve">
* Histório de Andamento da Demanda 
</t>
        </r>
        <r>
          <rPr>
            <sz val="9"/>
            <color indexed="81"/>
            <rFont val="Segoe UI"/>
            <family val="2"/>
          </rPr>
          <t xml:space="preserve">06 - código
07 - código demanda
08 - código da situação da demanda
09 - código da fase da demanda
10 - data cadastro
11 - usuário cadastro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12 - código
13 - situação
14 - comando
15 - mensagem</t>
        </r>
      </text>
    </comment>
    <comment ref="E149" authorId="1" shapeId="0" xr:uid="{D5366F7E-10D4-4D0A-BDB5-AA03D2C8B481}">
      <text>
        <r>
          <rPr>
            <sz val="9"/>
            <color indexed="81"/>
            <rFont val="Segoe UI"/>
            <family val="2"/>
          </rPr>
          <t>01 - Demanda de Avaliação Ambiental
02 - Órgão
03 - Ambientes da Demanda</t>
        </r>
      </text>
    </comment>
    <comment ref="D150" authorId="1" shapeId="0" xr:uid="{29AF154C-183A-4A3C-9C12-062B2D119782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situação
03 - usuário alteração
04 - data alteração
05 - motivo inativação
06 - comando
07 - mensagem
</t>
        </r>
      </text>
    </comment>
    <comment ref="E150" authorId="1" shapeId="0" xr:uid="{85CE2FA0-85A2-4839-A5E0-DD591D35D870}">
      <text>
        <r>
          <rPr>
            <sz val="9"/>
            <color indexed="81"/>
            <rFont val="Segoe UI"/>
            <family val="2"/>
          </rPr>
          <t>01 - Ambientes da Demanda</t>
        </r>
      </text>
    </comment>
    <comment ref="D151" authorId="1" shapeId="0" xr:uid="{6555066F-439B-4E22-8C66-D249A5EBFA87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nome do ambiente 
03 - número de servidores
04 - usuário alteração
05 - data alteração
06 - comando
07 - mensagem
</t>
        </r>
      </text>
    </comment>
    <comment ref="E151" authorId="1" shapeId="0" xr:uid="{761FDEB4-4E7D-416C-BEA9-CBBDEB3ECFA3}">
      <text>
        <r>
          <rPr>
            <sz val="9"/>
            <color indexed="81"/>
            <rFont val="Segoe UI"/>
            <family val="2"/>
          </rPr>
          <t>01 - Ambientes da Demanda</t>
        </r>
      </text>
    </comment>
    <comment ref="D152" authorId="1" shapeId="0" xr:uid="{A9A3ED65-1B81-451B-A2D2-38A18CF540F2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nome do ambiente 
03 - número de servidores
</t>
        </r>
      </text>
    </comment>
    <comment ref="E152" authorId="1" shapeId="0" xr:uid="{B865F076-FAB9-4BC4-94CA-C79FFEB13BB2}">
      <text>
        <r>
          <rPr>
            <sz val="9"/>
            <color indexed="81"/>
            <rFont val="Segoe UI"/>
            <family val="2"/>
          </rPr>
          <t>01 - Ambientes da Demanda</t>
        </r>
      </text>
    </comment>
    <comment ref="D153" authorId="1" shapeId="0" xr:uid="{075A99D6-CBE2-4134-9FEC-26E71B0B17A5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nome do ambiente 
03 - número de servidores
04 - usuário cadastro
05 - data cadastro
06 - Número de inscrição
07 - comando
08 - mensagem
</t>
        </r>
      </text>
    </comment>
    <comment ref="E153" authorId="1" shapeId="0" xr:uid="{A4434F18-DB5F-47C9-BE36-8796356832E3}">
      <text>
        <r>
          <rPr>
            <sz val="9"/>
            <color indexed="81"/>
            <rFont val="Segoe UI"/>
            <family val="2"/>
          </rPr>
          <t>01 - Ambientes da Demanda
02 - Usuário</t>
        </r>
      </text>
    </comment>
    <comment ref="D154" authorId="1" shapeId="0" xr:uid="{F4E3E22A-DE5F-40C3-8136-D37499711D0C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03 - código do setor da demanda
04 - nome do ambiente 
05 -  número de servidores
06 - situação
07 - flag responsável técnico
08 - usuário cadastro
09 - data cadastro
10 - usuário alteração
11 - data alteração
12 - Número de inscrição
</t>
        </r>
        <r>
          <rPr>
            <b/>
            <sz val="9"/>
            <color indexed="81"/>
            <rFont val="Segoe UI"/>
            <family val="2"/>
          </rPr>
          <t>* Situação Ambientes da Demanda</t>
        </r>
        <r>
          <rPr>
            <sz val="9"/>
            <color indexed="81"/>
            <rFont val="Segoe UI"/>
            <family val="2"/>
          </rPr>
          <t xml:space="preserve">
13 - descrição
14 - data cadastro
15 - data alteração
16 - usuário cadastro
17 - usuário alteração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18 - descrição
19 - gestor
20 - comando
21 - mensagem
</t>
        </r>
      </text>
    </comment>
    <comment ref="E154" authorId="1" shapeId="0" xr:uid="{2B66CCD6-4EED-465F-A4DB-2715DA52D208}">
      <text>
        <r>
          <rPr>
            <sz val="9"/>
            <color indexed="81"/>
            <rFont val="Segoe UI"/>
            <family val="2"/>
          </rPr>
          <t>01 - Ambientes da Demanda
02 - Órgão</t>
        </r>
      </text>
    </comment>
    <comment ref="D157" authorId="1" shapeId="0" xr:uid="{E5BB47CE-E203-4940-B8BB-16DE151D6986}">
      <text>
        <r>
          <rPr>
            <b/>
            <sz val="9"/>
            <color indexed="81"/>
            <rFont val="Segoe UI"/>
            <family val="2"/>
          </rPr>
          <t xml:space="preserve">* Carga Horária
</t>
        </r>
        <r>
          <rPr>
            <sz val="9"/>
            <color indexed="81"/>
            <rFont val="Segoe UI"/>
            <family val="2"/>
          </rPr>
          <t xml:space="preserve">01-  código
02 - carga horária
03 - flag ativo
04 - usuário cadastro
05 - usuário alteração
06 - data cadastro
07 - data alteração
</t>
        </r>
      </text>
    </comment>
    <comment ref="E157" authorId="1" shapeId="0" xr:uid="{DA144FC0-8E7D-4359-A052-FB98D65059D4}">
      <text>
        <r>
          <rPr>
            <sz val="9"/>
            <color indexed="81"/>
            <rFont val="Segoe UI"/>
            <family val="2"/>
          </rPr>
          <t>01 - Carga Horária</t>
        </r>
      </text>
    </comment>
    <comment ref="D158" authorId="1" shapeId="0" xr:uid="{BE7B5A0C-43E7-49B2-A33B-523A77B2409A}">
      <text>
        <r>
          <rPr>
            <b/>
            <sz val="9"/>
            <color indexed="81"/>
            <rFont val="Segoe UI"/>
            <family val="2"/>
          </rPr>
          <t xml:space="preserve">* Carga Horária
</t>
        </r>
        <r>
          <rPr>
            <sz val="9"/>
            <color indexed="81"/>
            <rFont val="Segoe UI"/>
            <family val="2"/>
          </rPr>
          <t xml:space="preserve">01-  código
02 - carga horária
03 - flag ativo
04 - usuário cadastro
05 - data cadastro
06 - comando
07 - mensagem
</t>
        </r>
      </text>
    </comment>
    <comment ref="E158" authorId="1" shapeId="0" xr:uid="{C92A4708-98B0-4339-AD49-FF8109E0A244}">
      <text>
        <r>
          <rPr>
            <sz val="9"/>
            <color indexed="81"/>
            <rFont val="Segoe UI"/>
            <family val="2"/>
          </rPr>
          <t>01 - Carga Horária</t>
        </r>
      </text>
    </comment>
    <comment ref="D159" authorId="1" shapeId="0" xr:uid="{EE18CC9C-8EEA-4723-BFCD-D2200AE62582}">
      <text>
        <r>
          <rPr>
            <b/>
            <sz val="9"/>
            <color indexed="81"/>
            <rFont val="Segoe UI"/>
            <family val="2"/>
          </rPr>
          <t xml:space="preserve">* Carga Horária
</t>
        </r>
        <r>
          <rPr>
            <sz val="9"/>
            <color indexed="81"/>
            <rFont val="Segoe UI"/>
            <family val="2"/>
          </rPr>
          <t xml:space="preserve">01-  código
02 - carga horária
03 - flag ativo
04 - usuário alteração
05 - data alteração
06 - comando
07 - mensagem
</t>
        </r>
      </text>
    </comment>
    <comment ref="E159" authorId="1" shapeId="0" xr:uid="{0796770F-72E9-41A7-9235-D676C78A14D6}">
      <text>
        <r>
          <rPr>
            <sz val="9"/>
            <color indexed="81"/>
            <rFont val="Segoe UI"/>
            <family val="2"/>
          </rPr>
          <t>01 - Carga Horária</t>
        </r>
      </text>
    </comment>
    <comment ref="D160" authorId="1" shapeId="0" xr:uid="{34972FEC-711B-43BD-97D5-8CAEFAB5713B}">
      <text>
        <r>
          <rPr>
            <b/>
            <sz val="9"/>
            <color indexed="81"/>
            <rFont val="Segoe UI"/>
            <family val="2"/>
          </rPr>
          <t xml:space="preserve">* Carga Horária
</t>
        </r>
        <r>
          <rPr>
            <sz val="9"/>
            <color indexed="81"/>
            <rFont val="Segoe UI"/>
            <family val="2"/>
          </rPr>
          <t xml:space="preserve">01-  código
02 - carga horária
03 - flag ativo
</t>
        </r>
      </text>
    </comment>
    <comment ref="E160" authorId="1" shapeId="0" xr:uid="{F939DC4C-F45D-4792-8D00-1CF8220F25B5}">
      <text>
        <r>
          <rPr>
            <sz val="9"/>
            <color indexed="81"/>
            <rFont val="Segoe UI"/>
            <family val="2"/>
          </rPr>
          <t>01 - Carga Horária</t>
        </r>
      </text>
    </comment>
    <comment ref="D161" authorId="1" shapeId="0" xr:uid="{EC315396-85C9-45AF-99AC-41D966ABD7A5}">
      <text>
        <r>
          <rPr>
            <b/>
            <sz val="9"/>
            <color indexed="81"/>
            <rFont val="Segoe UI"/>
            <family val="2"/>
          </rPr>
          <t xml:space="preserve">* Carga Horária
</t>
        </r>
        <r>
          <rPr>
            <sz val="9"/>
            <color indexed="81"/>
            <rFont val="Segoe UI"/>
            <family val="2"/>
          </rPr>
          <t xml:space="preserve">01-  código
02 - carga horária
03 - flag ativo
04 - comando
05 - mensagem
</t>
        </r>
      </text>
    </comment>
    <comment ref="E161" authorId="1" shapeId="0" xr:uid="{D9817833-82E7-4C2A-BA44-961D9F96754C}">
      <text>
        <r>
          <rPr>
            <sz val="9"/>
            <color indexed="81"/>
            <rFont val="Segoe UI"/>
            <family val="2"/>
          </rPr>
          <t>01 - Carga Horária</t>
        </r>
      </text>
    </comment>
    <comment ref="D162" authorId="1" shapeId="0" xr:uid="{F9254401-7F25-451C-89DA-DDA291BE2610}">
      <text>
        <r>
          <rPr>
            <b/>
            <sz val="9"/>
            <color indexed="81"/>
            <rFont val="Segoe UI"/>
            <family val="2"/>
          </rPr>
          <t xml:space="preserve">* Carga Horária
</t>
        </r>
        <r>
          <rPr>
            <sz val="9"/>
            <color indexed="81"/>
            <rFont val="Segoe UI"/>
            <family val="2"/>
          </rPr>
          <t xml:space="preserve">01-  código
02 - carga horária
03 - flag ativo
04 - usuário cadastro
05 - usuário alteração
06 - data cadastro
07 - data alteração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08 - usuário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09 - nome
10 - comando
11 - mensagem
</t>
        </r>
      </text>
    </comment>
    <comment ref="E162" authorId="1" shapeId="0" xr:uid="{133FA35B-F326-4185-8F2F-07C50586EB71}">
      <text>
        <r>
          <rPr>
            <sz val="9"/>
            <color indexed="81"/>
            <rFont val="Segoe UI"/>
            <family val="2"/>
          </rPr>
          <t>01 - Carga Horária
02 - Pessoa
03 - Usuário</t>
        </r>
      </text>
    </comment>
    <comment ref="D163" authorId="1" shapeId="0" xr:uid="{971921E6-9EB9-400D-973B-11D48CBD21BD}">
      <text>
        <r>
          <rPr>
            <b/>
            <sz val="9"/>
            <color indexed="81"/>
            <rFont val="Segoe UI"/>
            <family val="2"/>
          </rPr>
          <t xml:space="preserve">* Carga Horária
</t>
        </r>
        <r>
          <rPr>
            <sz val="9"/>
            <color indexed="81"/>
            <rFont val="Segoe UI"/>
            <family val="2"/>
          </rPr>
          <t xml:space="preserve">01-  código
02 - flag ativo
03 - comando
04 - mensagem
</t>
        </r>
      </text>
    </comment>
    <comment ref="E163" authorId="1" shapeId="0" xr:uid="{7E6C6E66-50E8-4D20-97A6-4DFF70ED5964}">
      <text>
        <r>
          <rPr>
            <sz val="9"/>
            <color indexed="81"/>
            <rFont val="Segoe UI"/>
            <family val="2"/>
          </rPr>
          <t>01 - Carga Horária</t>
        </r>
      </text>
    </comment>
    <comment ref="D164" authorId="1" shapeId="0" xr:uid="{06107C31-CEA6-4230-A2FF-032028573561}">
      <text>
        <r>
          <rPr>
            <b/>
            <sz val="9"/>
            <color indexed="81"/>
            <rFont val="Segoe UI"/>
            <family val="2"/>
          </rPr>
          <t xml:space="preserve">* Carga Horária
</t>
        </r>
        <r>
          <rPr>
            <sz val="9"/>
            <color indexed="81"/>
            <rFont val="Segoe UI"/>
            <family val="2"/>
          </rPr>
          <t xml:space="preserve">01-  código
02 - comando
03 - mensagem
</t>
        </r>
      </text>
    </comment>
    <comment ref="E164" authorId="1" shapeId="0" xr:uid="{E9638C88-D9B5-4B3B-BB5C-BCB26C6895B8}">
      <text>
        <r>
          <rPr>
            <sz val="9"/>
            <color indexed="81"/>
            <rFont val="Segoe UI"/>
            <family val="2"/>
          </rPr>
          <t>01 - Carga Horária</t>
        </r>
      </text>
    </comment>
    <comment ref="D167" authorId="1" shapeId="0" xr:uid="{DED95E7E-5848-4661-9F21-8B2D0ED4D2BE}">
      <text>
        <r>
          <rPr>
            <b/>
            <sz val="9"/>
            <color indexed="81"/>
            <rFont val="Segoe UI"/>
            <family val="2"/>
          </rPr>
          <t xml:space="preserve">* Mobiliários e Equipamentos do Ambiente
</t>
        </r>
        <r>
          <rPr>
            <sz val="9"/>
            <color indexed="81"/>
            <rFont val="Segoe UI"/>
            <family val="2"/>
          </rPr>
          <t>01 - código
02 - código do ambiente da demanda
03 - código mobiliário/equipamento
04 - quantidade
05 - flag equipamento patrimoniado
06 - flag responsável técnico
07 - observações
08 - usuário cadastro
09 - usuário alteração
10 - data cadastro
11 - data alteração
12 - flag ativo
13 - motivo inativação</t>
        </r>
      </text>
    </comment>
    <comment ref="E167" authorId="1" shapeId="0" xr:uid="{445279DC-D35B-4743-A8FF-55CA3B5A5F50}">
      <text>
        <r>
          <rPr>
            <sz val="9"/>
            <color indexed="81"/>
            <rFont val="Segoe UI"/>
            <family val="2"/>
          </rPr>
          <t xml:space="preserve">01 - Mobiliários e Equipamentos do Ambiente
</t>
        </r>
      </text>
    </comment>
    <comment ref="D168" authorId="1" shapeId="0" xr:uid="{FC53D112-4192-4254-AC77-6D4232A046D5}">
      <text>
        <r>
          <rPr>
            <b/>
            <sz val="9"/>
            <color indexed="81"/>
            <rFont val="Segoe UI"/>
            <family val="2"/>
          </rPr>
          <t xml:space="preserve">* Mobiliários e Equipamentos do Ambiente
</t>
        </r>
        <r>
          <rPr>
            <sz val="9"/>
            <color indexed="81"/>
            <rFont val="Segoe UI"/>
            <family val="2"/>
          </rPr>
          <t>01 - código
02 - código do ambiente da demanda
03 - código mobiliário/equipamento
04 - quantidade
05 - flag equipamento patrimoniado
06 - observações
07 - usuário cadastro
08 - data cadastro
09 - comando
10 - mensagem</t>
        </r>
      </text>
    </comment>
    <comment ref="E168" authorId="1" shapeId="0" xr:uid="{3E329C1C-C517-4C20-A66B-D60687617391}">
      <text>
        <r>
          <rPr>
            <sz val="9"/>
            <color indexed="81"/>
            <rFont val="Segoe UI"/>
            <family val="2"/>
          </rPr>
          <t>01 - Mobiliários e Equipamentos do Ambiente
02 - Categorias</t>
        </r>
      </text>
    </comment>
    <comment ref="D169" authorId="1" shapeId="0" xr:uid="{346B1DBD-ED0C-4A1B-855B-6C41B44EB876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169" authorId="1" shapeId="0" xr:uid="{65F07E39-B491-432F-8B28-A0EDF92A0C7B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170" authorId="1" shapeId="0" xr:uid="{2C41636F-3691-4933-907E-20ED5969E44B}">
      <text>
        <r>
          <rPr>
            <b/>
            <sz val="9"/>
            <color indexed="81"/>
            <rFont val="Segoe UI"/>
            <family val="2"/>
          </rPr>
          <t xml:space="preserve">* Mobiliários e Equipamentos do Ambiente
</t>
        </r>
        <r>
          <rPr>
            <sz val="9"/>
            <color indexed="81"/>
            <rFont val="Segoe UI"/>
            <family val="2"/>
          </rPr>
          <t>01 - código
02 - código do ambiente da demanda
03 - código mobiliário/equipamento
04 - quantidade
05 - flag equipamento patrimoniado
06 - observações
07 - usuário alteração
08 - data altetação
09 - comando
10 - mensagem</t>
        </r>
      </text>
    </comment>
    <comment ref="E170" authorId="1" shapeId="0" xr:uid="{145EFE8B-FEB4-4A1D-B897-383851056B99}">
      <text>
        <r>
          <rPr>
            <sz val="9"/>
            <color indexed="81"/>
            <rFont val="Segoe UI"/>
            <family val="2"/>
          </rPr>
          <t>01 - Mobiliários e Equipamentos do Ambiente
02 - Categorias</t>
        </r>
      </text>
    </comment>
    <comment ref="D171" authorId="1" shapeId="0" xr:uid="{D4AD81E4-7492-47B3-AF5B-13623BA4B027}">
      <text>
        <r>
          <rPr>
            <b/>
            <sz val="9"/>
            <color indexed="81"/>
            <rFont val="Segoe UI"/>
            <family val="2"/>
          </rPr>
          <t xml:space="preserve">* Mobiliários e Equipamentos do Ambiente
</t>
        </r>
        <r>
          <rPr>
            <sz val="9"/>
            <color indexed="81"/>
            <rFont val="Segoe UI"/>
            <family val="2"/>
          </rPr>
          <t xml:space="preserve">01 - código
02 - código do ambiente da demanda
03 - código mobiliário/equipamento
04 - quantidade
05 - flag equipamento patrimoniado
06 - observações
</t>
        </r>
      </text>
    </comment>
    <comment ref="E171" authorId="1" shapeId="0" xr:uid="{4B91BDB2-F437-46B5-ACE7-2C4BE9F94B8C}">
      <text>
        <r>
          <rPr>
            <sz val="9"/>
            <color indexed="81"/>
            <rFont val="Segoe UI"/>
            <family val="2"/>
          </rPr>
          <t>01 - Mobiliários e Equipamentos do Ambiente
02 - Categorias</t>
        </r>
      </text>
    </comment>
    <comment ref="D172" authorId="1" shapeId="0" xr:uid="{F7E34186-94E0-46F5-8314-B8D0B7D1346A}">
      <text>
        <r>
          <rPr>
            <b/>
            <sz val="9"/>
            <color indexed="81"/>
            <rFont val="Segoe UI"/>
            <family val="2"/>
          </rPr>
          <t xml:space="preserve">* Mobiliários e Equipamentos do Ambiente
</t>
        </r>
        <r>
          <rPr>
            <sz val="9"/>
            <color indexed="81"/>
            <rFont val="Segoe UI"/>
            <family val="2"/>
          </rPr>
          <t xml:space="preserve">01 - código
02 - código mobiliário/equipamento
03 - quantidade
04 - flag equipamento patrimoniado
</t>
        </r>
        <r>
          <rPr>
            <b/>
            <sz val="9"/>
            <color indexed="81"/>
            <rFont val="Segoe UI"/>
            <family val="2"/>
          </rPr>
          <t>* Categorias</t>
        </r>
        <r>
          <rPr>
            <sz val="9"/>
            <color indexed="81"/>
            <rFont val="Segoe UI"/>
            <family val="2"/>
          </rPr>
          <t xml:space="preserve">
05 - descrição
06 - comando
07 - mensagem</t>
        </r>
      </text>
    </comment>
    <comment ref="E172" authorId="1" shapeId="0" xr:uid="{EA8A14FA-D78F-447C-87D7-107C119D6DC9}">
      <text>
        <r>
          <rPr>
            <sz val="9"/>
            <color indexed="81"/>
            <rFont val="Segoe UI"/>
            <family val="2"/>
          </rPr>
          <t>01 - Mobiliários e Equipamentos do Ambiente
02 - Categorias</t>
        </r>
      </text>
    </comment>
    <comment ref="D173" authorId="1" shapeId="0" xr:uid="{86CA69F7-A2C8-4838-9DB6-26D81AAF26E9}">
      <text>
        <r>
          <rPr>
            <b/>
            <sz val="9"/>
            <color indexed="81"/>
            <rFont val="Segoe UI"/>
            <family val="2"/>
          </rPr>
          <t xml:space="preserve">* Mobiliários e Equipamentos do Ambiente
</t>
        </r>
        <r>
          <rPr>
            <sz val="9"/>
            <color indexed="81"/>
            <rFont val="Segoe UI"/>
            <family val="2"/>
          </rPr>
          <t>01 - código
02 - comando
03 - mensagem</t>
        </r>
      </text>
    </comment>
    <comment ref="E173" authorId="1" shapeId="0" xr:uid="{584BB981-BC0D-4517-88BE-12EA682E89F6}">
      <text>
        <r>
          <rPr>
            <sz val="9"/>
            <color indexed="81"/>
            <rFont val="Segoe UI"/>
            <family val="2"/>
          </rPr>
          <t xml:space="preserve">01 - Mobiliários e Equipamentos do Ambiente
</t>
        </r>
      </text>
    </comment>
    <comment ref="D174" authorId="1" shapeId="0" xr:uid="{D987F0B7-F36E-4FD0-94CF-AF6026A263E5}">
      <text>
        <r>
          <rPr>
            <b/>
            <sz val="9"/>
            <color indexed="81"/>
            <rFont val="Segoe UI"/>
            <family val="2"/>
          </rPr>
          <t xml:space="preserve">* Mobiliários e Equipamentos do Ambiente
</t>
        </r>
        <r>
          <rPr>
            <sz val="9"/>
            <color indexed="81"/>
            <rFont val="Segoe UI"/>
            <family val="2"/>
          </rPr>
          <t xml:space="preserve">01 - código
02 - código mobiliário/equipamento
03 - quantidade
04 - flag equipamento patrimoniado
05 - observações
06 - usuário cadastro
07 - usuário alteração
08 - data cadastro
09 - data alteração
</t>
        </r>
        <r>
          <rPr>
            <b/>
            <sz val="9"/>
            <color indexed="81"/>
            <rFont val="Segoe UI"/>
            <family val="2"/>
          </rPr>
          <t>* Categorias</t>
        </r>
        <r>
          <rPr>
            <sz val="9"/>
            <color indexed="81"/>
            <rFont val="Segoe UI"/>
            <family val="2"/>
          </rPr>
          <t xml:space="preserve">
10 - descrição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11 - usuário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12 - nome
13 - comando
14 - mensagem</t>
        </r>
      </text>
    </comment>
    <comment ref="E174" authorId="1" shapeId="0" xr:uid="{79DC3E9F-454D-4C69-8B03-0FCD5CADECFE}">
      <text>
        <r>
          <rPr>
            <sz val="9"/>
            <color indexed="81"/>
            <rFont val="Segoe UI"/>
            <family val="2"/>
          </rPr>
          <t>01 - Mobiliários e Equipamentos do Ambientel
02 - Categorias
03 - Usuário
04 - Pessoa</t>
        </r>
      </text>
    </comment>
    <comment ref="D175" authorId="3" shapeId="0" xr:uid="{50076EFE-0A5C-47B5-83A9-70760199824C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75" authorId="3" shapeId="0" xr:uid="{D2E2DDF1-97E3-46B6-A725-2AEEC37A66DD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Mobiliário/Equipamento</t>
        </r>
      </text>
    </comment>
    <comment ref="D176" authorId="1" shapeId="0" xr:uid="{53BC1DC3-95D6-4FC4-A007-EAB2761C6403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situação
03 - usuário alteração
04 - data alteração
05 - motivo reabertura
06 - comando
07 - mensagem
</t>
        </r>
      </text>
    </comment>
    <comment ref="E176" authorId="1" shapeId="0" xr:uid="{2AE6D8B0-9D93-4727-A41D-ABA192975510}">
      <text>
        <r>
          <rPr>
            <sz val="9"/>
            <color indexed="81"/>
            <rFont val="Segoe UI"/>
            <family val="2"/>
          </rPr>
          <t xml:space="preserve">01 - Ambientes da Demanda
</t>
        </r>
      </text>
    </comment>
    <comment ref="D177" authorId="1" shapeId="0" xr:uid="{BB83EBDA-66B9-4229-9A6C-11F6CB6F25AF}">
      <text>
        <r>
          <rPr>
            <b/>
            <sz val="9"/>
            <color indexed="81"/>
            <rFont val="Segoe UI"/>
            <family val="2"/>
          </rPr>
          <t xml:space="preserve">* Mobiliários e Equipamentos do Ambiente
</t>
        </r>
        <r>
          <rPr>
            <sz val="9"/>
            <color indexed="81"/>
            <rFont val="Segoe UI"/>
            <family val="2"/>
          </rPr>
          <t>01 - código
02 - usuário alteração
03 - data alteração
04 - flag ativo
05 - motivo inativação
06 - comando
07 - mensagem</t>
        </r>
      </text>
    </comment>
    <comment ref="E177" authorId="1" shapeId="0" xr:uid="{1B259402-BCBC-46A4-90D3-2F8A49C4AAD2}">
      <text>
        <r>
          <rPr>
            <sz val="9"/>
            <color indexed="81"/>
            <rFont val="Segoe UI"/>
            <family val="2"/>
          </rPr>
          <t xml:space="preserve">01 - Mobiliários e Equipamentos do Ambiente
</t>
        </r>
      </text>
    </comment>
    <comment ref="D180" authorId="1" shapeId="0" xr:uid="{189E92C7-CCE3-4140-9807-E8CCC61A49FD}">
      <text>
        <r>
          <rPr>
            <b/>
            <sz val="9"/>
            <color indexed="81"/>
            <rFont val="Segoe UI"/>
            <family val="2"/>
          </rPr>
          <t xml:space="preserve">* Cargo
</t>
        </r>
        <r>
          <rPr>
            <sz val="9"/>
            <color indexed="81"/>
            <rFont val="Segoe UI"/>
            <family val="2"/>
          </rPr>
          <t>01 - identificação
02 - código seap
03 - descrição
04 - flag ativo</t>
        </r>
      </text>
    </comment>
    <comment ref="E180" authorId="1" shapeId="0" xr:uid="{D73E663D-827E-416C-9542-46BF16A19CFD}">
      <text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01 - Cargo
</t>
        </r>
      </text>
    </comment>
    <comment ref="D181" authorId="1" shapeId="0" xr:uid="{A4E9E42C-685B-4D27-9A04-8A7E28E718F6}">
      <text>
        <r>
          <rPr>
            <b/>
            <sz val="9"/>
            <color indexed="81"/>
            <rFont val="Segoe UI"/>
            <family val="2"/>
          </rPr>
          <t xml:space="preserve">* Perfil
</t>
        </r>
        <r>
          <rPr>
            <sz val="9"/>
            <color indexed="81"/>
            <rFont val="Segoe UI"/>
            <family val="2"/>
          </rPr>
          <t>01 - identificação
02 - código seap
03 - descrição
04 - flag ativo</t>
        </r>
      </text>
    </comment>
    <comment ref="E181" authorId="1" shapeId="0" xr:uid="{B1F57D95-271E-4DEC-80CB-1EA595855B9F}">
      <text>
        <r>
          <rPr>
            <sz val="9"/>
            <color indexed="81"/>
            <rFont val="Segoe UI"/>
            <family val="2"/>
          </rPr>
          <t xml:space="preserve">01 - Perfil
</t>
        </r>
      </text>
    </comment>
    <comment ref="D182" authorId="1" shapeId="0" xr:uid="{92EEB5D4-8655-4204-89C8-B9868F053D0C}">
      <text>
        <r>
          <rPr>
            <b/>
            <sz val="9"/>
            <color indexed="81"/>
            <rFont val="Segoe UI"/>
            <family val="2"/>
          </rPr>
          <t xml:space="preserve">* Vínculo
</t>
        </r>
        <r>
          <rPr>
            <sz val="9"/>
            <color indexed="81"/>
            <rFont val="Segoe UI"/>
            <family val="2"/>
          </rPr>
          <t>01 - identificação
02 - código seap
03 - descrição
04 - flag ativo</t>
        </r>
      </text>
    </comment>
    <comment ref="E182" authorId="1" shapeId="0" xr:uid="{66816C3C-0B5F-4661-99F3-A731B521CA20}">
      <text>
        <r>
          <rPr>
            <sz val="9"/>
            <color indexed="81"/>
            <rFont val="Segoe UI"/>
            <family val="2"/>
          </rPr>
          <t xml:space="preserve">01 - Vínculo
</t>
        </r>
      </text>
    </comment>
    <comment ref="D183" authorId="1" shapeId="0" xr:uid="{2C73EADD-138F-4009-B1BC-23DB722CD646}">
      <text>
        <r>
          <rPr>
            <b/>
            <sz val="9"/>
            <color indexed="81"/>
            <rFont val="Segoe UI"/>
            <family val="2"/>
          </rPr>
          <t xml:space="preserve">* Cargos do Ambiente
</t>
        </r>
        <r>
          <rPr>
            <sz val="9"/>
            <color indexed="81"/>
            <rFont val="Segoe UI"/>
            <family val="2"/>
          </rPr>
          <t>01 - código
02 - código do ambiente da demanda
03 - código cargo
04 - perfil
05 - tipo de vínculo
06 - carga horária semanal do cargo
07 - descrição das atividades desenvolvidas
08 - descrever outras atividades desenvolvidas
09 - flag responsável técnico
10 - usuário cadastro
11 - usuário alteração
12 - data cadastro
13 - data alteração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14 - flag ativo
15 - motivo inativação</t>
        </r>
      </text>
    </comment>
    <comment ref="E183" authorId="1" shapeId="0" xr:uid="{57D3B928-26B2-4FC9-B274-8D3A2631E38E}">
      <text>
        <r>
          <rPr>
            <sz val="9"/>
            <color indexed="81"/>
            <rFont val="Segoe UI"/>
            <family val="2"/>
          </rPr>
          <t xml:space="preserve">01 - Cargos do Ambiente
</t>
        </r>
      </text>
    </comment>
    <comment ref="D184" authorId="1" shapeId="0" xr:uid="{9911B4E4-191C-4105-B204-55A70DF2307A}">
      <text>
        <r>
          <rPr>
            <b/>
            <sz val="9"/>
            <color indexed="81"/>
            <rFont val="Segoe UI"/>
            <family val="2"/>
          </rPr>
          <t xml:space="preserve">* Cargos do Ambiente
</t>
        </r>
        <r>
          <rPr>
            <sz val="9"/>
            <color indexed="81"/>
            <rFont val="Segoe UI"/>
            <family val="2"/>
          </rPr>
          <t>01 - código
02 - código do ambiente da demanda
03 - código do cargo
04 - código do perfil
05 - código do tipo de vínculo
06 - código da carga horária semanal do cargo
07 - descrição das atividades desenvolvidas
08 - descrever outras atividades desenvolvidas
09 - usuário cadastro
10 - data cadastro
11 - comando
12 - mensagem</t>
        </r>
      </text>
    </comment>
    <comment ref="E184" authorId="1" shapeId="0" xr:uid="{E1503F36-8A31-4BCA-9424-E55BE21A512B}">
      <text>
        <r>
          <rPr>
            <sz val="9"/>
            <color indexed="81"/>
            <rFont val="Segoe UI"/>
            <family val="2"/>
          </rPr>
          <t>01 - Cargos do Ambiente
02 - Cargo
03 - Vínculo
04 - Perfil
05 - Carga Horária</t>
        </r>
      </text>
    </comment>
    <comment ref="D185" authorId="1" shapeId="0" xr:uid="{27DE7946-9780-4A78-8B26-D3B38E4A40D3}">
      <text>
        <r>
          <rPr>
            <b/>
            <sz val="9"/>
            <color indexed="81"/>
            <rFont val="Segoe UI"/>
            <family val="2"/>
          </rPr>
          <t xml:space="preserve">* Cargo
</t>
        </r>
        <r>
          <rPr>
            <sz val="9"/>
            <color indexed="81"/>
            <rFont val="Segoe UI"/>
            <family val="2"/>
          </rPr>
          <t>01 - identificação
02 - descrição
03 - flag ativo</t>
        </r>
      </text>
    </comment>
    <comment ref="E185" authorId="1" shapeId="0" xr:uid="{79AA16A3-903D-4DAF-87C0-F0DF3E108D79}">
      <text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01 - Cargo
</t>
        </r>
      </text>
    </comment>
    <comment ref="D186" authorId="1" shapeId="0" xr:uid="{779E9E8B-652A-439B-82D9-640E0588B385}">
      <text>
        <r>
          <rPr>
            <b/>
            <sz val="9"/>
            <color indexed="81"/>
            <rFont val="Segoe UI"/>
            <family val="2"/>
          </rPr>
          <t xml:space="preserve">* Perfil
</t>
        </r>
        <r>
          <rPr>
            <sz val="9"/>
            <color indexed="81"/>
            <rFont val="Segoe UI"/>
            <family val="2"/>
          </rPr>
          <t>01 - identificação
02 - descrição
03 - flag ativo</t>
        </r>
      </text>
    </comment>
    <comment ref="E186" authorId="1" shapeId="0" xr:uid="{3A02153D-3198-4944-8B53-8D7FC0DE17AA}">
      <text>
        <r>
          <rPr>
            <sz val="9"/>
            <color indexed="81"/>
            <rFont val="Segoe UI"/>
            <family val="2"/>
          </rPr>
          <t xml:space="preserve">01 - Perfil
</t>
        </r>
      </text>
    </comment>
    <comment ref="D187" authorId="1" shapeId="0" xr:uid="{5384F49B-A799-4303-B5C2-E0BA0CDC4E9F}">
      <text>
        <r>
          <rPr>
            <b/>
            <sz val="9"/>
            <color indexed="81"/>
            <rFont val="Segoe UI"/>
            <family val="2"/>
          </rPr>
          <t xml:space="preserve">* Vínculo
</t>
        </r>
        <r>
          <rPr>
            <sz val="9"/>
            <color indexed="81"/>
            <rFont val="Segoe UI"/>
            <family val="2"/>
          </rPr>
          <t>01 - identificação
02 - descrição
03 - flag ativo</t>
        </r>
      </text>
    </comment>
    <comment ref="E187" authorId="1" shapeId="0" xr:uid="{AE3F900A-E559-48D9-9722-347A19E385C0}">
      <text>
        <r>
          <rPr>
            <sz val="9"/>
            <color indexed="81"/>
            <rFont val="Segoe UI"/>
            <family val="2"/>
          </rPr>
          <t xml:space="preserve">01 - Vínculo
</t>
        </r>
      </text>
    </comment>
    <comment ref="D188" authorId="1" shapeId="0" xr:uid="{2DBF5F16-161C-4D96-8185-C68DCE6B7580}">
      <text>
        <r>
          <rPr>
            <b/>
            <sz val="9"/>
            <color indexed="81"/>
            <rFont val="Segoe UI"/>
            <family val="2"/>
          </rPr>
          <t xml:space="preserve">* Carga Horária
</t>
        </r>
        <r>
          <rPr>
            <sz val="9"/>
            <color indexed="81"/>
            <rFont val="Segoe UI"/>
            <family val="2"/>
          </rPr>
          <t xml:space="preserve">01-  código
02 - carga horária
03 - flag ativo
</t>
        </r>
      </text>
    </comment>
    <comment ref="E188" authorId="1" shapeId="0" xr:uid="{D4C1B9AE-2CE7-41EE-AA7B-F6A6E47BAD35}">
      <text>
        <r>
          <rPr>
            <sz val="9"/>
            <color indexed="81"/>
            <rFont val="Segoe UI"/>
            <family val="2"/>
          </rPr>
          <t>01 - Carga Horária</t>
        </r>
      </text>
    </comment>
    <comment ref="D189" authorId="1" shapeId="0" xr:uid="{1CB5C08C-7827-4D66-A3CD-4A5CD26B8D26}">
      <text>
        <r>
          <rPr>
            <b/>
            <sz val="9"/>
            <color indexed="81"/>
            <rFont val="Segoe UI"/>
            <family val="2"/>
          </rPr>
          <t xml:space="preserve">* Cargos do Ambiente
</t>
        </r>
        <r>
          <rPr>
            <sz val="9"/>
            <color indexed="81"/>
            <rFont val="Segoe UI"/>
            <family val="2"/>
          </rPr>
          <t>01 - código
02 - código do ambiente da demanda
03 - código do cargo
04 - código do perfil
05 - código do tipo de vínculo
06 - código da carga horária semanal do cargo
07 - descrição das atividades desenvolvidas
08 - descrever outras atividades desenvolvidas
09 - usuário alteração
10 - data alteração
11 - comando
12 - mensagem</t>
        </r>
      </text>
    </comment>
    <comment ref="E189" authorId="1" shapeId="0" xr:uid="{0FB32621-91E6-488E-B671-3832EF3D774B}">
      <text>
        <r>
          <rPr>
            <sz val="9"/>
            <color indexed="81"/>
            <rFont val="Segoe UI"/>
            <family val="2"/>
          </rPr>
          <t>01 - Cargos do Ambiente
02 - Cargo
03 - Vínculo
04 - Perfil
05 - Carga Horária</t>
        </r>
      </text>
    </comment>
    <comment ref="D190" authorId="1" shapeId="0" xr:uid="{E3042606-749C-4E94-95DD-C6DAF0278DC9}">
      <text>
        <r>
          <rPr>
            <b/>
            <sz val="9"/>
            <color indexed="81"/>
            <rFont val="Segoe UI"/>
            <family val="2"/>
          </rPr>
          <t xml:space="preserve">* Cargos do Ambiente
</t>
        </r>
        <r>
          <rPr>
            <sz val="9"/>
            <color indexed="81"/>
            <rFont val="Segoe UI"/>
            <family val="2"/>
          </rPr>
          <t xml:space="preserve">01 - código
02 - código do ambiente da demanda
03 - código do cargo
04 - código do perfil
05 - código do tipo de vínculo
06 - código da carga horária semanal do cargo
07 - descrição das atividades desenvolvidas
08 - descrever outras atividades desenvolvidas
</t>
        </r>
      </text>
    </comment>
    <comment ref="E190" authorId="1" shapeId="0" xr:uid="{22785A0F-8E30-4A01-B281-7F0E4C4F068E}">
      <text>
        <r>
          <rPr>
            <sz val="9"/>
            <color indexed="81"/>
            <rFont val="Segoe UI"/>
            <family val="2"/>
          </rPr>
          <t>01 - Cargos do Ambiente
02 - Cargo
03 - Vínculo
04 - Perfil
05 - Carga Horária</t>
        </r>
      </text>
    </comment>
    <comment ref="D191" authorId="1" shapeId="0" xr:uid="{FFFA7DF4-BDE1-4CAC-9872-D98B07601DEA}">
      <text>
        <r>
          <rPr>
            <b/>
            <sz val="9"/>
            <color indexed="81"/>
            <rFont val="Segoe UI"/>
            <family val="2"/>
          </rPr>
          <t xml:space="preserve">* Cargos do Ambiente
</t>
        </r>
        <r>
          <rPr>
            <sz val="9"/>
            <color indexed="81"/>
            <rFont val="Segoe UI"/>
            <family val="2"/>
          </rPr>
          <t xml:space="preserve">01 - código
02 - código do cargo
03 - código do perfil
04 - código do tipo de vínculo
05 - código da carga horária semanal do cargo
</t>
        </r>
        <r>
          <rPr>
            <b/>
            <sz val="9"/>
            <color indexed="81"/>
            <rFont val="Segoe UI"/>
            <family val="2"/>
          </rPr>
          <t>* Cargo</t>
        </r>
        <r>
          <rPr>
            <sz val="9"/>
            <color indexed="81"/>
            <rFont val="Segoe UI"/>
            <family val="2"/>
          </rPr>
          <t xml:space="preserve">
06 - descrição
</t>
        </r>
        <r>
          <rPr>
            <b/>
            <sz val="9"/>
            <color indexed="81"/>
            <rFont val="Segoe UI"/>
            <family val="2"/>
          </rPr>
          <t xml:space="preserve">
* Vínculo</t>
        </r>
        <r>
          <rPr>
            <sz val="9"/>
            <color indexed="81"/>
            <rFont val="Segoe UI"/>
            <family val="2"/>
          </rPr>
          <t xml:space="preserve">
07 - descrição
</t>
        </r>
        <r>
          <rPr>
            <b/>
            <sz val="9"/>
            <color indexed="81"/>
            <rFont val="Segoe UI"/>
            <family val="2"/>
          </rPr>
          <t>* Perfil</t>
        </r>
        <r>
          <rPr>
            <sz val="9"/>
            <color indexed="81"/>
            <rFont val="Segoe UI"/>
            <family val="2"/>
          </rPr>
          <t xml:space="preserve">
08 - descrição
</t>
        </r>
        <r>
          <rPr>
            <b/>
            <sz val="9"/>
            <color indexed="81"/>
            <rFont val="Segoe UI"/>
            <family val="2"/>
          </rPr>
          <t>* Carga Horária</t>
        </r>
        <r>
          <rPr>
            <sz val="9"/>
            <color indexed="81"/>
            <rFont val="Segoe UI"/>
            <family val="2"/>
          </rPr>
          <t xml:space="preserve">
09 - carga horária
10 - comando
11 - mensagem</t>
        </r>
      </text>
    </comment>
    <comment ref="E191" authorId="1" shapeId="0" xr:uid="{7A8493AC-D354-44AB-965C-4CB21572E3FC}">
      <text>
        <r>
          <rPr>
            <sz val="9"/>
            <color indexed="81"/>
            <rFont val="Segoe UI"/>
            <family val="2"/>
          </rPr>
          <t>01 - Cargos do Ambiente
02 - Cargo
03 - Vínculo
04 - Perfil
05 - Carga Horária</t>
        </r>
      </text>
    </comment>
    <comment ref="D192" authorId="1" shapeId="0" xr:uid="{B104AE6B-9CF0-4DBB-997C-D45064FB2517}">
      <text>
        <r>
          <rPr>
            <b/>
            <sz val="9"/>
            <color indexed="81"/>
            <rFont val="Segoe UI"/>
            <family val="2"/>
          </rPr>
          <t xml:space="preserve">* Cargos do Ambiente
</t>
        </r>
        <r>
          <rPr>
            <sz val="9"/>
            <color indexed="81"/>
            <rFont val="Segoe UI"/>
            <family val="2"/>
          </rPr>
          <t xml:space="preserve">01 - código
02 - código do cargo
03 - código do perfil
04 - código do tipo de vínculo
05 - código da carga horária semanal do cargo
06 - descrição das atividades desenvolvidas
07 - descrever outras atividades desenvolvidas
08 - usuário cadastro
09 - usuário alteração
10 - data cadastro
11 - data alteração
</t>
        </r>
        <r>
          <rPr>
            <b/>
            <sz val="9"/>
            <color indexed="81"/>
            <rFont val="Segoe UI"/>
            <family val="2"/>
          </rPr>
          <t>* Cargo</t>
        </r>
        <r>
          <rPr>
            <sz val="9"/>
            <color indexed="81"/>
            <rFont val="Segoe UI"/>
            <family val="2"/>
          </rPr>
          <t xml:space="preserve">
12 - descrição
</t>
        </r>
        <r>
          <rPr>
            <b/>
            <sz val="9"/>
            <color indexed="81"/>
            <rFont val="Segoe UI"/>
            <family val="2"/>
          </rPr>
          <t xml:space="preserve">
* Vínculo</t>
        </r>
        <r>
          <rPr>
            <sz val="9"/>
            <color indexed="81"/>
            <rFont val="Segoe UI"/>
            <family val="2"/>
          </rPr>
          <t xml:space="preserve">
13 - descrição
</t>
        </r>
        <r>
          <rPr>
            <b/>
            <sz val="9"/>
            <color indexed="81"/>
            <rFont val="Segoe UI"/>
            <family val="2"/>
          </rPr>
          <t>* Perfil</t>
        </r>
        <r>
          <rPr>
            <sz val="9"/>
            <color indexed="81"/>
            <rFont val="Segoe UI"/>
            <family val="2"/>
          </rPr>
          <t xml:space="preserve">
14 - descrição
</t>
        </r>
        <r>
          <rPr>
            <b/>
            <sz val="9"/>
            <color indexed="81"/>
            <rFont val="Segoe UI"/>
            <family val="2"/>
          </rPr>
          <t>* Carga Horária</t>
        </r>
        <r>
          <rPr>
            <sz val="9"/>
            <color indexed="81"/>
            <rFont val="Segoe UI"/>
            <family val="2"/>
          </rPr>
          <t xml:space="preserve">
15 - carga horária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16 - usuário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17 - nome
18 - comando
19 - mensagem</t>
        </r>
      </text>
    </comment>
    <comment ref="E192" authorId="1" shapeId="0" xr:uid="{892E870E-A7A2-42FF-B764-44A12CC180BA}">
      <text>
        <r>
          <rPr>
            <sz val="9"/>
            <color indexed="81"/>
            <rFont val="Segoe UI"/>
            <family val="2"/>
          </rPr>
          <t>01 - Cargos do Ambiente
02 - Cargo
03 - Vínculo
04 - Perfil
05 - Carga Horária
06 - Usuário
07 - Pessoa</t>
        </r>
      </text>
    </comment>
    <comment ref="D193" authorId="1" shapeId="0" xr:uid="{7F805984-365F-4808-AF8D-E2DAE6C5E974}">
      <text>
        <r>
          <rPr>
            <b/>
            <sz val="9"/>
            <color indexed="81"/>
            <rFont val="Segoe UI"/>
            <family val="2"/>
          </rPr>
          <t xml:space="preserve">* Cargos do Ambiente
</t>
        </r>
        <r>
          <rPr>
            <sz val="9"/>
            <color indexed="81"/>
            <rFont val="Segoe UI"/>
            <family val="2"/>
          </rPr>
          <t>01 - código
02 - comando
03 - mensagem</t>
        </r>
      </text>
    </comment>
    <comment ref="E193" authorId="1" shapeId="0" xr:uid="{B4F31C45-1823-498D-8593-EF7441A8C110}">
      <text>
        <r>
          <rPr>
            <sz val="9"/>
            <color indexed="81"/>
            <rFont val="Segoe UI"/>
            <family val="2"/>
          </rPr>
          <t xml:space="preserve">01 - Cargos do Ambiente
</t>
        </r>
      </text>
    </comment>
    <comment ref="D194" authorId="3" shapeId="0" xr:uid="{5F5BD3C2-3BCC-462C-9D79-78DD9B5102EB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Situação
- Usuário Alteração
- Data Alteração
- Mensagem
- Código</t>
        </r>
      </text>
    </comment>
    <comment ref="E194" authorId="3" shapeId="0" xr:uid="{7550FA14-B387-493F-B0E6-A445233A49E8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Ambientes da Demanda</t>
        </r>
      </text>
    </comment>
    <comment ref="D195" authorId="1" shapeId="0" xr:uid="{FC056029-C428-4B4B-974C-B67E695A399F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situação
03 - usuário alteração
04 - data alteração
05 - motivo reabertura
06 - comando
07 - mensagem
</t>
        </r>
      </text>
    </comment>
    <comment ref="E195" authorId="1" shapeId="0" xr:uid="{DF946020-3874-4EAC-BFBE-3E2D3106CB12}">
      <text>
        <r>
          <rPr>
            <sz val="9"/>
            <color indexed="81"/>
            <rFont val="Segoe UI"/>
            <family val="2"/>
          </rPr>
          <t xml:space="preserve">01 - Ambientes da Demanda
</t>
        </r>
      </text>
    </comment>
    <comment ref="D196" authorId="1" shapeId="0" xr:uid="{9E915748-363C-4468-8F84-8E4981D94F9A}">
      <text>
        <r>
          <rPr>
            <b/>
            <sz val="9"/>
            <color indexed="81"/>
            <rFont val="Segoe UI"/>
            <family val="2"/>
          </rPr>
          <t xml:space="preserve">* Cargos do Ambiente
</t>
        </r>
        <r>
          <rPr>
            <sz val="9"/>
            <color indexed="81"/>
            <rFont val="Segoe UI"/>
            <family val="2"/>
          </rPr>
          <t>01 - código
02 - usuário alteração
03 - data alteração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04 - flag ativo
05 - motivo inativação
06 - comando
07 - mensagem</t>
        </r>
      </text>
    </comment>
    <comment ref="E196" authorId="1" shapeId="0" xr:uid="{2C051D21-D89F-4727-9F93-1B2DA3B006AA}">
      <text>
        <r>
          <rPr>
            <sz val="9"/>
            <color indexed="81"/>
            <rFont val="Segoe UI"/>
            <family val="2"/>
          </rPr>
          <t xml:space="preserve">01 - Cargos do Ambiente
</t>
        </r>
      </text>
    </comment>
    <comment ref="D199" authorId="1" shapeId="0" xr:uid="{63DE8BB1-1D4C-4E0B-8C10-F9BD560C3051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código do setor da demanda
03 - nome do ambiente 
04 - número de servidores
</t>
        </r>
        <r>
          <rPr>
            <b/>
            <sz val="9"/>
            <color indexed="81"/>
            <rFont val="Segoe UI"/>
            <family val="2"/>
          </rPr>
          <t xml:space="preserve">
* Setores da Demanda</t>
        </r>
        <r>
          <rPr>
            <sz val="9"/>
            <color indexed="81"/>
            <rFont val="Segoe UI"/>
            <family val="2"/>
          </rPr>
          <t xml:space="preserve">
05 - codigo setor
06 - competência do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07 - descrição
</t>
        </r>
        <r>
          <rPr>
            <b/>
            <sz val="9"/>
            <color indexed="81"/>
            <rFont val="Segoe UI"/>
            <family val="2"/>
          </rPr>
          <t>* Cargos do Ambiente</t>
        </r>
        <r>
          <rPr>
            <sz val="9"/>
            <color indexed="81"/>
            <rFont val="Segoe UI"/>
            <family val="2"/>
          </rPr>
          <t xml:space="preserve">
08 - código
09 - código do cargo
10 - código do perfil
11 - código do tipo de vínculo
12 - código da carga horária semanal do cargo
</t>
        </r>
        <r>
          <rPr>
            <b/>
            <sz val="9"/>
            <color indexed="81"/>
            <rFont val="Segoe UI"/>
            <family val="2"/>
          </rPr>
          <t xml:space="preserve">
* Cargo</t>
        </r>
        <r>
          <rPr>
            <sz val="9"/>
            <color indexed="81"/>
            <rFont val="Segoe UI"/>
            <family val="2"/>
          </rPr>
          <t xml:space="preserve">
13 - descrição
</t>
        </r>
        <r>
          <rPr>
            <b/>
            <sz val="9"/>
            <color indexed="81"/>
            <rFont val="Segoe UI"/>
            <family val="2"/>
          </rPr>
          <t>* Vínculo</t>
        </r>
        <r>
          <rPr>
            <sz val="9"/>
            <color indexed="81"/>
            <rFont val="Segoe UI"/>
            <family val="2"/>
          </rPr>
          <t xml:space="preserve">
14 - descrição
</t>
        </r>
        <r>
          <rPr>
            <b/>
            <sz val="9"/>
            <color indexed="81"/>
            <rFont val="Segoe UI"/>
            <family val="2"/>
          </rPr>
          <t>* Perfil</t>
        </r>
        <r>
          <rPr>
            <sz val="9"/>
            <color indexed="81"/>
            <rFont val="Segoe UI"/>
            <family val="2"/>
          </rPr>
          <t xml:space="preserve">
15 - descrição
</t>
        </r>
        <r>
          <rPr>
            <b/>
            <sz val="9"/>
            <color indexed="81"/>
            <rFont val="Segoe UI"/>
            <family val="2"/>
          </rPr>
          <t xml:space="preserve">
* Carga Horária</t>
        </r>
        <r>
          <rPr>
            <sz val="9"/>
            <color indexed="81"/>
            <rFont val="Segoe UI"/>
            <family val="2"/>
          </rPr>
          <t xml:space="preserve">
16 - carga horária
</t>
        </r>
        <r>
          <rPr>
            <b/>
            <sz val="9"/>
            <color indexed="81"/>
            <rFont val="Segoe UI"/>
            <family val="2"/>
          </rPr>
          <t>* Mobiliários e Equipamentos do Ambiente</t>
        </r>
        <r>
          <rPr>
            <sz val="9"/>
            <color indexed="81"/>
            <rFont val="Segoe UI"/>
            <family val="2"/>
          </rPr>
          <t xml:space="preserve">
17 - código
18 - código mobiliário/equipamento
19 - quantidade
20 - flag equipamento patrimoniado
21 - observações
</t>
        </r>
        <r>
          <rPr>
            <b/>
            <sz val="9"/>
            <color indexed="81"/>
            <rFont val="Segoe UI"/>
            <family val="2"/>
          </rPr>
          <t xml:space="preserve">
* Categorias</t>
        </r>
        <r>
          <rPr>
            <sz val="9"/>
            <color indexed="81"/>
            <rFont val="Segoe UI"/>
            <family val="2"/>
          </rPr>
          <t xml:space="preserve">
22 - descrição
23 - comando
24 - mensagem
</t>
        </r>
      </text>
    </comment>
    <comment ref="E199" authorId="1" shapeId="0" xr:uid="{5B71C624-6BBB-4CD7-85F8-62170D7734AE}">
      <text>
        <r>
          <rPr>
            <sz val="9"/>
            <color indexed="81"/>
            <rFont val="Segoe UI"/>
            <family val="2"/>
          </rPr>
          <t>01 - Demanda de Avaliação Ambiental
02 - Órgão
03 - Cargo
04 - Vínculo
05 - Perfil
06 - Carga Horária
07 - Categorias</t>
        </r>
      </text>
    </comment>
    <comment ref="D202" authorId="1" shapeId="0" xr:uid="{41E81E71-A457-4490-ADA2-D6F20B50A3F3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 xml:space="preserve">01 - código
02 - competência do setor
03 - data alteração
04 - usuário alteração
05 - comando
06 - mensagem
</t>
        </r>
      </text>
    </comment>
    <comment ref="E202" authorId="1" shapeId="0" xr:uid="{70440A95-DA74-4D64-834F-04B883BD2FD6}">
      <text>
        <r>
          <rPr>
            <sz val="9"/>
            <color indexed="81"/>
            <rFont val="Segoe UI"/>
            <family val="2"/>
          </rPr>
          <t>01 - Setores da Demanda</t>
        </r>
      </text>
    </comment>
    <comment ref="D203" authorId="1" shapeId="0" xr:uid="{A5B06E84-0919-487E-9A6E-0B8420025B0A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 xml:space="preserve">01 - código
02 - competência do setor
</t>
        </r>
      </text>
    </comment>
    <comment ref="E203" authorId="1" shapeId="0" xr:uid="{6D98CEC9-B7D2-4CF0-A503-45D7855ADE3A}">
      <text>
        <r>
          <rPr>
            <sz val="9"/>
            <color indexed="81"/>
            <rFont val="Segoe UI"/>
            <family val="2"/>
          </rPr>
          <t>01 - Setores da Demanda</t>
        </r>
      </text>
    </comment>
    <comment ref="D204" authorId="1" shapeId="0" xr:uid="{4BDF9E80-0B13-40CF-9945-9F2CDA125AFF}">
      <text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01 - código
02 - código demanda
03 - codigo setor
04 - competência do setor
05 - código situação 
</t>
        </r>
        <r>
          <rPr>
            <b/>
            <sz val="9"/>
            <color indexed="81"/>
            <rFont val="Segoe UI"/>
            <family val="2"/>
          </rPr>
          <t>* Situação dos Setores da Demanda</t>
        </r>
        <r>
          <rPr>
            <sz val="9"/>
            <color indexed="81"/>
            <rFont val="Segoe UI"/>
            <family val="2"/>
          </rPr>
          <t xml:space="preserve">
06 - descrição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07 - descrição
08 - gestor
</t>
        </r>
        <r>
          <rPr>
            <b/>
            <sz val="9"/>
            <color indexed="81"/>
            <rFont val="Segoe UI"/>
            <family val="2"/>
          </rPr>
          <t xml:space="preserve">* Pessoa
</t>
        </r>
        <r>
          <rPr>
            <sz val="9"/>
            <color indexed="81"/>
            <rFont val="Segoe UI"/>
            <family val="2"/>
          </rPr>
          <t xml:space="preserve">09 - nome
10 - comando
11 - mensagem
</t>
        </r>
      </text>
    </comment>
    <comment ref="E204" authorId="1" shapeId="0" xr:uid="{9B154761-60FD-44A1-A6C8-ADEEACB1F037}">
      <text>
        <r>
          <rPr>
            <sz val="9"/>
            <color indexed="81"/>
            <rFont val="Segoe UI"/>
            <family val="2"/>
          </rPr>
          <t>01 - Setores da Demanda
02 - Órgão
03 - Pessoa</t>
        </r>
      </text>
    </comment>
    <comment ref="D205" authorId="1" shapeId="0" xr:uid="{F99A9D30-D761-4932-BB8B-79E2F2D0AE4A}">
      <text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01 - codigo setor
02 - competência do setor
03 - código situação 
04 - data alteração
05 - usuário alteração
</t>
        </r>
        <r>
          <rPr>
            <b/>
            <sz val="9"/>
            <color indexed="81"/>
            <rFont val="Segoe UI"/>
            <family val="2"/>
          </rPr>
          <t>* Situação dos Setores da Demanda</t>
        </r>
        <r>
          <rPr>
            <sz val="9"/>
            <color indexed="81"/>
            <rFont val="Segoe UI"/>
            <family val="2"/>
          </rPr>
          <t xml:space="preserve">
06 - descrição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07 - descrição
08 - gestor
</t>
        </r>
        <r>
          <rPr>
            <b/>
            <sz val="9"/>
            <color indexed="81"/>
            <rFont val="Segoe UI"/>
            <family val="2"/>
          </rPr>
          <t xml:space="preserve">
* Usuário</t>
        </r>
        <r>
          <rPr>
            <sz val="9"/>
            <color indexed="81"/>
            <rFont val="Segoe UI"/>
            <family val="2"/>
          </rPr>
          <t xml:space="preserve">
09 - usuário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10 - nome
11 - comando
12 - mensagem
</t>
        </r>
      </text>
    </comment>
    <comment ref="E205" authorId="1" shapeId="0" xr:uid="{10F8E68D-DC11-4647-B113-2DDD1A079018}">
      <text>
        <r>
          <rPr>
            <sz val="9"/>
            <color indexed="81"/>
            <rFont val="Segoe UI"/>
            <family val="2"/>
          </rPr>
          <t>01 - Setores da Demanda
02 - Órgão
03 - Pessoa
04 - Usuário</t>
        </r>
      </text>
    </comment>
    <comment ref="D206" authorId="1" shapeId="0" xr:uid="{6C99A076-98EF-4C18-B489-644016D28B10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 xml:space="preserve">01 - código
02 - código situação 
</t>
        </r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03 - código
04 - código situação
05 - código fase
06 - data alteração
07 - usuário alteração
</t>
        </r>
        <r>
          <rPr>
            <b/>
            <sz val="9"/>
            <color indexed="81"/>
            <rFont val="Segoe UI"/>
            <family val="2"/>
          </rPr>
          <t xml:space="preserve">* Histório de Andamento da Demanda </t>
        </r>
        <r>
          <rPr>
            <sz val="9"/>
            <color indexed="81"/>
            <rFont val="Segoe UI"/>
            <family val="2"/>
          </rPr>
          <t xml:space="preserve">
08 - código
09 - código demanda
10 - código da situação da demanda
11 - código da fase da demanda
12 - motivo cancelamento
13 - data cadastro
14 - usuário cadastro
15 - comando
16 - mensagem
</t>
        </r>
      </text>
    </comment>
    <comment ref="E206" authorId="1" shapeId="0" xr:uid="{A155BF73-86DB-44A4-B888-9AA72773768A}">
      <text>
        <r>
          <rPr>
            <sz val="9"/>
            <color indexed="81"/>
            <rFont val="Segoe UI"/>
            <family val="2"/>
          </rPr>
          <t>01 - Setores da Demanda
02 - Demanda de Avaliação Ambiental</t>
        </r>
      </text>
    </comment>
    <comment ref="D207" authorId="1" shapeId="0" xr:uid="{B881D405-CBFF-4FC3-9BCC-05FCA27585C0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código situação
03 - código fase
04 - data alteração
05 - usuário alteração
</t>
        </r>
        <r>
          <rPr>
            <b/>
            <sz val="9"/>
            <color indexed="81"/>
            <rFont val="Segoe UI"/>
            <family val="2"/>
          </rPr>
          <t xml:space="preserve">* Histório de Andamento da Demanda </t>
        </r>
        <r>
          <rPr>
            <sz val="9"/>
            <color indexed="81"/>
            <rFont val="Segoe UI"/>
            <family val="2"/>
          </rPr>
          <t xml:space="preserve">
06 - código
07 - código demanda
08 - código da situação da demanda
09 - código da fase da demanda
10 - motivo cancelamento
11 - data cadastro
12 - usuário cadastro
13 - comando
14 - mensagem
</t>
        </r>
      </text>
    </comment>
    <comment ref="E207" authorId="1" shapeId="0" xr:uid="{A6BF815F-40CD-47F1-9F17-347E8C034368}">
      <text>
        <r>
          <rPr>
            <sz val="9"/>
            <color indexed="81"/>
            <rFont val="Segoe UI"/>
            <family val="2"/>
          </rPr>
          <t>01 - Demanda de Avaliação Ambiental</t>
        </r>
      </text>
    </comment>
    <comment ref="D208" authorId="1" shapeId="0" xr:uid="{FB12AD5F-DE45-47DF-8865-194762766477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>01 - código
02 - código situação 
03 - data alteração
04 - usuário alteração
05 - motivo da reabertura
06 - comando
07 - mensagem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208" authorId="1" shapeId="0" xr:uid="{E949CA69-5F87-4879-9175-4DECBAFF0740}">
      <text>
        <r>
          <rPr>
            <sz val="9"/>
            <color indexed="81"/>
            <rFont val="Segoe UI"/>
            <family val="2"/>
          </rPr>
          <t xml:space="preserve">01 - Setores da Demanda
</t>
        </r>
      </text>
    </comment>
    <comment ref="D211" authorId="1" shapeId="0" xr:uid="{C0D72D5F-51A4-4A92-87AA-7118A22E62A5}">
      <text>
        <r>
          <rPr>
            <b/>
            <sz val="9"/>
            <color indexed="81"/>
            <rFont val="Segoe UI"/>
            <family val="2"/>
          </rPr>
          <t xml:space="preserve">* Imagens do Ambiente
</t>
        </r>
        <r>
          <rPr>
            <sz val="9"/>
            <color indexed="81"/>
            <rFont val="Segoe UI"/>
            <family val="2"/>
          </rPr>
          <t xml:space="preserve">01 - código
02 - código ambiente da demanda
03 - código tipo de arquivo
04 - descrição
05 - caminho
06 - nome do arquivo
07 - usuário cadastro
08 - data cadastro
09 - comando
10 - mensagem
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211" authorId="1" shapeId="0" xr:uid="{661C7FF5-FFCC-4B38-BEC6-8F87A0FA42B4}">
      <text>
        <r>
          <rPr>
            <sz val="9"/>
            <color indexed="81"/>
            <rFont val="Segoe UI"/>
            <family val="2"/>
          </rPr>
          <t>01 - Ambientes da Demanda</t>
        </r>
      </text>
    </comment>
    <comment ref="D212" authorId="1" shapeId="0" xr:uid="{13E9D7C8-B659-47FA-AAB8-8E10279A5D86}">
      <text>
        <r>
          <rPr>
            <b/>
            <sz val="9"/>
            <color indexed="81"/>
            <rFont val="Segoe UI"/>
            <family val="2"/>
          </rPr>
          <t xml:space="preserve">* Imagens do Ambiente
</t>
        </r>
        <r>
          <rPr>
            <sz val="9"/>
            <color indexed="81"/>
            <rFont val="Segoe UI"/>
            <family val="2"/>
          </rPr>
          <t>01 - código
02 - descrição
03 - nome do arquivo
04 - caminho
05 - comando
06 - mensagem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212" authorId="1" shapeId="0" xr:uid="{FDA7B731-4131-4CC7-A80E-B74AF1E3891B}">
      <text>
        <r>
          <rPr>
            <sz val="9"/>
            <color indexed="81"/>
            <rFont val="Segoe UI"/>
            <family val="2"/>
          </rPr>
          <t>01 - Ambientes da Demanda</t>
        </r>
      </text>
    </comment>
    <comment ref="D213" authorId="1" shapeId="0" xr:uid="{4F425B58-D158-4EE5-A254-512AD313335F}">
      <text>
        <r>
          <rPr>
            <b/>
            <sz val="9"/>
            <color indexed="81"/>
            <rFont val="Segoe UI"/>
            <family val="2"/>
          </rPr>
          <t xml:space="preserve">* Imagens do Ambiente
</t>
        </r>
        <r>
          <rPr>
            <sz val="9"/>
            <color indexed="81"/>
            <rFont val="Segoe UI"/>
            <family val="2"/>
          </rPr>
          <t xml:space="preserve">01 - código
02 - caminho
03 - comando
04 - mensagem
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213" authorId="1" shapeId="0" xr:uid="{0F9569EA-53B6-4E90-B0E1-B9AB8F921A4C}">
      <text>
        <r>
          <rPr>
            <sz val="9"/>
            <color indexed="81"/>
            <rFont val="Segoe UI"/>
            <family val="2"/>
          </rPr>
          <t>01 - Ambientes da Demanda</t>
        </r>
      </text>
    </comment>
    <comment ref="D214" authorId="1" shapeId="0" xr:uid="{1DA5E396-4DFF-48C8-BD10-41080D788674}">
      <text>
        <r>
          <rPr>
            <b/>
            <sz val="9"/>
            <color indexed="81"/>
            <rFont val="Segoe UI"/>
            <family val="2"/>
          </rPr>
          <t xml:space="preserve">* Imagens do Ambiente
</t>
        </r>
        <r>
          <rPr>
            <sz val="9"/>
            <color indexed="81"/>
            <rFont val="Segoe UI"/>
            <family val="2"/>
          </rPr>
          <t xml:space="preserve">01 - código
02 - comando
03 - mensagem
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214" authorId="1" shapeId="0" xr:uid="{4EDB608B-87E7-478E-A4B5-BD58E54E5EBE}">
      <text>
        <r>
          <rPr>
            <sz val="9"/>
            <color indexed="81"/>
            <rFont val="Segoe UI"/>
            <family val="2"/>
          </rPr>
          <t>01 - Ambientes da Demanda</t>
        </r>
      </text>
    </comment>
    <comment ref="D217" authorId="1" shapeId="0" xr:uid="{FBB1B275-6030-4592-AE94-3F15CDCD0F02}">
      <text>
        <r>
          <rPr>
            <b/>
            <sz val="9"/>
            <color indexed="81"/>
            <rFont val="Segoe UI"/>
            <family val="2"/>
          </rPr>
          <t xml:space="preserve">* Imagens do Formulário
</t>
        </r>
        <r>
          <rPr>
            <sz val="9"/>
            <color indexed="81"/>
            <rFont val="Segoe UI"/>
            <family val="2"/>
          </rPr>
          <t xml:space="preserve">01 - código
02 - código formulário
03 - código tipo de arquivo
04 - descrição
05 - caminho
06 - nome do arquivo
07 - usuário cadastro
08 - data cadastro
09 - comando
10 - mensagem
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217" authorId="1" shapeId="0" xr:uid="{9156BD87-F2F7-4F6B-B1D4-D7C9F6C38A32}">
      <text>
        <r>
          <rPr>
            <sz val="9"/>
            <color indexed="81"/>
            <rFont val="Segoe UI"/>
            <family val="2"/>
          </rPr>
          <t>01 - Demanda de Avaliação Ambiental</t>
        </r>
      </text>
    </comment>
    <comment ref="D218" authorId="1" shapeId="0" xr:uid="{621DEF7C-2ECB-48A5-BB04-0921B5CD6DE1}">
      <text>
        <r>
          <rPr>
            <b/>
            <sz val="9"/>
            <color indexed="81"/>
            <rFont val="Segoe UI"/>
            <family val="2"/>
          </rPr>
          <t xml:space="preserve">* Imagens do Formulário
</t>
        </r>
        <r>
          <rPr>
            <sz val="9"/>
            <color indexed="81"/>
            <rFont val="Segoe UI"/>
            <family val="2"/>
          </rPr>
          <t>01 - código
02 - descrição
03 - nome do arquivo
04 - caminho
05 - comando
06 - mensagem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218" authorId="1" shapeId="0" xr:uid="{2AFD1602-25F7-48C7-8C01-934CBFF2C115}">
      <text>
        <r>
          <rPr>
            <sz val="9"/>
            <color indexed="81"/>
            <rFont val="Segoe UI"/>
            <family val="2"/>
          </rPr>
          <t>01 - Demanda de Avaliação Ambiental</t>
        </r>
      </text>
    </comment>
    <comment ref="D219" authorId="1" shapeId="0" xr:uid="{BCED18A2-F9DC-46F9-A10A-19ED8E504CE9}">
      <text>
        <r>
          <rPr>
            <b/>
            <sz val="9"/>
            <color indexed="81"/>
            <rFont val="Segoe UI"/>
            <family val="2"/>
          </rPr>
          <t xml:space="preserve">* Imagens do Formulário
</t>
        </r>
        <r>
          <rPr>
            <sz val="9"/>
            <color indexed="81"/>
            <rFont val="Segoe UI"/>
            <family val="2"/>
          </rPr>
          <t xml:space="preserve">01 - código
02 - caminho
03 - comando
04 - mensagem
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219" authorId="1" shapeId="0" xr:uid="{236C4107-9DD1-4DF9-921C-D63FA47BC5FC}">
      <text>
        <r>
          <rPr>
            <sz val="9"/>
            <color indexed="81"/>
            <rFont val="Segoe UI"/>
            <family val="2"/>
          </rPr>
          <t>01 - Demanda de Avaliação Ambiental</t>
        </r>
      </text>
    </comment>
    <comment ref="D220" authorId="1" shapeId="0" xr:uid="{26D6CE7D-9103-4D6C-9946-87E708A4C41A}">
      <text>
        <r>
          <rPr>
            <b/>
            <sz val="9"/>
            <color indexed="81"/>
            <rFont val="Segoe UI"/>
            <family val="2"/>
          </rPr>
          <t xml:space="preserve">* Imagens do Formulário
</t>
        </r>
        <r>
          <rPr>
            <sz val="9"/>
            <color indexed="81"/>
            <rFont val="Segoe UI"/>
            <family val="2"/>
          </rPr>
          <t xml:space="preserve">01 - código
02 - comando
03 - mensagem
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220" authorId="1" shapeId="0" xr:uid="{6A95A404-8859-47AA-95C5-1F5450D45100}">
      <text>
        <r>
          <rPr>
            <sz val="9"/>
            <color indexed="81"/>
            <rFont val="Segoe UI"/>
            <family val="2"/>
          </rPr>
          <t>01 - Demanda de Avaliação Ambiental</t>
        </r>
      </text>
    </comment>
    <comment ref="D223" authorId="1" shapeId="0" xr:uid="{B74EE8CC-5C1C-45A5-9553-91F65A37560B}">
      <text>
        <r>
          <rPr>
            <b/>
            <sz val="9"/>
            <color indexed="81"/>
            <rFont val="Segoe UI"/>
            <family val="2"/>
          </rPr>
          <t xml:space="preserve">* Formulário - Características Físicas do Ambiente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tipo de ambiente
05 - tipo de construção
06 - tipo de ventilação
07 - tipo de iluminação
08 - tipo de abertura
09 - tipo de esquadrias
10 - tipo de piso
11 - tipo de cobertura
12 - tipo de forro
13 - observaçoes
14 - situação formulário
15 - tipo de formulário
16 - responsável técnico
17 - usuário cadastro
18 - usuário alteração
19 - data cadastro
20 - data alteração
</t>
        </r>
      </text>
    </comment>
    <comment ref="E223" authorId="1" shapeId="0" xr:uid="{FB030594-F2A9-4930-9A07-73FAE44B6379}">
      <text>
        <r>
          <rPr>
            <sz val="9"/>
            <color indexed="81"/>
            <rFont val="Segoe UI"/>
            <family val="2"/>
          </rPr>
          <t>01 - Formulário - Características Físicas do Ambiente</t>
        </r>
      </text>
    </comment>
    <comment ref="D224" authorId="1" shapeId="0" xr:uid="{65FD62ED-DA88-4A33-B2AA-3DA1C1EB7317}">
      <text>
        <r>
          <rPr>
            <b/>
            <sz val="9"/>
            <color indexed="81"/>
            <rFont val="Segoe UI"/>
            <family val="2"/>
          </rPr>
          <t xml:space="preserve">* Formulário - Características Físicas do Ambiente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tipo de ambiente
05 - tipo de construção
06 - tipo de ventilação
07 - tipo de iluminação
08 - tipo de abertura
09 - tipo de esquadrias
10 - tipo de piso
11 - tipo de cobertura
12 - tipo de forro
13 - observaçoes
14 - situação formulário
15 - tipo de formulário
16 - usuário cadastro
17 - data cadastro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18 -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19 - descrição
</t>
        </r>
        <r>
          <rPr>
            <b/>
            <sz val="9"/>
            <color indexed="81"/>
            <rFont val="Segoe UI"/>
            <family val="2"/>
          </rPr>
          <t xml:space="preserve">
* Ambientes da Demanda</t>
        </r>
        <r>
          <rPr>
            <sz val="9"/>
            <color indexed="81"/>
            <rFont val="Segoe UI"/>
            <family val="2"/>
          </rPr>
          <t xml:space="preserve">
20 - nome do ambiente
21 - comando
22 - mensagem
</t>
        </r>
      </text>
    </comment>
    <comment ref="E224" authorId="1" shapeId="0" xr:uid="{3842C0FB-F456-42BE-BA22-40EC73DC9F85}">
      <text>
        <r>
          <rPr>
            <sz val="9"/>
            <color indexed="81"/>
            <rFont val="Segoe UI"/>
            <family val="2"/>
          </rPr>
          <t>01 - Formulário - Características Físicas do Ambiente
02 - Categoria
03 - Setores da Demanda
04 - Órgão
05 - Ambientes da Demanda</t>
        </r>
      </text>
    </comment>
    <comment ref="D225" authorId="1" shapeId="0" xr:uid="{70C45C79-A12F-4857-AE3C-AE7AA243F3DF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25" authorId="1" shapeId="0" xr:uid="{4FE96A34-B1FE-4A2D-BC73-221C5DC682CF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26" authorId="1" shapeId="0" xr:uid="{52ADBF96-0623-433A-9D07-9143BEFD8FD8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26" authorId="1" shapeId="0" xr:uid="{512B7F4D-6AA9-4F3E-A643-B7E6BAA24DBB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27" authorId="1" shapeId="0" xr:uid="{9C933542-41D2-4203-9F83-9E6386719279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27" authorId="1" shapeId="0" xr:uid="{6B5B04A7-C601-41D2-BBFC-FFC56A086866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28" authorId="1" shapeId="0" xr:uid="{A4A83716-2080-4A89-9027-E20B6D1E5A90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28" authorId="1" shapeId="0" xr:uid="{2AC2C1A2-9665-4CEF-A417-CEE00246DE14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29" authorId="1" shapeId="0" xr:uid="{0116A16F-2411-4032-AC0F-71E2C88F4975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29" authorId="1" shapeId="0" xr:uid="{9B057600-C3F3-4004-90B9-0EEB892663C0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30" authorId="1" shapeId="0" xr:uid="{C4A52E68-A693-44A1-B845-B71332BDE519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30" authorId="1" shapeId="0" xr:uid="{0C99C469-E1DC-4D7F-8D5E-D1293E9483B2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31" authorId="1" shapeId="0" xr:uid="{CAC6681D-AB20-483E-8E20-73E42D36AF2D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31" authorId="1" shapeId="0" xr:uid="{B183CFB1-012D-41FF-8743-D3E8855925DE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32" authorId="1" shapeId="0" xr:uid="{C2304727-282C-4D46-85E3-CFB5B548A0B8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32" authorId="1" shapeId="0" xr:uid="{D0979FDE-CE8A-4CDA-AF87-74E56A503403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33" authorId="1" shapeId="0" xr:uid="{33D1C252-B663-4C96-BA06-66043D528C27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33" authorId="1" shapeId="0" xr:uid="{43623F2E-0519-4E4C-81D7-143D65A93385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34" authorId="1" shapeId="0" xr:uid="{7E7C1B8A-4DF6-4B6D-9CA8-2A61743F7EA0}">
      <text>
        <r>
          <rPr>
            <b/>
            <sz val="9"/>
            <color indexed="81"/>
            <rFont val="Segoe UI"/>
            <family val="2"/>
          </rPr>
          <t xml:space="preserve">* Formulário - Características Físicas do Ambiente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tipo de ambiente
05 - tipo de construção
06 - tipo de ventilação
07 - tipo de iluminação
08 - tipo de abertura
09 - tipo de esquadrias
10 - tipo de piso
11 - tipo de cobertura
12 - tipo de forro
13 - observaçoes
14 - situação formulário
15 - tipo de formulário
16 - usuário alteração
17 - data alteração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18 -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19 -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20 - nome do ambiente
21 - comando
22 - mensagem
</t>
        </r>
      </text>
    </comment>
    <comment ref="E234" authorId="1" shapeId="0" xr:uid="{796BB093-03BE-448D-B0DE-40D75E60EDE9}">
      <text>
        <r>
          <rPr>
            <sz val="9"/>
            <color indexed="81"/>
            <rFont val="Segoe UI"/>
            <family val="2"/>
          </rPr>
          <t>01 - Formulário - Características Físicas do Ambiente
02 - Categoria
03 -  Setores da Demanda
04 -  Órgão
05 -  Ambientes da Demanda</t>
        </r>
      </text>
    </comment>
    <comment ref="D235" authorId="1" shapeId="0" xr:uid="{E2B13299-B3BD-4C7F-9451-A04621A7AF50}">
      <text>
        <r>
          <rPr>
            <b/>
            <sz val="9"/>
            <color indexed="81"/>
            <rFont val="Segoe UI"/>
            <family val="2"/>
          </rPr>
          <t xml:space="preserve">* Formulário - Características Físicas do Ambiente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tipo de ambiente
05 - tipo de construção
06 - tipo de ventilação
07 - tipo de iluminação
08 - tipo de abertura
09 - tipo de esquadrias
10 - tipo de piso
11 - tipo de cobertura
12 - tipo de forro
13 - observaçoes
14 - situação formulário
15 - tipo de formulário
</t>
        </r>
        <r>
          <rPr>
            <b/>
            <sz val="9"/>
            <color indexed="81"/>
            <rFont val="Segoe UI"/>
            <family val="2"/>
          </rPr>
          <t>* Categorias</t>
        </r>
        <r>
          <rPr>
            <sz val="9"/>
            <color indexed="81"/>
            <rFont val="Segoe UI"/>
            <family val="2"/>
          </rPr>
          <t xml:space="preserve">
16 -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17 -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18 -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19 - nome do ambiente</t>
        </r>
      </text>
    </comment>
    <comment ref="E235" authorId="1" shapeId="0" xr:uid="{C58904C1-41DA-4192-B04B-D914A87DE530}">
      <text>
        <r>
          <rPr>
            <sz val="9"/>
            <color indexed="81"/>
            <rFont val="Segoe UI"/>
            <family val="2"/>
          </rPr>
          <t>01 - Formulário - Características Físicas do Ambiente
02 - Categoria
03 -  Setores da Demanda
04 -  Órgão
05 -  Ambientes da Demanda</t>
        </r>
      </text>
    </comment>
    <comment ref="D236" authorId="1" shapeId="0" xr:uid="{7927EC9C-77B3-4E9A-A25D-50CF361A4FCB}">
      <text>
        <r>
          <rPr>
            <b/>
            <sz val="9"/>
            <color indexed="81"/>
            <rFont val="Segoe UI"/>
            <family val="2"/>
          </rPr>
          <t xml:space="preserve">* Formulário - Características Físicas do Ambiente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</t>
        </r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04 - função
05 - comando
06 - mensagem</t>
        </r>
      </text>
    </comment>
    <comment ref="E236" authorId="1" shapeId="0" xr:uid="{996D19C3-6A90-4AE9-BF17-71CB8AFE6648}">
      <text>
        <r>
          <rPr>
            <sz val="9"/>
            <color indexed="81"/>
            <rFont val="Segoe UI"/>
            <family val="2"/>
          </rPr>
          <t xml:space="preserve">01 - Formulário - Características Físicas do Ambiente
02 - Responsável Técnico
</t>
        </r>
      </text>
    </comment>
    <comment ref="D237" authorId="1" shapeId="0" xr:uid="{779FA3D6-22EF-4AA4-949D-C92D93863FB5}">
      <text>
        <r>
          <rPr>
            <b/>
            <sz val="9"/>
            <color indexed="81"/>
            <rFont val="Segoe UI"/>
            <family val="2"/>
          </rPr>
          <t xml:space="preserve">* Formulário - Características Físicas do Ambiente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tipo de ambiente
05 - tipo de construção
06 - tipo de ventilação
07 - tipo de iluminação
08 - tipo de abertura
09 - tipo de esquadrias
10 - tipo de piso
11 - tipo de cobertura
12 - tipo de forro
13 - observaçoes
14 - responsável técnico
</t>
        </r>
        <r>
          <rPr>
            <b/>
            <sz val="9"/>
            <color indexed="81"/>
            <rFont val="Segoe UI"/>
            <family val="2"/>
          </rPr>
          <t>* Categorias</t>
        </r>
        <r>
          <rPr>
            <sz val="9"/>
            <color indexed="81"/>
            <rFont val="Segoe UI"/>
            <family val="2"/>
          </rPr>
          <t xml:space="preserve">
15 -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16 - codigo setor
17 -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18 -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19 - código do órgão
20 -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21 -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22 - nome do ambiente 
23 - número de servidores
24 - situação</t>
        </r>
      </text>
    </comment>
    <comment ref="E237" authorId="1" shapeId="0" xr:uid="{5447D975-B4C4-4059-A2B5-92D9A384961C}">
      <text>
        <r>
          <rPr>
            <sz val="9"/>
            <color indexed="81"/>
            <rFont val="Segoe UI"/>
            <family val="2"/>
          </rPr>
          <t>01 - Formulário - Características Físicas do Ambiente
02 - Categoria
03 -  Setores da Demanda
04 -  Ambientes da Demanda
05 -  Pessoa
06 -  Órgão</t>
        </r>
      </text>
    </comment>
    <comment ref="D238" authorId="1" shapeId="0" xr:uid="{28F65431-2546-4D20-8101-F608485988BF}">
      <text>
        <r>
          <rPr>
            <b/>
            <sz val="9"/>
            <color indexed="81"/>
            <rFont val="Segoe UI"/>
            <family val="2"/>
          </rPr>
          <t xml:space="preserve">* Formulário - Características Físicas do Ambiente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tipo de ambiente
05 - tipo de construção
06 - tipo de ventilação
07 - tipo de iluminação
08 - tipo de abertura
09 - tipo de esquadrias
10 - tipo de piso
11 - tipo de cobertura
12 - tipo de forro
13 - observaçoes
14 - responsável técnico
15 - usuário cadastro
16 - data cadastro
</t>
        </r>
        <r>
          <rPr>
            <b/>
            <sz val="9"/>
            <color indexed="81"/>
            <rFont val="Segoe UI"/>
            <family val="2"/>
          </rPr>
          <t>* Categorias</t>
        </r>
        <r>
          <rPr>
            <sz val="9"/>
            <color indexed="81"/>
            <rFont val="Segoe UI"/>
            <family val="2"/>
          </rPr>
          <t xml:space="preserve">
17 -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18 - codigo setor
19 -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20 -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21 - código do órgão
22 -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23 -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24 - nome do ambiente 
25 - número de servidores
26 - situação</t>
        </r>
      </text>
    </comment>
    <comment ref="E238" authorId="1" shapeId="0" xr:uid="{48F3BD13-BAB1-4B30-9894-BC4F7CAC37FC}">
      <text>
        <r>
          <rPr>
            <sz val="9"/>
            <color indexed="81"/>
            <rFont val="Segoe UI"/>
            <family val="2"/>
          </rPr>
          <t>01 - Formulário - Características Físicas do Ambiente
02 - Categoria
03 -  Setores da Demanda
04 -  Ambientes da Demanda
05 -  Pessoa
06 -  Órgão</t>
        </r>
      </text>
    </comment>
    <comment ref="D241" authorId="1" shapeId="0" xr:uid="{E0838048-0D0E-4AFC-981E-B86C193A7619}">
      <text>
        <r>
          <rPr>
            <b/>
            <sz val="9"/>
            <color indexed="81"/>
            <rFont val="Segoe UI"/>
            <family val="2"/>
          </rPr>
          <t xml:space="preserve">* Formulário - Medições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temperatura
05 - iluminação
06 - umidade
07 - ruído
08 - ibutg
09 - nível de exposição
10 - horário de medição
11 - observaçoes
12 - situação formulário
13 - tipo de formulário
14 - usuário cadastro
15 - usuário alteração
16 - data cadastro
17 - data alteração
</t>
        </r>
      </text>
    </comment>
    <comment ref="E241" authorId="1" shapeId="0" xr:uid="{BC5F6B54-DA34-4941-A19A-5CDF6580F543}">
      <text>
        <r>
          <rPr>
            <sz val="9"/>
            <color indexed="81"/>
            <rFont val="Segoe UI"/>
            <family val="2"/>
          </rPr>
          <t>01 - Formulário - Medições</t>
        </r>
      </text>
    </comment>
    <comment ref="D242" authorId="1" shapeId="0" xr:uid="{69D90DB4-82DC-4561-B147-9DC544CA22EB}">
      <text>
        <r>
          <rPr>
            <b/>
            <sz val="9"/>
            <color indexed="81"/>
            <rFont val="Segoe UI"/>
            <family val="2"/>
          </rPr>
          <t xml:space="preserve">* Formulário - Medições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temperatura
05 - iluminação
06 - umidade
07 - ruído
08 - ibutg
09 - nível de exposição
10 - horário de medição
11 - observaçoes
12 - situação formulário
13 - tipo de formulário
14 - usuário cadastro
15 - data cadastro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16 -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17 -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18 - nome do ambiente
19 - comando
20 - mensagem</t>
        </r>
      </text>
    </comment>
    <comment ref="E242" authorId="1" shapeId="0" xr:uid="{4B2CDD6E-EB38-4DBF-8EBE-4B130199D18F}">
      <text>
        <r>
          <rPr>
            <sz val="9"/>
            <color indexed="81"/>
            <rFont val="Segoe UI"/>
            <family val="2"/>
          </rPr>
          <t>01 - Formulário - Medições
02 - Setores da Demanda
03 - Órgão
04 - Ambientes da Demanda</t>
        </r>
      </text>
    </comment>
    <comment ref="D243" authorId="1" shapeId="0" xr:uid="{F3A64E30-D0FE-4CBE-852B-28DFBECC4EEA}">
      <text>
        <r>
          <rPr>
            <b/>
            <sz val="9"/>
            <color indexed="81"/>
            <rFont val="Segoe UI"/>
            <family val="2"/>
          </rPr>
          <t xml:space="preserve">* Formulário - Medições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temperatura
05 - iluminação
06 - umidade
07 - ruído
08 - ibutg
09 - nível de exposição
10 - horário de medição
11 - observaçoes
12 - situação formulário
13 - tipo de formulário
14 - usuário alteração
15 - data alteração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16 -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17 -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18 - nome do ambiente
19 - comando
20 - mensagem</t>
        </r>
      </text>
    </comment>
    <comment ref="E243" authorId="1" shapeId="0" xr:uid="{49B42ED0-0CAF-4177-80DE-BA29F74C4DF8}">
      <text>
        <r>
          <rPr>
            <sz val="9"/>
            <color indexed="81"/>
            <rFont val="Segoe UI"/>
            <family val="2"/>
          </rPr>
          <t>01 - Formulário - Medições
02 - Setores da Demanda
03 - Órgão
04 - Ambientes da Demanda</t>
        </r>
      </text>
    </comment>
    <comment ref="D244" authorId="1" shapeId="0" xr:uid="{A4BB6742-35EB-4028-A094-4019ECDB2C37}">
      <text>
        <r>
          <rPr>
            <b/>
            <sz val="9"/>
            <color indexed="81"/>
            <rFont val="Segoe UI"/>
            <family val="2"/>
          </rPr>
          <t xml:space="preserve">* Formulário - Medições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temperatura
05 - iluminação
06 - umidade
07 - ruído
08 - ibutg
09 - nível de exposição
10 - horário de medição
11 - observaçoes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12 -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13 -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14 - nome do ambiente</t>
        </r>
      </text>
    </comment>
    <comment ref="E244" authorId="1" shapeId="0" xr:uid="{D4F8CEC3-7C32-49BA-A127-924021D41974}">
      <text>
        <r>
          <rPr>
            <sz val="9"/>
            <color indexed="81"/>
            <rFont val="Segoe UI"/>
            <family val="2"/>
          </rPr>
          <t>01 - Formulário - Medições
02 - Setores da Demanda
03 - Órgão
04 - Ambientes da Demanda</t>
        </r>
      </text>
    </comment>
    <comment ref="D245" authorId="1" shapeId="0" xr:uid="{1A7ACE42-E26A-4D31-A977-31F6B6F42514}">
      <text>
        <r>
          <rPr>
            <b/>
            <sz val="9"/>
            <color indexed="81"/>
            <rFont val="Segoe UI"/>
            <family val="2"/>
          </rPr>
          <t xml:space="preserve">* Formulário - Medições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</t>
        </r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04 - função
05 - comando
06 - mensagem</t>
        </r>
      </text>
    </comment>
    <comment ref="E245" authorId="1" shapeId="0" xr:uid="{12CDF181-1141-4150-8697-4DE7C5EA454C}">
      <text>
        <r>
          <rPr>
            <sz val="9"/>
            <color indexed="81"/>
            <rFont val="Segoe UI"/>
            <family val="2"/>
          </rPr>
          <t xml:space="preserve">01 - Formulário - Características Físicas do Ambiente
02 - Responsável Técnico
</t>
        </r>
      </text>
    </comment>
    <comment ref="D246" authorId="1" shapeId="0" xr:uid="{E3C68250-C95F-423A-8E33-80593EE0E040}">
      <text>
        <r>
          <rPr>
            <b/>
            <sz val="9"/>
            <color indexed="81"/>
            <rFont val="Segoe UI"/>
            <family val="2"/>
          </rPr>
          <t xml:space="preserve">* Formulário - Medições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temperatura
05 - iluminação
06 - umidade
07 - ruído
08 - ibutg
09 - nível de exposição
10 - horário de medição
11 - observaçoes
12 - responsável técnico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13 - codigo setor
14 -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15 -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16 - código do órgão
17 -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18 -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19 - nome do ambiente 
20 - número de servidores
21 - situação
22 - comando
23 - mensagem</t>
        </r>
      </text>
    </comment>
    <comment ref="E246" authorId="1" shapeId="0" xr:uid="{9DC40B86-F966-42EA-A8DC-792395EABB17}">
      <text>
        <r>
          <rPr>
            <sz val="9"/>
            <color indexed="81"/>
            <rFont val="Segoe UI"/>
            <family val="2"/>
          </rPr>
          <t>01 - Formulário - Medições
02 -  Setores da Demanda
03 -  Ambientes da Demanda
04 -  Pessoa
05 -  Órgão</t>
        </r>
      </text>
    </comment>
    <comment ref="D247" authorId="1" shapeId="0" xr:uid="{B6F51F48-74C0-4590-803A-B2566C18FBC3}">
      <text>
        <r>
          <rPr>
            <b/>
            <sz val="9"/>
            <color indexed="81"/>
            <rFont val="Segoe UI"/>
            <family val="2"/>
          </rPr>
          <t xml:space="preserve">* Formulário - Medições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temperatura
05 - iluminação
06 - umidade
07 - ruído
08 - ibutg
09 - nível de exposição
10 - horário de medição
11 - observaçoes
12 - responsável técnico
13 - usuário alteração
14 - data alteração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15- codigo setor
16 -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17 -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18 - código do órgão
19 -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20 -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21 - nome do ambiente 
22 - número de servidores
23 - situação
24 - comando
25 - mensagem</t>
        </r>
      </text>
    </comment>
    <comment ref="E247" authorId="1" shapeId="0" xr:uid="{98FF15CA-EAC6-4D22-BD2C-67D1B0F487D4}">
      <text>
        <r>
          <rPr>
            <sz val="9"/>
            <color indexed="81"/>
            <rFont val="Segoe UI"/>
            <family val="2"/>
          </rPr>
          <t>01 - Formulário - Medições
02 -  Setores da Demanda
03 -  Ambientes da Demanda
04 -  Pessoa
05 -  Órgão</t>
        </r>
      </text>
    </comment>
    <comment ref="D250" authorId="1" shapeId="0" xr:uid="{7FB61A59-6015-42FF-B441-29ABA4951871}">
      <text>
        <r>
          <rPr>
            <b/>
            <sz val="9"/>
            <color indexed="81"/>
            <rFont val="Segoe UI"/>
            <family val="2"/>
          </rPr>
          <t xml:space="preserve">* Formulário
</t>
        </r>
        <r>
          <rPr>
            <sz val="9"/>
            <color indexed="81"/>
            <rFont val="Segoe UI"/>
            <family val="2"/>
          </rPr>
          <t>01 - código
02 - tipo de demanda
03 - descrição do formulário
04 - situação
05 - responsável técnico</t>
        </r>
      </text>
    </comment>
    <comment ref="E250" authorId="1" shapeId="0" xr:uid="{462E28F0-5CE3-45F2-B82D-F4EC386C1C76}">
      <text>
        <r>
          <rPr>
            <sz val="9"/>
            <color indexed="81"/>
            <rFont val="Segoe UI"/>
            <family val="2"/>
          </rPr>
          <t xml:space="preserve">01 - Formulário
</t>
        </r>
      </text>
    </comment>
    <comment ref="D251" authorId="1" shapeId="0" xr:uid="{F64A04D9-5716-44EC-BC58-DE3F4E488875}">
      <text>
        <r>
          <rPr>
            <b/>
            <sz val="9"/>
            <color indexed="81"/>
            <rFont val="Segoe UI"/>
            <family val="2"/>
          </rPr>
          <t xml:space="preserve">* Formulário
</t>
        </r>
        <r>
          <rPr>
            <sz val="9"/>
            <color indexed="81"/>
            <rFont val="Segoe UI"/>
            <family val="2"/>
          </rPr>
          <t>01 - código
02 - tipo de demanda
03 - descrição do formulário
04 - situação
05 - responsável técnico
06 - comando
07 - mensagem</t>
        </r>
      </text>
    </comment>
    <comment ref="E251" authorId="1" shapeId="0" xr:uid="{FC39A87E-B3E7-4BF2-B403-106BADF4689C}">
      <text>
        <r>
          <rPr>
            <sz val="9"/>
            <color indexed="81"/>
            <rFont val="Segoe UI"/>
            <family val="2"/>
          </rPr>
          <t>01 - Formulário
02 - Responsável Técnico</t>
        </r>
      </text>
    </comment>
    <comment ref="D252" authorId="1" shapeId="0" xr:uid="{2DBD2731-3132-421F-8FD2-033114D908E7}">
      <text>
        <r>
          <rPr>
            <b/>
            <sz val="9"/>
            <color indexed="81"/>
            <rFont val="Segoe UI"/>
            <family val="2"/>
          </rPr>
          <t xml:space="preserve">* Formulário
</t>
        </r>
        <r>
          <rPr>
            <sz val="9"/>
            <color indexed="81"/>
            <rFont val="Segoe UI"/>
            <family val="2"/>
          </rPr>
          <t>01 - código
02 - tipo de demanda
03 - descrição do formulário
04 - situação
05 - responsável técnico
06 - comando
07 - mensagem</t>
        </r>
      </text>
    </comment>
    <comment ref="E252" authorId="1" shapeId="0" xr:uid="{71C283D7-40F2-459B-B48C-0FAB7208EB55}">
      <text>
        <r>
          <rPr>
            <sz val="9"/>
            <color indexed="81"/>
            <rFont val="Segoe UI"/>
            <family val="2"/>
          </rPr>
          <t>01 - Formulário
02 - Responsável Técnico</t>
        </r>
      </text>
    </comment>
    <comment ref="D253" authorId="1" shapeId="0" xr:uid="{8C89BE74-6AC6-48EC-84FD-F5F07DF0FB98}">
      <text>
        <r>
          <rPr>
            <b/>
            <sz val="9"/>
            <color indexed="81"/>
            <rFont val="Segoe UI"/>
            <family val="2"/>
          </rPr>
          <t xml:space="preserve">* Formulário
</t>
        </r>
        <r>
          <rPr>
            <sz val="9"/>
            <color indexed="81"/>
            <rFont val="Segoe UI"/>
            <family val="2"/>
          </rPr>
          <t xml:space="preserve">01 - código
02 - descrição do formulário
03 - situação
04 - responsável técnico
</t>
        </r>
        <r>
          <rPr>
            <b/>
            <sz val="9"/>
            <color indexed="81"/>
            <rFont val="Segoe UI"/>
            <family val="2"/>
          </rPr>
          <t xml:space="preserve">* Pessoa 
</t>
        </r>
        <r>
          <rPr>
            <sz val="9"/>
            <color indexed="81"/>
            <rFont val="Segoe UI"/>
            <family val="2"/>
          </rPr>
          <t>05 - nome
06 - comando
07 - mensagem</t>
        </r>
      </text>
    </comment>
    <comment ref="E253" authorId="1" shapeId="0" xr:uid="{85C39E89-9849-459A-A7EB-96CCE0DC010C}">
      <text>
        <r>
          <rPr>
            <sz val="9"/>
            <color indexed="81"/>
            <rFont val="Segoe UI"/>
            <family val="2"/>
          </rPr>
          <t>01 - Formulário
02 - Responsável Técnico</t>
        </r>
      </text>
    </comment>
    <comment ref="D256" authorId="2" shapeId="0" xr:uid="{5198D5B7-5B57-4876-8377-A5C1A274A583}">
      <text>
        <r>
          <rPr>
            <b/>
            <sz val="9"/>
            <color indexed="81"/>
            <rFont val="Segoe UI"/>
            <family val="2"/>
          </rPr>
          <t>* Formulário - Riscos Físicos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agentes físicos
05 - situação formulário
06 - tipo de formulário
07 - responsável técnico
08 - usuário cadastro
09 - usuário alteração
10 - data cadastro
11 - data alteração
12 - Tipo de Avaliação
13 - Limite de Tolerância
14 - Técnica para Medição
15 - Intensidade
16 - Unidade de Medida
17 - Utilização EPC
18 - Os EPC’s são eficazes?
19 - Utilização de EPI
20 - EPI (Equipamentos de Proteção Individual)
21 - Certificado de Avaliação ou Documento de avaliação
22 - O EPI é eficaz na neutralização dos riscos ao trabalhador?
23 - Foi tentada a implementação de medidas de proteção coletiva
24 - Foram observadas as condições de funcionamento do EPI ao longo do tempo
25 - Foi observado o uso ininterrupto do EPI ao longo do tempo
26 - Foi observado o prazo de validade do Certificado de Aprovação
27 - Foi observada a periodicidade de troca definida pelo fabricante nacional
28 - Foi observada a higienização conforme orientação do fabricante nacional
</t>
        </r>
        <r>
          <rPr>
            <b/>
            <sz val="9"/>
            <color indexed="81"/>
            <rFont val="Segoe UI"/>
            <family val="2"/>
          </rPr>
          <t xml:space="preserve">* Agentes Físicos
</t>
        </r>
        <r>
          <rPr>
            <sz val="9"/>
            <color indexed="81"/>
            <rFont val="Segoe UI"/>
            <family val="2"/>
          </rPr>
          <t>29 - código
30 - código formulário riscos físicos
31 - agente físico
32 - fonte geradora
33 - meios de propagação
34 - local da fonte geradora
35 - usuário cadastro
36 - usuário alteração
37 - data cadastro
38 - data alteração</t>
        </r>
      </text>
    </comment>
    <comment ref="E256" authorId="2" shapeId="0" xr:uid="{6480197F-A274-4D60-BFCA-2C3818086B5A}">
      <text>
        <r>
          <rPr>
            <sz val="9"/>
            <color indexed="81"/>
            <rFont val="Segoe UI"/>
            <family val="2"/>
          </rPr>
          <t>01 - Formulário - Riscos Físicos
02 - Agentes Físicos
03 - Unidade de Medida
04 - Categoria EPI</t>
        </r>
      </text>
    </comment>
    <comment ref="D257" authorId="2" shapeId="0" xr:uid="{48059E3A-92FF-489C-AC1E-714E7EE75DC3}">
      <text>
        <r>
          <rPr>
            <b/>
            <sz val="9"/>
            <color indexed="81"/>
            <rFont val="Segoe UI"/>
            <family val="2"/>
          </rPr>
          <t>* Formulário - Riscos Físicos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agentes físicos
05 - situação formulário
06 - responsável técnico
07 - usuário cadastro
08 - data cadastro
</t>
        </r>
        <r>
          <rPr>
            <b/>
            <sz val="9"/>
            <color indexed="81"/>
            <rFont val="Segoe UI"/>
            <family val="2"/>
          </rPr>
          <t xml:space="preserve">* Agentes Físicos
</t>
        </r>
        <r>
          <rPr>
            <sz val="9"/>
            <color indexed="81"/>
            <rFont val="Segoe UI"/>
            <family val="2"/>
          </rPr>
          <t xml:space="preserve">09 - código
10 - comando
11 - mensagem
</t>
        </r>
      </text>
    </comment>
    <comment ref="E257" authorId="2" shapeId="0" xr:uid="{F16D99F4-0B1D-4844-BAD5-F62C28D8D059}">
      <text>
        <r>
          <rPr>
            <sz val="9"/>
            <color indexed="81"/>
            <rFont val="Segoe UI"/>
            <family val="2"/>
          </rPr>
          <t>01 - Formulário - Riscos Físicos
02 - Responsável Técnico</t>
        </r>
      </text>
    </comment>
    <comment ref="D258" authorId="2" shapeId="0" xr:uid="{470356D0-4652-4577-B72B-1541B3E0749B}">
      <text>
        <r>
          <rPr>
            <b/>
            <sz val="9"/>
            <color indexed="81"/>
            <rFont val="Segoe UI"/>
            <family val="2"/>
          </rPr>
          <t xml:space="preserve">* Agentes Físicos
</t>
        </r>
        <r>
          <rPr>
            <sz val="9"/>
            <color indexed="81"/>
            <rFont val="Segoe UI"/>
            <family val="2"/>
          </rPr>
          <t>01 - código
02 - código formulário riscos físicos
03 - agente físico
04 - fonte geradora
05 - meios de propagação
06 - local da fonte geradora
07 - usuário cadastro
08 - data cadastro
09 - Tipo de Avaliação
10 - Limite de Tolerância
11 - Técnica para Medição
12 - Intensidade
13 - Unidade de Medida
14 - Utilização EPC
15 - Os EPC’s são eficazes?
16 - Utilização de EPI
17 - EPI (Equipamentos de Proteção Individual)
18 - Certificado de Avaliação ou Documento de avaliação
19 - O EPI é eficaz na neutralização dos riscos ao trabalhador?
20 - Foi tentada a implementação de medidas de proteção coletiva
21 - Foram observadas as condições de funcionamento do EPI ao longo do tempo
22 - Foi observado o uso ininterrupto do EPI ao longo do tempo
23 - Foi observado o prazo de validade do Certificado de Aprovação
24 - Foi observada a periodicidade de troca definida pelo fabricante nacional
25 - Foi observada a higienização conforme orientação do fabricante nacional
26 - comando
27 - mensagem</t>
        </r>
      </text>
    </comment>
    <comment ref="E258" authorId="2" shapeId="0" xr:uid="{9755265E-7CF4-4E61-83D3-B56C1337A1AF}">
      <text>
        <r>
          <rPr>
            <sz val="9"/>
            <color indexed="81"/>
            <rFont val="Segoe UI"/>
            <family val="2"/>
          </rPr>
          <t>01 - Formulário - Riscos Físicos
02  - Riscos Ambientais
03 - Responsável Técnico
04 - Unidade de Medida
05 - Categoria EPI</t>
        </r>
      </text>
    </comment>
    <comment ref="D259" authorId="3" shapeId="0" xr:uid="{44EFEE6A-BAE1-4CB5-A63B-0F6441B8180C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</t>
        </r>
      </text>
    </comment>
    <comment ref="E259" authorId="1" shapeId="0" xr:uid="{93C56A01-09CF-490E-96A2-996A69483837}">
      <text>
        <r>
          <rPr>
            <sz val="9"/>
            <color indexed="81"/>
            <rFont val="Segoe UI"/>
            <family val="2"/>
          </rPr>
          <t>01  - Riscos Ambientais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60" authorId="3" shapeId="0" xr:uid="{930DF413-5382-41CE-949E-489F0F0D9A20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</t>
        </r>
      </text>
    </comment>
    <comment ref="E260" authorId="1" shapeId="0" xr:uid="{61655DBE-9333-48AA-87A4-45FB8826459C}">
      <text>
        <r>
          <rPr>
            <sz val="9"/>
            <color indexed="81"/>
            <rFont val="Segoe UI"/>
            <family val="2"/>
          </rPr>
          <t>01  - Riscos Ambientais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61" authorId="3" shapeId="0" xr:uid="{8522C5A9-0D63-41CD-91FD-A9E4A8B69A3A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</t>
        </r>
      </text>
    </comment>
    <comment ref="E261" authorId="1" shapeId="0" xr:uid="{42AAA6A6-66B2-428D-B3F5-0816F1D290AF}">
      <text>
        <r>
          <rPr>
            <sz val="9"/>
            <color indexed="81"/>
            <rFont val="Segoe UI"/>
            <family val="2"/>
          </rPr>
          <t>01  - Riscos Ambientais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62" authorId="2" shapeId="0" xr:uid="{8234869C-BC49-4729-94CC-5DFB7812A85C}">
      <text>
        <r>
          <rPr>
            <b/>
            <sz val="9"/>
            <color indexed="81"/>
            <rFont val="Segoe UI"/>
            <family val="2"/>
          </rPr>
          <t xml:space="preserve">* Agentes Físicos
</t>
        </r>
        <r>
          <rPr>
            <sz val="9"/>
            <color indexed="81"/>
            <rFont val="Segoe UI"/>
            <family val="2"/>
          </rPr>
          <t>01 - código
02 - Descrição
03 - comando</t>
        </r>
      </text>
    </comment>
    <comment ref="E262" authorId="2" shapeId="0" xr:uid="{5F807268-1E92-4DA0-910D-563BC78DA26E}">
      <text>
        <r>
          <rPr>
            <sz val="9"/>
            <color indexed="81"/>
            <rFont val="Segoe UI"/>
            <family val="2"/>
          </rPr>
          <t>01 - Unidade de Medida</t>
        </r>
      </text>
    </comment>
    <comment ref="D263" authorId="2" shapeId="0" xr:uid="{61F679B9-520E-4766-B1B3-76729F53E5C8}">
      <text>
        <r>
          <rPr>
            <b/>
            <sz val="9"/>
            <color indexed="81"/>
            <rFont val="Segoe UI"/>
            <family val="2"/>
          </rPr>
          <t xml:space="preserve">* Agentes Físicos
</t>
        </r>
        <r>
          <rPr>
            <sz val="9"/>
            <color indexed="81"/>
            <rFont val="Segoe UI"/>
            <family val="2"/>
          </rPr>
          <t>01 - código
02 - Descrição
03 - comando</t>
        </r>
      </text>
    </comment>
    <comment ref="E263" authorId="2" shapeId="0" xr:uid="{DB5CB9F6-55D2-4EEB-B204-445EBA5477EF}">
      <text>
        <r>
          <rPr>
            <sz val="9"/>
            <color indexed="81"/>
            <rFont val="Segoe UI"/>
            <family val="2"/>
          </rPr>
          <t>01 - Categoria EPI</t>
        </r>
      </text>
    </comment>
    <comment ref="D264" authorId="2" shapeId="0" xr:uid="{089416A6-8BA1-46C7-910B-61FF36C5DE89}">
      <text>
        <r>
          <rPr>
            <b/>
            <sz val="9"/>
            <color indexed="81"/>
            <rFont val="Segoe UI"/>
            <family val="2"/>
          </rPr>
          <t xml:space="preserve">* Agentes Físicos
</t>
        </r>
        <r>
          <rPr>
            <sz val="9"/>
            <color indexed="81"/>
            <rFont val="Segoe UI"/>
            <family val="2"/>
          </rPr>
          <t>01 - código
02 - código formulário riscos físicos
03 - agente físico
04 - fonte geradora
05 - meios de propagação
06 - local da fonte geradora
07 - usuário alteração
08 - data alteração
09 - Tipo de Avaliação
10 - Limite de Tolerância
11 - Técnica para Medição
12 - Intensidade
13 - Unidade de Medida
14 - Utilização EPC
15 - Os EPC’s são eficazes?
16 - Utilização de EPI
17 - EPI (Equipamentos de Proteção Individual)
18 - Certificado de Avaliação ou Documento de avaliação
19 - O EPI é eficaz na neutralização dos riscos ao trabalhador?
20 - Foi tentada a implementação de medidas de proteção coletiva
21 - Foram observadas as condições de funcionamento do EPI ao longo do tempo
22 - Foi observado o uso ininterrupto do EPI ao longo do tempo
23 - Foi observado o prazo de validade do Certificado de Aprovação
24 - Foi observada a periodicidade de troca definida pelo fabricante nacional
25 - Foi observada a higienização conforme orientação do fabricante nacional
26 - comando
27 - mensagem</t>
        </r>
      </text>
    </comment>
    <comment ref="E264" authorId="2" shapeId="0" xr:uid="{2CBAFA50-EA67-453D-BC44-575E5BC35405}">
      <text>
        <r>
          <rPr>
            <sz val="9"/>
            <color indexed="81"/>
            <rFont val="Segoe UI"/>
            <family val="2"/>
          </rPr>
          <t>01 - Formulário - Riscos Físicos
02  - Riscos Ambientais
03 - Responsável Técnico
04 - Unidade de Medida
05 - Categoria EPI</t>
        </r>
      </text>
    </comment>
    <comment ref="D265" authorId="2" shapeId="0" xr:uid="{E034D61C-8A90-4991-9F04-7D9E6DF653F4}">
      <text>
        <r>
          <rPr>
            <b/>
            <sz val="9"/>
            <color indexed="81"/>
            <rFont val="Segoe UI"/>
            <family val="2"/>
          </rPr>
          <t xml:space="preserve">* Agentes Físicos
</t>
        </r>
        <r>
          <rPr>
            <sz val="9"/>
            <color indexed="81"/>
            <rFont val="Segoe UI"/>
            <family val="2"/>
          </rPr>
          <t xml:space="preserve">01 - código
02 - código formulário riscos físicos
03 - agente físico
04 - fonte geradora
05 - meios de propagação
06 - local da fonte geradora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07 - descrição
08 - Tipo de Avaliação
09 - Limite de Tolerância
10 - Técnica para Medição
11 - Intensidade
12 - Unidade de Medida
13 - Utilização EPC
14 - Os EPC’s são eficazes?
15 - Utilização de EPI
16 - EPI (Equipamentos de Proteção Individual)
17 - Certificado de Avaliação ou Documento de avaliação
18 - O EPI é eficaz na neutralização dos riscos ao trabalhador?
19 - Foi tentada a implementação de medidas de proteção coletiva
20 - Foram observadas as condições de funcionamento do EPI ao longo do tempo
21 - Foi observado o uso ininterrupto do EPI ao longo do tempo
22 - Foi observado o prazo de validade do Certificado de Aprovação
23 - Foi observada a periodicidade de troca definida pelo fabricante nacional
24 - Foi observada a higienização conforme orientação do fabricante nacional</t>
        </r>
      </text>
    </comment>
    <comment ref="E265" authorId="2" shapeId="0" xr:uid="{03D6B206-A9AE-4293-AAE6-1D59B891E3D7}">
      <text>
        <r>
          <rPr>
            <sz val="9"/>
            <color indexed="81"/>
            <rFont val="Segoe UI"/>
            <family val="2"/>
          </rPr>
          <t>01 - Formulário - Riscos Físicos
02  - Riscos Ambientais
03 - Unidade de Medida
04 - Categoria EPI</t>
        </r>
      </text>
    </comment>
    <comment ref="D266" authorId="2" shapeId="0" xr:uid="{2EB0CA16-4AF2-4C19-A8AC-29862C623165}">
      <text>
        <r>
          <rPr>
            <b/>
            <sz val="9"/>
            <color indexed="81"/>
            <rFont val="Segoe UI"/>
            <family val="2"/>
          </rPr>
          <t xml:space="preserve">* Agentes Físicos
</t>
        </r>
        <r>
          <rPr>
            <sz val="9"/>
            <color indexed="81"/>
            <rFont val="Segoe UI"/>
            <family val="2"/>
          </rPr>
          <t xml:space="preserve">01 - código
02 - agente físico
03 - fonte geradora
04 - meios de propagação
05 - local da fonte geradora
06 - tipo avaliação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07 - descrição
08 - comando
09 - mensagem</t>
        </r>
      </text>
    </comment>
    <comment ref="E266" authorId="2" shapeId="0" xr:uid="{3895D519-C444-44DD-9621-61ED9D04A0B8}">
      <text>
        <r>
          <rPr>
            <sz val="9"/>
            <color indexed="81"/>
            <rFont val="Segoe UI"/>
            <family val="2"/>
          </rPr>
          <t>01 - Formulário - Riscos Físicos
02  - Riscos Ambientais</t>
        </r>
      </text>
    </comment>
    <comment ref="D267" authorId="2" shapeId="0" xr:uid="{9B361913-A0EE-4BC5-A1C9-D20E3504E050}">
      <text>
        <r>
          <rPr>
            <b/>
            <sz val="9"/>
            <color indexed="81"/>
            <rFont val="Segoe UI"/>
            <family val="2"/>
          </rPr>
          <t xml:space="preserve">* Agentes Físicos
</t>
        </r>
        <r>
          <rPr>
            <sz val="9"/>
            <color indexed="81"/>
            <rFont val="Segoe UI"/>
            <family val="2"/>
          </rPr>
          <t xml:space="preserve">01 - código
02 - código formulário riscos físicos
03 - agente físico
04 - fonte geradora
05 - meios de propagação
06 - local da fonte geradora
07 - usuário alteração
08 - data alteração
09 - tipo avaliação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10 - descrição
11 - comando
12 - mensagem</t>
        </r>
      </text>
    </comment>
    <comment ref="E267" authorId="2" shapeId="0" xr:uid="{EC5E034C-2006-4118-9DD6-93DCB917C0A5}">
      <text>
        <r>
          <rPr>
            <sz val="9"/>
            <color indexed="81"/>
            <rFont val="Segoe UI"/>
            <family val="2"/>
          </rPr>
          <t>01 - Formulário - Riscos Físicos
02  - Riscos Ambientais</t>
        </r>
      </text>
    </comment>
    <comment ref="D268" authorId="2" shapeId="0" xr:uid="{FC0C2378-CA95-485A-B532-FDE2C0A398B3}">
      <text>
        <r>
          <rPr>
            <b/>
            <sz val="9"/>
            <color indexed="81"/>
            <rFont val="Segoe UI"/>
            <family val="2"/>
          </rPr>
          <t>* Formulário - Riscos Físicos</t>
        </r>
        <r>
          <rPr>
            <sz val="9"/>
            <color indexed="81"/>
            <rFont val="Segoe UI"/>
            <family val="2"/>
          </rPr>
          <t xml:space="preserve">
01 - código
</t>
        </r>
        <r>
          <rPr>
            <b/>
            <sz val="9"/>
            <color indexed="81"/>
            <rFont val="Segoe UI"/>
            <family val="2"/>
          </rPr>
          <t xml:space="preserve">* Agentes Físicos
</t>
        </r>
        <r>
          <rPr>
            <sz val="9"/>
            <color indexed="81"/>
            <rFont val="Segoe UI"/>
            <family val="2"/>
          </rPr>
          <t xml:space="preserve">02 - código
03 - comando
04 - mensagem
</t>
        </r>
      </text>
    </comment>
    <comment ref="E268" authorId="2" shapeId="0" xr:uid="{5B39B87D-2967-4231-A04D-A2494A6D0506}">
      <text>
        <r>
          <rPr>
            <sz val="9"/>
            <color indexed="81"/>
            <rFont val="Segoe UI"/>
            <family val="2"/>
          </rPr>
          <t>01 - Formulário - Riscos Físicos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02 - Responsável Técnico</t>
        </r>
      </text>
    </comment>
    <comment ref="D269" authorId="2" shapeId="0" xr:uid="{F21F5507-7B40-4A9E-A994-AEFA371219BA}">
      <text>
        <r>
          <rPr>
            <b/>
            <sz val="9"/>
            <color indexed="81"/>
            <rFont val="Segoe UI"/>
            <family val="2"/>
          </rPr>
          <t xml:space="preserve">* Agentes Físicos
</t>
        </r>
        <r>
          <rPr>
            <sz val="9"/>
            <color indexed="81"/>
            <rFont val="Segoe UI"/>
            <family val="2"/>
          </rPr>
          <t xml:space="preserve">01 - código
02 - código formulário riscos físicos
03 - código da demanda
04 - código do ambiente
05 - agente físico
06 - fonte geradora
07 - meios de propagação
08 - local da fonte geradora
09 - usuário alteração
10 - data alteração
11 - Tipo de Avaliação
12 - Limite de Tolerância
13 - Técnica para Medição
14 - Intensidade
15 - Unidade de Medida
16 - Utilização EPC
17 - Os EPC’s são eficazes?
18 - Utilização de EPI
19 - EPI (Equipamentos de Proteção Individual)
20 - Certificado de Avaliação ou Documento de avaliação
21 - O EPI é eficaz na neutralização dos riscos ao trabalhador?
22 - Foi tentada a implementação de medidas de proteção coletiva
23 - Foram observadas as condições de funcionamento do EPI ao longo do tempo
24 - Foi observado o uso ininterrupto do EPI ao longo do tempo
25 - Foi observado o prazo de validade do Certificado de Aprovação
26 - Foi observada a periodicidade de troca definida pelo fabricante nacional
27 - Foi observada a higienização conforme orientação do fabricante nacional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28 -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29 - codigo setor
30 -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31 -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32 - código do órgão
33 -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34 -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35 - nome do ambiente 
36 - número de servidores
37 - situação
38 - comando
39 - mensagem</t>
        </r>
      </text>
    </comment>
    <comment ref="E269" authorId="2" shapeId="0" xr:uid="{E4974CA4-D37B-4D34-8B33-91C6A459CF47}">
      <text>
        <r>
          <rPr>
            <sz val="9"/>
            <color indexed="81"/>
            <rFont val="Segoe UI"/>
            <family val="2"/>
          </rPr>
          <t>01 - Formulário - Riscos Físicos
02  - Riscos Ambientais
03 -  Setores da Demanda
04 -  Pessoa
05 -  Órgão
06 -  Ambientes da Demanda
07 - Unidade de Medida
08 - Categoria EPI</t>
        </r>
      </text>
    </comment>
    <comment ref="D272" authorId="2" shapeId="0" xr:uid="{1F98475E-A884-41B9-9BA5-FC247C761FFA}">
      <text>
        <r>
          <rPr>
            <b/>
            <sz val="9"/>
            <color indexed="81"/>
            <rFont val="Segoe UI"/>
            <family val="2"/>
          </rPr>
          <t>* Formulário - Riscos Químicos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agentes químicos
05 - situação formulário
06 - tipo de formulário
07 - responsável técnico
08 - usuário cadastro
09 - usuário alteração
10 - data cadastro
11 - data alteração
12 - Tipo de Avaliação
13 - Limite de Tolerância
14 - Técnica para Medição
15 - Intensidade
16 - Unidade de Medida
17 - Utilização EPC
18 - Os EPC’s são eficazes?
19 - Utilização de EPI
20 - EPI (Equipamentos de Proteção Individual)
21 - Certificado de Avaliação ou Documento de avaliação
22 - O EPI é eficaz na neutralização dos riscos ao trabalhador?
23 - Foi tentada a implementação de medidas de proteção coletiva
24 - Foram observadas as condições de funcionamento do EPI ao longo do tempo
25 - Foi observado o uso ininterrupto do EPI ao longo do tempo
26 - Foi observado o prazo de validade do Certificado de Aprovação
27 - Foi observada a periodicidade de troca definida pelo fabricante nacional
28 - Foi observada a higienização conforme orientação do fabricante nacional
</t>
        </r>
        <r>
          <rPr>
            <b/>
            <sz val="9"/>
            <color indexed="81"/>
            <rFont val="Segoe UI"/>
            <family val="2"/>
          </rPr>
          <t xml:space="preserve">* Agentes Químicos
</t>
        </r>
        <r>
          <rPr>
            <sz val="9"/>
            <color indexed="81"/>
            <rFont val="Segoe UI"/>
            <family val="2"/>
          </rPr>
          <t>29 - código
30 - código formulário riscos químicos
31 - agente químico
32 - fonte geradora
33 - vias de exposição
34 - meios de propagação
35 - nome do produto
36 - forma ou estado
37 - usuário cadastro
38 - usuário alteração
39 - data cadastro
40 - data alteração</t>
        </r>
      </text>
    </comment>
    <comment ref="E272" authorId="2" shapeId="0" xr:uid="{ECB554A2-92D3-4A63-B6CB-3709FA1ADAFB}">
      <text>
        <r>
          <rPr>
            <sz val="9"/>
            <color indexed="81"/>
            <rFont val="Segoe UI"/>
            <family val="2"/>
          </rPr>
          <t>01 - Formulário - Riscos Químicos
02 - Agentes Químicos
03 - Unidade de Medida
04 - Categoria EPI</t>
        </r>
      </text>
    </comment>
    <comment ref="D273" authorId="2" shapeId="0" xr:uid="{4AACA9E8-DA8A-4177-A7FE-A8AE2349C1AF}">
      <text>
        <r>
          <rPr>
            <b/>
            <sz val="9"/>
            <color indexed="81"/>
            <rFont val="Segoe UI"/>
            <family val="2"/>
          </rPr>
          <t>* Formulário - Riscos Químicos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agentes químicos
05 - situação formulário
06 - responsável técnico
07 - usuário cadastro
08 - data cadastro
</t>
        </r>
        <r>
          <rPr>
            <b/>
            <sz val="9"/>
            <color indexed="81"/>
            <rFont val="Segoe UI"/>
            <family val="2"/>
          </rPr>
          <t xml:space="preserve">* Agentes Químicos
</t>
        </r>
        <r>
          <rPr>
            <sz val="9"/>
            <color indexed="81"/>
            <rFont val="Segoe UI"/>
            <family val="2"/>
          </rPr>
          <t xml:space="preserve">09 - código
10 - comando
11 - mensagem
</t>
        </r>
      </text>
    </comment>
    <comment ref="E273" authorId="2" shapeId="0" xr:uid="{402DB4D6-7CFB-45F9-9015-CAFE60F9A5AA}">
      <text>
        <r>
          <rPr>
            <sz val="9"/>
            <color indexed="81"/>
            <rFont val="Segoe UI"/>
            <family val="2"/>
          </rPr>
          <t>01 - Formulário - Riscos Químicos
02 - Responsável Técnico
03 -  Ambientes da Demanda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D274" authorId="2" shapeId="0" xr:uid="{4D6D0668-DECF-4697-B5C4-B91D7E6FA763}">
      <text>
        <r>
          <rPr>
            <b/>
            <sz val="9"/>
            <color indexed="81"/>
            <rFont val="Segoe UI"/>
            <family val="2"/>
          </rPr>
          <t xml:space="preserve">* Agentes Químicos
</t>
        </r>
        <r>
          <rPr>
            <sz val="9"/>
            <color indexed="81"/>
            <rFont val="Segoe UI"/>
            <family val="2"/>
          </rPr>
          <t>01 - código
02 - código formulário riscos químicos
03 - agente químico
04 - fonte geradora
05 - vias de exposição
06 - meios de propagação
07 - nome do produto
08 - forma ou estado
09 - usuário cadastro
10 - data cadastro
11 - Tipo de Avaliação
12 - Limite de Tolerância
13 - Técnica para Medição
14 - Intensidade
15 - Unidade de Medida
16 - Utilização EPC
17 - Os EPC’s são eficazes?
18 - Utilização de EPI
19 - EPI (Equipamentos de Proteção Individual)
20 - Certificado de Avaliação ou Documento de avaliação
21 - O EPI é eficaz na neutralização dos riscos ao trabalhador?
22 - Foi tentada a implementação de medidas de proteção coletiva
23 - Foram observadas as condições de funcionamento do EPI ao longo do tempo
24 - Foi observado o uso ininterrupto do EPI ao longo do tempo
25 - Foi observado o prazo de validade do Certificado de Aprovação
26 - Foi observada a periodicidade de troca definida pelo fabricante nacional
27 - Foi observada a higienização conforme orientação do fabricante nacional
28 - comando
29 - mensagem</t>
        </r>
      </text>
    </comment>
    <comment ref="E274" authorId="2" shapeId="0" xr:uid="{59F4D6C8-0EC6-4874-9FE4-7962732E6495}">
      <text>
        <r>
          <rPr>
            <sz val="9"/>
            <color indexed="81"/>
            <rFont val="Segoe UI"/>
            <family val="2"/>
          </rPr>
          <t>01 - Formulário - Riscos Químicos
02  - Riscos Ambientais
03 - Responsável Técnico
04 - Unidade de Medida
05 - Categoria EPI</t>
        </r>
      </text>
    </comment>
    <comment ref="D275" authorId="3" shapeId="0" xr:uid="{5FDC8768-8383-4D38-9A42-5B8E8969A55D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</t>
        </r>
      </text>
    </comment>
    <comment ref="E275" authorId="1" shapeId="0" xr:uid="{D5F302CE-EFCB-4E0B-9F87-E847312640A5}">
      <text>
        <r>
          <rPr>
            <sz val="9"/>
            <color indexed="81"/>
            <rFont val="Segoe UI"/>
            <family val="2"/>
          </rPr>
          <t>01  - Riscos Ambientais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76" authorId="3" shapeId="0" xr:uid="{FC1C6E31-C332-4DD8-8EFA-15F8F81DB963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</t>
        </r>
      </text>
    </comment>
    <comment ref="E276" authorId="1" shapeId="0" xr:uid="{8B4836D0-B6E6-4377-9EE8-180B0AE33153}">
      <text>
        <r>
          <rPr>
            <sz val="9"/>
            <color indexed="81"/>
            <rFont val="Segoe UI"/>
            <family val="2"/>
          </rPr>
          <t>01  - Riscos Ambientais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77" authorId="3" shapeId="0" xr:uid="{73E451CF-DC1B-4CA0-A451-92293A2F2834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</t>
        </r>
      </text>
    </comment>
    <comment ref="E277" authorId="1" shapeId="0" xr:uid="{DB77C96E-E0FE-4BD4-957E-FC227E632CEE}">
      <text>
        <r>
          <rPr>
            <sz val="9"/>
            <color indexed="81"/>
            <rFont val="Segoe UI"/>
            <family val="2"/>
          </rPr>
          <t>01  - Riscos Ambientais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78" authorId="2" shapeId="0" xr:uid="{CE799A2D-D64C-4D63-A374-81A3F76B3FD5}">
      <text>
        <r>
          <rPr>
            <b/>
            <sz val="9"/>
            <color indexed="81"/>
            <rFont val="Segoe UI"/>
            <family val="2"/>
          </rPr>
          <t xml:space="preserve">* Agentes Químicos
</t>
        </r>
        <r>
          <rPr>
            <sz val="9"/>
            <color indexed="81"/>
            <rFont val="Segoe UI"/>
            <family val="2"/>
          </rPr>
          <t>01 - código
02 - código formulário riscos químicos
03 - agente químico
04 - fonte geradora
05 - vias de exposição
06 - meios de propagação
07 - nome do produto
08 - forma ou estado
09 - usuário alteração
10 - data alteração
11 - Tipo de Avaliação
12 - Limite de Tolerância
13 - Técnica para Medição
14 - Intensidade
15 - Unidade de Medida
16 - Utilização EPC
17 - Os EPC’s são eficazes?
18 - Utilização de EPI
19 - EPI (Equipamentos de Proteção Individual)
20 - Certificado de Avaliação ou Documento de avaliação
21 - O EPI é eficaz na neutralização dos riscos ao trabalhador?
22 - Foi tentada a implementação de medidas de proteção coletiva
23 - Foram observadas as condições de funcionamento do EPI ao longo do tempo
24 - Foi observado o uso ininterrupto do EPI ao longo do tempo
25 - Foi observado o prazo de validade do Certificado de Aprovação
26 - Foi observada a periodicidade de troca definida pelo fabricante nacional
27 - Foi observada a higienização conforme orientação do fabricante nacional
28 - comando
29 - mensagem</t>
        </r>
      </text>
    </comment>
    <comment ref="E278" authorId="2" shapeId="0" xr:uid="{88A6FADE-F965-42C5-88F7-0D2D20C09AD6}">
      <text>
        <r>
          <rPr>
            <sz val="9"/>
            <color indexed="81"/>
            <rFont val="Segoe UI"/>
            <family val="2"/>
          </rPr>
          <t>01 - Formulário - Riscos Químicos
02  - Riscos Ambientais
03 - Responsável Técnico
04 - Unidade de Medida
05 - Categoria EPI</t>
        </r>
      </text>
    </comment>
    <comment ref="D279" authorId="2" shapeId="0" xr:uid="{D665E6CE-DC74-4B97-84D4-F2FBA2BDAB2F}">
      <text>
        <r>
          <rPr>
            <b/>
            <sz val="9"/>
            <color indexed="81"/>
            <rFont val="Segoe UI"/>
            <family val="2"/>
          </rPr>
          <t xml:space="preserve">* Agentes Químicos
</t>
        </r>
        <r>
          <rPr>
            <sz val="9"/>
            <color indexed="81"/>
            <rFont val="Segoe UI"/>
            <family val="2"/>
          </rPr>
          <t xml:space="preserve">01 - código
02 - agente químico
03 - fonte geradora
04 - vias de exposição
05 - meios de propagação
06 - nome do produto
07 - forma ou estado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08 - descrição
09 - Tipo de Avaliação
10 - Limite de Tolerância
11 - Técnica para Medição
12 - Intensidade
13 - Unidade de Medida
14 - Utilização EPC
15 - Os EPC’s são eficazes?
16 - Utilização de EPI
17 - EPI (Equipamentos de Proteção Individual)
18 - Certificado de Avaliação ou Documento de avaliação
19 - O EPI é eficaz na neutralização dos riscos ao trabalhador?
20 - Foi tentada a implementação de medidas de proteção coletiva
21 - Foram observadas as condições de funcionamento do EPI ao longo do tempo
22 - Foi observado o uso ininterrupto do EPI ao longo do tempo
23 - Foi observado o prazo de validade do Certificado de Aprovação
24 - Foi observada a periodicidade de troca definida pelo fabricante nacional
25 - Foi observada a higienização conforme orientação do fabricante nacional</t>
        </r>
      </text>
    </comment>
    <comment ref="E279" authorId="2" shapeId="0" xr:uid="{0FC775AA-FE70-42ED-A590-162E556557F1}">
      <text>
        <r>
          <rPr>
            <sz val="9"/>
            <color indexed="81"/>
            <rFont val="Segoe UI"/>
            <family val="2"/>
          </rPr>
          <t>01 - Formulário - Riscos Químicos
02  - Riscos Ambientais
03 - Unidade de Medida
04 - Categoria API</t>
        </r>
      </text>
    </comment>
    <comment ref="D280" authorId="2" shapeId="0" xr:uid="{8359E6F4-AF25-41E9-AC0C-BB8CA675B862}">
      <text>
        <r>
          <rPr>
            <b/>
            <sz val="9"/>
            <color indexed="81"/>
            <rFont val="Segoe UI"/>
            <family val="2"/>
          </rPr>
          <t xml:space="preserve">* Agentes Químicos
</t>
        </r>
        <r>
          <rPr>
            <sz val="9"/>
            <color indexed="81"/>
            <rFont val="Segoe UI"/>
            <family val="2"/>
          </rPr>
          <t xml:space="preserve">01 - código
02 - agente químico
03 - fonte geradora
04 - vias de exposição
05 - meios de propagação
06 - nome do produto
07 - forma ou estado
08 - tipo avaliação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09 - descrição
10 - comando
11 - mensagem</t>
        </r>
      </text>
    </comment>
    <comment ref="E280" authorId="2" shapeId="0" xr:uid="{8C0ACA40-7EC4-432E-AA2A-698BCF415AB3}">
      <text>
        <r>
          <rPr>
            <sz val="9"/>
            <color indexed="81"/>
            <rFont val="Segoe UI"/>
            <family val="2"/>
          </rPr>
          <t>01 - Formulário - Riscos Químicos
02  - Riscos Ambientais</t>
        </r>
      </text>
    </comment>
    <comment ref="D281" authorId="2" shapeId="0" xr:uid="{CBF42D63-2B13-4FCE-9CBC-7A8162621036}">
      <text>
        <r>
          <rPr>
            <b/>
            <sz val="9"/>
            <color indexed="81"/>
            <rFont val="Segoe UI"/>
            <family val="2"/>
          </rPr>
          <t>* Agentes Químicos</t>
        </r>
        <r>
          <rPr>
            <sz val="9"/>
            <color indexed="81"/>
            <rFont val="Segoe UI"/>
            <family val="2"/>
          </rPr>
          <t xml:space="preserve">
01 - código
02 - comando
03 - mensagem</t>
        </r>
      </text>
    </comment>
    <comment ref="E281" authorId="2" shapeId="0" xr:uid="{AD217488-EAAE-43D1-8FBC-1B923EBC9D09}">
      <text>
        <r>
          <rPr>
            <sz val="9"/>
            <color indexed="81"/>
            <rFont val="Segoe UI"/>
            <family val="2"/>
          </rPr>
          <t>01 - Formulário - Riscos Químicos
02 - Usuário</t>
        </r>
      </text>
    </comment>
    <comment ref="D282" authorId="2" shapeId="0" xr:uid="{E239D86F-8134-4291-AFD4-1BFF47EE3C54}">
      <text>
        <r>
          <rPr>
            <b/>
            <sz val="9"/>
            <color indexed="81"/>
            <rFont val="Segoe UI"/>
            <family val="2"/>
          </rPr>
          <t xml:space="preserve">* Agentes Químicos
</t>
        </r>
        <r>
          <rPr>
            <sz val="9"/>
            <color indexed="81"/>
            <rFont val="Segoe UI"/>
            <family val="2"/>
          </rPr>
          <t xml:space="preserve">01 - código
02 - código formulário riscos químicos
03 - agente químico
04 - fonte geradora
05 - vias de exposição
06 - meios de propagação
07 - nome do produto
08 - forma ou estado
09 - responsável técnico
10 - Tipo de Avaliação
11 - Limite de Tolerância
12 - Técnica para Medição
13 - Intensidade
14 - Unidade de Medida
15 - Utilização EPC
16 - Os EPC’s são eficazes?
17 - Utilização de EPI
18 - EPI (Equipamentos de Proteção Individual)
19 - Certificado de Avaliação ou Documento de avaliação
20 - O EPI é eficaz na neutralização dos riscos ao trabalhador?
21 - Foi tentada a implementação de medidas de proteção coletiva
22 - Foram observadas as condições de funcionamento do EPI ao longo do tempo
23 - Foi observado o uso ininterrupto do EPI ao longo do tempo
24 - Foi observado o prazo de validade do Certificado de Aprovação
25 - Foi observada a periodicidade de troca definida pelo fabricante nacional
26 - Foi observada a higienização conforme orientação do fabricante nacional
</t>
        </r>
        <r>
          <rPr>
            <b/>
            <sz val="9"/>
            <color indexed="81"/>
            <rFont val="Segoe UI"/>
            <family val="2"/>
          </rPr>
          <t>* Formulário - Riscos Químicos</t>
        </r>
        <r>
          <rPr>
            <sz val="9"/>
            <color indexed="81"/>
            <rFont val="Segoe UI"/>
            <family val="2"/>
          </rPr>
          <t xml:space="preserve">
27 - código da demanda
28 - código do ambiente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29 -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30 - codigo setor
31 - competência do setor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32 -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33 - código do órgão
34 -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35 -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36 - nome do ambiente 
37 - número de servidores
38 - situação
22 - comando
23 - mensagem</t>
        </r>
      </text>
    </comment>
    <comment ref="E282" authorId="2" shapeId="0" xr:uid="{536D6547-1ACC-43F1-83EC-F31B8506E921}">
      <text>
        <r>
          <rPr>
            <sz val="9"/>
            <color indexed="81"/>
            <rFont val="Segoe UI"/>
            <family val="2"/>
          </rPr>
          <t>01 - Formulário - Riscos Químicos
02  - Riscos Ambientais
03 -  Setores da Demanda
04 -  Pessoa
05 -  Órgão
06 -  Ambientes da Demanda
07 - Unidade de Medida
08 - Categoria EPI</t>
        </r>
      </text>
    </comment>
    <comment ref="D283" authorId="2" shapeId="0" xr:uid="{5FDD7FF0-ACBA-4275-966E-039F25CCF6AA}">
      <text>
        <r>
          <rPr>
            <b/>
            <sz val="9"/>
            <color indexed="81"/>
            <rFont val="Segoe UI"/>
            <family val="2"/>
          </rPr>
          <t xml:space="preserve">* Agentes Químicos
</t>
        </r>
        <r>
          <rPr>
            <sz val="9"/>
            <color indexed="81"/>
            <rFont val="Segoe UI"/>
            <family val="2"/>
          </rPr>
          <t xml:space="preserve">01 - código
02 - código formulário riscos químicos
03 - agente químico
04 - fonte geradora
05 - vias de exposição
06 - meios de propagação
07 - nome do produto
08 - forma ou estado
09 - responsável técnico
10 - usuário alteração
11 - data alteração
12 - tipo avaliação
</t>
        </r>
        <r>
          <rPr>
            <b/>
            <sz val="9"/>
            <color indexed="81"/>
            <rFont val="Segoe UI"/>
            <family val="2"/>
          </rPr>
          <t>* Formulário - Riscos Químicos</t>
        </r>
        <r>
          <rPr>
            <sz val="9"/>
            <color indexed="81"/>
            <rFont val="Segoe UI"/>
            <family val="2"/>
          </rPr>
          <t xml:space="preserve">
13 - código da demanda
14 - código do ambiente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15 -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16 - codigo setor
17 - competência do setor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18 -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19 - código do órgão
20 -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21 -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22 - nome do ambiente 
23 - número de servidores
24 - situação
25 - comando
26 - mensagem</t>
        </r>
      </text>
    </comment>
    <comment ref="E283" authorId="2" shapeId="0" xr:uid="{0CF1214C-DD00-41AC-841C-B7B7B382BDA9}">
      <text>
        <r>
          <rPr>
            <sz val="9"/>
            <color indexed="81"/>
            <rFont val="Segoe UI"/>
            <family val="2"/>
          </rPr>
          <t>01 - Formulário - Riscos Químicos
02  - Riscos Ambientais
03 -  Setores da Demanda
04 -  Pessoa
05 -  Órgão
06 -  Ambientes da Demanda</t>
        </r>
      </text>
    </comment>
    <comment ref="D286" authorId="2" shapeId="0" xr:uid="{9D949F38-6729-44A2-B704-5BA8B59C9A0B}">
      <text>
        <r>
          <rPr>
            <b/>
            <sz val="9"/>
            <color indexed="81"/>
            <rFont val="Segoe UI"/>
            <family val="2"/>
          </rPr>
          <t>* Formulário - Riscos Biológicos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agentes biológicos
05 - situação formulário
06 - tipo de formulário
07 - responsável técnico
08 - usuário cadastro
09 - usuário alteração
10 - data cadastro
11 - data alteração
12 - Tipo de Avaliação
13 - Limite de Tolerância
14 - Técnica para Medição
15 - Intensidade
16 - Unidade de Medida
17 - Utilização EPC
18 - Os EPC’s são eficazes?
19 - Utilização de EPI
20 - EPI (Equipamentos de Proteção Individual)
21 - Certificado de Avaliação ou Documento de avaliação
22 - O EPI é eficaz na neutralização dos riscos ao trabalhador?
23 - Foi tentada a implementação de medidas de proteção coletiva
24 - Foram observadas as condições de funcionamento do EPI ao longo do tempo
25 - Foi observado o uso ininterrupto do EPI ao longo do tempo
26 - Foi observado o prazo de validade do Certificado de Aprovação
27 - Foi observada a periodicidade de troca definida pelo fabricante nacional
28 - Foi observada a higienização conforme orientação do fabricante nacional
</t>
        </r>
        <r>
          <rPr>
            <b/>
            <sz val="9"/>
            <color indexed="81"/>
            <rFont val="Segoe UI"/>
            <family val="2"/>
          </rPr>
          <t xml:space="preserve">* Agentes Biológicos
</t>
        </r>
        <r>
          <rPr>
            <sz val="9"/>
            <color indexed="81"/>
            <rFont val="Segoe UI"/>
            <family val="2"/>
          </rPr>
          <t>29 - código
30 - código formulário riscos químicos
31 - agente biológico
32 - fonte geradora
33 - vias de exposição
34 - meios de propagação
35 - local da fonte do agente biológico
36 - tipo de agente biológico
37 - usuário cadastro
38 - usuário alteração
39 - data cadastro
40 - data alteração</t>
        </r>
      </text>
    </comment>
    <comment ref="E286" authorId="2" shapeId="0" xr:uid="{CEC028E1-6319-4CD6-B508-426DD8DB2E27}">
      <text>
        <r>
          <rPr>
            <sz val="9"/>
            <color indexed="81"/>
            <rFont val="Segoe UI"/>
            <family val="2"/>
          </rPr>
          <t>01 - Formulário - Riscos Biológicos
02 - Agentes Biológicos
03 - Unidade de Medida
04 - Categoria EPI</t>
        </r>
      </text>
    </comment>
    <comment ref="D287" authorId="2" shapeId="0" xr:uid="{8D430E15-E361-48FC-BC2C-6409CBC6EFEC}">
      <text>
        <r>
          <rPr>
            <b/>
            <sz val="9"/>
            <color indexed="81"/>
            <rFont val="Segoe UI"/>
            <family val="2"/>
          </rPr>
          <t>* Formulário - Riscos Biológicos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agentes biológicos
05 - situação formulário
06 - responsável técnico
07 - usuário cadastro
08 - data cadastro
</t>
        </r>
        <r>
          <rPr>
            <b/>
            <sz val="9"/>
            <color indexed="81"/>
            <rFont val="Segoe UI"/>
            <family val="2"/>
          </rPr>
          <t xml:space="preserve">* Agentes Biológicos
</t>
        </r>
        <r>
          <rPr>
            <sz val="9"/>
            <color indexed="81"/>
            <rFont val="Segoe UI"/>
            <family val="2"/>
          </rPr>
          <t xml:space="preserve">09 - código
10 - comando
11 - mensagem
</t>
        </r>
      </text>
    </comment>
    <comment ref="E287" authorId="2" shapeId="0" xr:uid="{E481237E-0258-44A5-9432-5B67E7E7F4DB}">
      <text>
        <r>
          <rPr>
            <sz val="9"/>
            <color indexed="81"/>
            <rFont val="Segoe UI"/>
            <family val="2"/>
          </rPr>
          <t>01 - Formulário - Riscos Biológicos
02 - Responsável Técnico
03 - Ambientes da Demanda</t>
        </r>
      </text>
    </comment>
    <comment ref="D288" authorId="2" shapeId="0" xr:uid="{209DD074-B677-41AB-A9B1-85CC718ECB58}">
      <text>
        <r>
          <rPr>
            <b/>
            <sz val="9"/>
            <color indexed="81"/>
            <rFont val="Segoe UI"/>
            <family val="2"/>
          </rPr>
          <t xml:space="preserve">* Agentes Biológicos
</t>
        </r>
        <r>
          <rPr>
            <sz val="9"/>
            <color indexed="81"/>
            <rFont val="Segoe UI"/>
            <family val="2"/>
          </rPr>
          <t>01 - código
02 - código formulário riscos biológicos
03 - agente biológico
04 - fonte geradora
05 - vias de exposição
06 - meios de propagação
07 - local da fonte do agente biológico
08 - tipo de agente biológico
09 - usuário cadastro
10 - data cadastro
11 - Tipo de Avaliação
12 - Limite de Tolerância
13 - Técnica para Medição
14 - Intensidade
15 - Unidade de Medida
16 - Utilização EPC
17 - Os EPC’s são eficazes?
18 - Utilização de EPI
19 - EPI (Equipamentos de Proteção Individual)
20 - Certificado de Avaliação ou Documento de avaliação
21 - O EPI é eficaz na neutralização dos riscos ao trabalhador?
22 - Foi tentada a implementação de medidas de proteção coletiva
23 - Foram observadas as condições de funcionamento do EPI ao longo do tempo
24 - Foi observado o uso ininterrupto do EPI ao longo do tempo
25 - Foi observado o prazo de validade do Certificado de Aprovação
26 - Foi observada a periodicidade de troca definida pelo fabricante nacional
27 - Foi observada a higienização conforme orientação do fabricante nacional
28 - comando
29 - mensagem</t>
        </r>
      </text>
    </comment>
    <comment ref="E288" authorId="2" shapeId="0" xr:uid="{108AB5AD-418B-429A-9966-34EEC448F7FC}">
      <text>
        <r>
          <rPr>
            <sz val="9"/>
            <color indexed="81"/>
            <rFont val="Segoe UI"/>
            <family val="2"/>
          </rPr>
          <t>01 - Formulário - Riscos Biológicos
02  - Riscos Ambientais
03 - Responsável Técnico
04 - Unidade de Medida
05 - Categoria EPI</t>
        </r>
      </text>
    </comment>
    <comment ref="D289" authorId="3" shapeId="0" xr:uid="{683D1E00-3A9E-45DE-BFFE-8271B6006ECE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</t>
        </r>
      </text>
    </comment>
    <comment ref="E289" authorId="1" shapeId="0" xr:uid="{E7270C7F-848C-40C8-81DD-5291B1C2CE4D}">
      <text>
        <r>
          <rPr>
            <sz val="9"/>
            <color indexed="81"/>
            <rFont val="Segoe UI"/>
            <family val="2"/>
          </rPr>
          <t>01  - Riscos Ambientais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90" authorId="3" shapeId="0" xr:uid="{247F215F-5750-4F2E-BAF2-594284A53E7F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</t>
        </r>
      </text>
    </comment>
    <comment ref="E290" authorId="1" shapeId="0" xr:uid="{5FAFE56F-B6BA-4F37-805B-6DE8BF032F55}">
      <text>
        <r>
          <rPr>
            <sz val="9"/>
            <color indexed="81"/>
            <rFont val="Segoe UI"/>
            <family val="2"/>
          </rPr>
          <t>01  - Riscos Ambientais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91" authorId="3" shapeId="0" xr:uid="{F37954F3-3A7E-4F7C-8E0B-1754A7C482B4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</t>
        </r>
      </text>
    </comment>
    <comment ref="E291" authorId="1" shapeId="0" xr:uid="{2E94C487-5761-451F-97A4-88B2E309AFC7}">
      <text>
        <r>
          <rPr>
            <sz val="9"/>
            <color indexed="81"/>
            <rFont val="Segoe UI"/>
            <family val="2"/>
          </rPr>
          <t>01  - Riscos Ambientais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92" authorId="3" shapeId="0" xr:uid="{B83A3685-B883-43B5-9690-1AE967A09165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</t>
        </r>
      </text>
    </comment>
    <comment ref="E292" authorId="1" shapeId="0" xr:uid="{18F59B8E-C5CF-4183-BDF5-AA2F92BE7C54}">
      <text>
        <r>
          <rPr>
            <sz val="9"/>
            <color indexed="81"/>
            <rFont val="Segoe UI"/>
            <family val="2"/>
          </rPr>
          <t>01  - Riscos Ambientais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93" authorId="2" shapeId="0" xr:uid="{BF7BFC41-97E3-4E4A-A7E7-637D9A3BAB23}">
      <text>
        <r>
          <rPr>
            <b/>
            <sz val="9"/>
            <color indexed="81"/>
            <rFont val="Segoe UI"/>
            <family val="2"/>
          </rPr>
          <t xml:space="preserve">* Agentes Biológicos
</t>
        </r>
        <r>
          <rPr>
            <sz val="9"/>
            <color indexed="81"/>
            <rFont val="Segoe UI"/>
            <family val="2"/>
          </rPr>
          <t>01 - código
02 - código formulário riscos biológicos
03 - agente biológico
04 - fonte geradora
05 - vias de exposição
06 - meios de propagação
07 - local da fonte do agente biológico
08 - tipo de agente biológico
09 - usuário alteração
10 - data alteração
11 - Tipo de Avaliação
12 - Limite de Tolerância
13 - Técnica para Medição
14 - Intensidade
15 - Unidade de Medida
16 - Utilização EPC
17 - Os EPC’s são eficazes?
18 - Utilização de EPI
19 - EPI (Equipamentos de Proteção Individual)
20 - Certificado de Avaliação ou Documento de avaliação
21 - O EPI é eficaz na neutralização dos riscos ao trabalhador?
22 - Foi tentada a implementação de medidas de proteção coletiva
23 - Foram observadas as condições de funcionamento do EPI ao longo do tempo
24 - Foi observado o uso ininterrupto do EPI ao longo do tempo
25 - Foi observado o prazo de validade do Certificado de Aprovação
26 - Foi observada a periodicidade de troca definida pelo fabricante nacional
27 - Foi observada a higienização conforme orientação do fabricante nacional
28 - comando
29 - mensagem</t>
        </r>
      </text>
    </comment>
    <comment ref="E293" authorId="2" shapeId="0" xr:uid="{30890314-0144-4C17-8467-75DF21884144}">
      <text>
        <r>
          <rPr>
            <sz val="9"/>
            <color indexed="81"/>
            <rFont val="Segoe UI"/>
            <family val="2"/>
          </rPr>
          <t>01 - Formulário - Riscos Biológicos
02  - Riscos Ambientais
03 - Responsável Técnico
04 - Unidade de Medida
05 - Categoria EPI</t>
        </r>
      </text>
    </comment>
    <comment ref="D294" authorId="2" shapeId="0" xr:uid="{343CDE59-944C-4E9F-BB00-5707CE10FD87}">
      <text>
        <r>
          <rPr>
            <b/>
            <sz val="9"/>
            <color indexed="81"/>
            <rFont val="Segoe UI"/>
            <family val="2"/>
          </rPr>
          <t xml:space="preserve">* Agentes Químicos
</t>
        </r>
        <r>
          <rPr>
            <sz val="9"/>
            <color indexed="81"/>
            <rFont val="Segoe UI"/>
            <family val="2"/>
          </rPr>
          <t xml:space="preserve">01 - código
02 - agente biológico
03 - fonte geradora
04 - vias de exposição
05 - meios de propagação
06 - local da fonte do agente biológico
07 - tipo de agente biológico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08 - descrição
09 - Tipo de Avaliação
10 - Limite de Tolerância
11 - Técnica para Medição
12 - Intensidade
13 - Unidade de Medida
14 - Utilização EPC
15 - Os EPC’s são eficazes?
16 - Utilização de EPI
17 - EPI (Equipamentos de Proteção Individual)
18 - Certificado de Avaliação ou Documento de avaliação
19 - O EPI é eficaz na neutralização dos riscos ao trabalhador?
20 - Foi tentada a implementação de medidas de proteção coletiva
21 - Foram observadas as condições de funcionamento do EPI ao longo do tempo
22 - Foi observado o uso ininterrupto do EPI ao longo do tempo
23 - Foi observado o prazo de validade do Certificado de Aprovação
24 - Foi observada a periodicidade de troca definida pelo fabricante nacional
25 - Foi observada a higienização conforme orientação do fabricante nacional</t>
        </r>
      </text>
    </comment>
    <comment ref="E294" authorId="2" shapeId="0" xr:uid="{3DE67CDB-76DB-4E14-8888-F768F9462808}">
      <text>
        <r>
          <rPr>
            <sz val="9"/>
            <color indexed="81"/>
            <rFont val="Segoe UI"/>
            <family val="2"/>
          </rPr>
          <t>01 - Formulário - Riscos Biológicos
02  - Riscos Ambientais
03 - Unidade de Medida
04 - Categoria EPI</t>
        </r>
      </text>
    </comment>
    <comment ref="D295" authorId="2" shapeId="0" xr:uid="{3E4CA399-26EC-45AC-BABD-595275EBC5DC}">
      <text>
        <r>
          <rPr>
            <b/>
            <sz val="9"/>
            <color indexed="81"/>
            <rFont val="Segoe UI"/>
            <family val="2"/>
          </rPr>
          <t xml:space="preserve">* Agentes Biológicos
</t>
        </r>
        <r>
          <rPr>
            <sz val="9"/>
            <color indexed="81"/>
            <rFont val="Segoe UI"/>
            <family val="2"/>
          </rPr>
          <t xml:space="preserve">01 - código
02 - agente biológico
03 - fonte geradora
04 - vias de exposição
05 - meios de propagação
06 - tipo avaliação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07 - descrição
08 - comando
09 - mensagem</t>
        </r>
      </text>
    </comment>
    <comment ref="E295" authorId="2" shapeId="0" xr:uid="{155DEA0B-B683-45AF-BF07-A5DB82D17F42}">
      <text>
        <r>
          <rPr>
            <sz val="9"/>
            <color indexed="81"/>
            <rFont val="Segoe UI"/>
            <family val="2"/>
          </rPr>
          <t>01 - Formulário - Riscos Biológicos
02  - Riscos Ambientais</t>
        </r>
      </text>
    </comment>
    <comment ref="D296" authorId="2" shapeId="0" xr:uid="{0B2A0A9F-5A49-46EA-8937-8CE0DBC4EBE8}">
      <text>
        <r>
          <rPr>
            <b/>
            <sz val="9"/>
            <color indexed="81"/>
            <rFont val="Segoe UI"/>
            <family val="2"/>
          </rPr>
          <t>* Agentes Biológicos</t>
        </r>
        <r>
          <rPr>
            <sz val="9"/>
            <color indexed="81"/>
            <rFont val="Segoe UI"/>
            <family val="2"/>
          </rPr>
          <t xml:space="preserve">
01 - código
02 - comando
03 - mensagem</t>
        </r>
      </text>
    </comment>
    <comment ref="E296" authorId="2" shapeId="0" xr:uid="{F02538CF-1502-464D-A37C-6B5BBCF0ED17}">
      <text>
        <r>
          <rPr>
            <sz val="9"/>
            <color indexed="81"/>
            <rFont val="Segoe UI"/>
            <family val="2"/>
          </rPr>
          <t>01 - Formulário - Riscos Biológicos</t>
        </r>
      </text>
    </comment>
    <comment ref="D297" authorId="2" shapeId="0" xr:uid="{C5D9BE99-AB3A-42E9-B240-54EF60F0E947}">
      <text>
        <r>
          <rPr>
            <b/>
            <sz val="9"/>
            <color indexed="81"/>
            <rFont val="Segoe UI"/>
            <family val="2"/>
          </rPr>
          <t xml:space="preserve">* Agentes Biológicos
</t>
        </r>
        <r>
          <rPr>
            <sz val="9"/>
            <color indexed="81"/>
            <rFont val="Segoe UI"/>
            <family val="2"/>
          </rPr>
          <t xml:space="preserve">01 - código
02 - código formulário riscos biológicos
03 - agente biológico
04 - fonte geradora
05 - vias de exposição
06 - meios de propagação
07 - local da fonte do agente biológico
08 - tipo de agente biológico
09 - responsável técnico
10 - Tipo de Avaliação
11 - Limite de Tolerância
12 - Técnica para Medição
13 - Intensidade
14 - Unidade de Medida
15 - Utilização EPC
16 - Os EPC’s são eficazes?
17 - Utilização de EPI
18 - EPI (Equipamentos de Proteção Individual)
19 - Certificado de Avaliação ou Documento de avaliação
20 - O EPI é eficaz na neutralização dos riscos ao trabalhador?
21 - Foi tentada a implementação de medidas de proteção coletiva
22 - Foram observadas as condições de funcionamento do EPI ao longo do tempo
23 - Foi observado o uso ininterrupto do EPI ao longo do tempo
24 - Foi observado o prazo de validade do Certificado de Aprovação
25 - Foi observada a periodicidade de troca definida pelo fabricante nacional
26 - Foi observada a higienização conforme orientação do fabricante nacional
</t>
        </r>
        <r>
          <rPr>
            <b/>
            <sz val="9"/>
            <color indexed="81"/>
            <rFont val="Segoe UI"/>
            <family val="2"/>
          </rPr>
          <t>* Formulário - Riscos Biológicos</t>
        </r>
        <r>
          <rPr>
            <sz val="9"/>
            <color indexed="81"/>
            <rFont val="Segoe UI"/>
            <family val="2"/>
          </rPr>
          <t xml:space="preserve">
27 - código da demanda
28 - código do ambiente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29 -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30 - codigo setor
31 - competência do setor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32 -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33 - código do órgão
34 -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35 -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36 - nome do ambiente 
37 - número de servidores
38 - situação
39 - comando
40 - mensagem</t>
        </r>
      </text>
    </comment>
    <comment ref="E297" authorId="2" shapeId="0" xr:uid="{ADE30A68-11EF-489B-B708-6F308352980D}">
      <text>
        <r>
          <rPr>
            <sz val="9"/>
            <color indexed="81"/>
            <rFont val="Segoe UI"/>
            <family val="2"/>
          </rPr>
          <t>01 - Formulário - Riscos Biológicos
02  - Riscos Ambientais
03 -  Setores da Demanda
04 -  Pessoa
05 -  Órgão
06 -  Ambientes da Demanda
07 - Unidade de Medida
08 - Categoria EPI</t>
        </r>
      </text>
    </comment>
    <comment ref="D298" authorId="2" shapeId="0" xr:uid="{7DC7DD81-416C-433B-9198-A6EAAF606C08}">
      <text>
        <r>
          <rPr>
            <b/>
            <sz val="9"/>
            <color indexed="81"/>
            <rFont val="Segoe UI"/>
            <family val="2"/>
          </rPr>
          <t xml:space="preserve">* Agentes Biológicos
</t>
        </r>
        <r>
          <rPr>
            <sz val="9"/>
            <color indexed="81"/>
            <rFont val="Segoe UI"/>
            <family val="2"/>
          </rPr>
          <t xml:space="preserve">01 - código
02 - código formulário riscos biológicos
03 - agente biológico
04 - fonte geradora
05 - vias de exposição
06 - meios de propagação
07 - local da fonte do agente biológico
08 - tipo de agente biológico
09 - responsável técnico
10 - usuário alteração
11 - data alteração
12 - tipoa avaliação
</t>
        </r>
        <r>
          <rPr>
            <b/>
            <sz val="9"/>
            <color indexed="81"/>
            <rFont val="Segoe UI"/>
            <family val="2"/>
          </rPr>
          <t>* Formulário - Riscos Biológicos</t>
        </r>
        <r>
          <rPr>
            <sz val="9"/>
            <color indexed="81"/>
            <rFont val="Segoe UI"/>
            <family val="2"/>
          </rPr>
          <t xml:space="preserve">
13 - código da demanda
14 - código do ambiente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15 -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16 - codigo setor
17 - competência do setor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18 -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19 - código do órgão
20 -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21 -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22 - nome do ambiente 
23 - número de servidores
24 - situação
25 - comando
26 - mensagem</t>
        </r>
      </text>
    </comment>
    <comment ref="E298" authorId="2" shapeId="0" xr:uid="{1974DF28-B395-41B9-BA27-614BC172238F}">
      <text>
        <r>
          <rPr>
            <sz val="9"/>
            <color indexed="81"/>
            <rFont val="Segoe UI"/>
            <family val="2"/>
          </rPr>
          <t>01 - Formulário - Riscos Biológicos
02  - Riscos Ambientais
03 -  Setores da Demanda
04 -  Pessoa
05 -  Órgão
06 -  Ambientes da Demanda</t>
        </r>
      </text>
    </comment>
    <comment ref="D301" authorId="2" shapeId="0" xr:uid="{5574B400-FCCE-4CE4-AB5D-FAAC11CD9704}">
      <text>
        <r>
          <rPr>
            <b/>
            <sz val="9"/>
            <color indexed="81"/>
            <rFont val="Segoe UI"/>
            <family val="2"/>
          </rPr>
          <t>* Formulário - EPI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EPI
05 - situação formulário
06 - tipo de formulário
07 - responsável técnico
08 - usuário cadastro
09 - usuário alteração
10 - data cadastro
11 - data alteração
</t>
        </r>
        <r>
          <rPr>
            <b/>
            <sz val="9"/>
            <color indexed="81"/>
            <rFont val="Segoe UI"/>
            <family val="2"/>
          </rPr>
          <t xml:space="preserve">* EPI
</t>
        </r>
        <r>
          <rPr>
            <sz val="9"/>
            <color indexed="81"/>
            <rFont val="Segoe UI"/>
            <family val="2"/>
          </rPr>
          <t>12 - código
13 - código formulário EPI
14 - EPI
15 - estado de conservação
16 - tipo de controle
17 - maneira de aquisição
18 - observação
19 - usuário cadastro
20 - usuário alteração
21 - data cadastro
22 - data alteração</t>
        </r>
      </text>
    </comment>
    <comment ref="E301" authorId="2" shapeId="0" xr:uid="{41535253-D161-48B2-B0C1-0E234CDAB6EA}">
      <text>
        <r>
          <rPr>
            <sz val="9"/>
            <color indexed="81"/>
            <rFont val="Segoe UI"/>
            <family val="2"/>
          </rPr>
          <t>01 - Formulário - EPI
02 - EPI</t>
        </r>
      </text>
    </comment>
    <comment ref="D302" authorId="2" shapeId="0" xr:uid="{AE77E7F5-2861-4FAD-A981-CB1C36A23FE2}">
      <text>
        <r>
          <rPr>
            <b/>
            <sz val="9"/>
            <color indexed="81"/>
            <rFont val="Segoe UI"/>
            <family val="2"/>
          </rPr>
          <t>* Formulário - EPI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EPI
05 - situação formulário
06 - responsável técnico
07 - usuário cadastro
08 - data cadastro
</t>
        </r>
        <r>
          <rPr>
            <b/>
            <sz val="9"/>
            <color indexed="81"/>
            <rFont val="Segoe UI"/>
            <family val="2"/>
          </rPr>
          <t xml:space="preserve">* EPI
</t>
        </r>
        <r>
          <rPr>
            <sz val="9"/>
            <color indexed="81"/>
            <rFont val="Segoe UI"/>
            <family val="2"/>
          </rPr>
          <t xml:space="preserve">09 - código
10 - comando
11 - mensagem
</t>
        </r>
      </text>
    </comment>
    <comment ref="E302" authorId="2" shapeId="0" xr:uid="{0CC11E3F-C277-4E35-92E9-532D23335E70}">
      <text>
        <r>
          <rPr>
            <sz val="9"/>
            <color indexed="81"/>
            <rFont val="Segoe UI"/>
            <family val="2"/>
          </rPr>
          <t>01 - Formulário - EPI
02 - Responsável Técnico
03 - Ambientes da Demanda</t>
        </r>
      </text>
    </comment>
    <comment ref="D303" authorId="2" shapeId="0" xr:uid="{EC818252-2494-4CD5-8CE0-1EDEB9BB3C14}">
      <text>
        <r>
          <rPr>
            <b/>
            <sz val="9"/>
            <color indexed="81"/>
            <rFont val="Segoe UI"/>
            <family val="2"/>
          </rPr>
          <t xml:space="preserve">* EPI
</t>
        </r>
        <r>
          <rPr>
            <sz val="9"/>
            <color indexed="81"/>
            <rFont val="Segoe UI"/>
            <family val="2"/>
          </rPr>
          <t>01 - código
02 - código formulário EPI
03 - EPI
04 - estado de conservação
05 - tipo de controle
06 - maneira de aquisição
07 - observação
08 - usuário cadastro
09 - data cadastro
10 - comando
11 - mensagem</t>
        </r>
      </text>
    </comment>
    <comment ref="E303" authorId="2" shapeId="0" xr:uid="{88EA45BF-C42A-4D88-A5F7-433D52358566}">
      <text>
        <r>
          <rPr>
            <sz val="9"/>
            <color indexed="81"/>
            <rFont val="Segoe UI"/>
            <family val="2"/>
          </rPr>
          <t>01 - Formulário - EPI
02  - Categorias
03 - Responsável Técnico</t>
        </r>
      </text>
    </comment>
    <comment ref="D304" authorId="1" shapeId="0" xr:uid="{79251957-2409-4AA9-88DA-7310AE7F3A9F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304" authorId="1" shapeId="0" xr:uid="{F28D0ACF-EF02-4652-B0B1-DB0B75A7C396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305" authorId="2" shapeId="0" xr:uid="{9F82FAAE-908C-485C-97A2-E4FF1BDA2D70}">
      <text>
        <r>
          <rPr>
            <b/>
            <sz val="9"/>
            <color indexed="81"/>
            <rFont val="Segoe UI"/>
            <family val="2"/>
          </rPr>
          <t xml:space="preserve">* EPI
</t>
        </r>
        <r>
          <rPr>
            <sz val="9"/>
            <color indexed="81"/>
            <rFont val="Segoe UI"/>
            <family val="2"/>
          </rPr>
          <t>01 - código
02 - código formulário riscos biológicos
03 - EPI
04 - estado de conservação
05 - tipo de controle
06 - maneira de aquisição
07 - observação
08 - usuário alteração
09 - data alteração
10 - comando
11 - mensagem</t>
        </r>
      </text>
    </comment>
    <comment ref="E305" authorId="2" shapeId="0" xr:uid="{8532A096-DEBF-4215-80ED-487BB8EED9EE}">
      <text>
        <r>
          <rPr>
            <sz val="9"/>
            <color indexed="81"/>
            <rFont val="Segoe UI"/>
            <family val="2"/>
          </rPr>
          <t>01 - Formulário - EPI
02  - Categorias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03 - Responsável Técnico</t>
        </r>
      </text>
    </comment>
    <comment ref="D306" authorId="2" shapeId="0" xr:uid="{33B66F94-C062-4E72-B604-00B8AB05B9CA}">
      <text>
        <r>
          <rPr>
            <b/>
            <sz val="9"/>
            <color indexed="81"/>
            <rFont val="Segoe UI"/>
            <family val="2"/>
          </rPr>
          <t xml:space="preserve">* EPI
</t>
        </r>
        <r>
          <rPr>
            <sz val="9"/>
            <color indexed="81"/>
            <rFont val="Segoe UI"/>
            <family val="2"/>
          </rPr>
          <t xml:space="preserve">01 - código
02 - EPI
03 - estado de conservação
04 - tipo de controle
05 - maneira de aquisição
06 - observação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07 - descrição
</t>
        </r>
      </text>
    </comment>
    <comment ref="E306" authorId="2" shapeId="0" xr:uid="{93E26B39-D397-4162-B417-1DD9C36427DC}">
      <text>
        <r>
          <rPr>
            <sz val="9"/>
            <color indexed="81"/>
            <rFont val="Segoe UI"/>
            <family val="2"/>
          </rPr>
          <t>01 - Formulário - EPI
02  - Categorias</t>
        </r>
      </text>
    </comment>
    <comment ref="D307" authorId="2" shapeId="0" xr:uid="{DEF4309A-7C92-405C-A364-963AAD2FF4F8}">
      <text>
        <r>
          <rPr>
            <b/>
            <sz val="9"/>
            <color indexed="81"/>
            <rFont val="Segoe UI"/>
            <family val="2"/>
          </rPr>
          <t xml:space="preserve">* EPI
</t>
        </r>
        <r>
          <rPr>
            <sz val="9"/>
            <color indexed="81"/>
            <rFont val="Segoe UI"/>
            <family val="2"/>
          </rPr>
          <t xml:space="preserve">01 - código
02 - EPI
03 - estado de conservação
04 - tipo de controle
05 - maneira de aquisição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06 - descrição
07 - comando
08 - mensagem</t>
        </r>
      </text>
    </comment>
    <comment ref="E307" authorId="2" shapeId="0" xr:uid="{BD3236D0-6741-4D66-A5C3-43F369E20CB0}">
      <text>
        <r>
          <rPr>
            <sz val="9"/>
            <color indexed="81"/>
            <rFont val="Segoe UI"/>
            <family val="2"/>
          </rPr>
          <t>01 - Formulário - EPI
02  - Categorias</t>
        </r>
      </text>
    </comment>
    <comment ref="D308" authorId="2" shapeId="0" xr:uid="{6CE2B76C-C495-4A82-BCF7-E374BDE82DF8}">
      <text>
        <r>
          <rPr>
            <b/>
            <sz val="9"/>
            <color indexed="81"/>
            <rFont val="Segoe UI"/>
            <family val="2"/>
          </rPr>
          <t>* EPI</t>
        </r>
        <r>
          <rPr>
            <sz val="9"/>
            <color indexed="81"/>
            <rFont val="Segoe UI"/>
            <family val="2"/>
          </rPr>
          <t xml:space="preserve">
01 - código
02 - comando
03 - mensagem</t>
        </r>
      </text>
    </comment>
    <comment ref="E308" authorId="2" shapeId="0" xr:uid="{CB368A51-FF7D-4B14-A6D5-100A23DFB988}">
      <text>
        <r>
          <rPr>
            <sz val="9"/>
            <color indexed="81"/>
            <rFont val="Segoe UI"/>
            <family val="2"/>
          </rPr>
          <t>01 - Formulário - EPI</t>
        </r>
      </text>
    </comment>
    <comment ref="D309" authorId="2" shapeId="0" xr:uid="{DAA657BE-F163-4A20-AF72-163E31B8F7FD}">
      <text>
        <r>
          <rPr>
            <b/>
            <sz val="9"/>
            <color indexed="81"/>
            <rFont val="Segoe UI"/>
            <family val="2"/>
          </rPr>
          <t xml:space="preserve">* EPI
</t>
        </r>
        <r>
          <rPr>
            <sz val="9"/>
            <color indexed="81"/>
            <rFont val="Segoe UI"/>
            <family val="2"/>
          </rPr>
          <t xml:space="preserve">01 - código
02 - código formulário EPI
03 - EPI
04 - estado de conservação
05 - tipo de controle
06 - maneira de aquisição
07 - observação
08 - responsável técnico
</t>
        </r>
        <r>
          <rPr>
            <b/>
            <sz val="9"/>
            <color indexed="81"/>
            <rFont val="Segoe UI"/>
            <family val="2"/>
          </rPr>
          <t>* Formulário - EPI</t>
        </r>
        <r>
          <rPr>
            <sz val="9"/>
            <color indexed="81"/>
            <rFont val="Segoe UI"/>
            <family val="2"/>
          </rPr>
          <t xml:space="preserve">
08 - código da demanda
10 - código do ambiente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11 -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12 - codigo setor
13 - competência do setor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14 -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15 - código do órgão
16 -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17 -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18 - nome do ambiente 
19 - número de servidores
20 - situação
21 - comando
22 - mensagem</t>
        </r>
      </text>
    </comment>
    <comment ref="E309" authorId="2" shapeId="0" xr:uid="{411619ED-A582-447F-9903-7EDDAD3233B2}">
      <text>
        <r>
          <rPr>
            <sz val="9"/>
            <color indexed="81"/>
            <rFont val="Segoe UI"/>
            <family val="2"/>
          </rPr>
          <t>01 - Formulário - EPI
02  - Categorias
03 -  Setores da Demanda
04 -  Pessoa
05 -  Órgão
06 -  Ambientes da Demanda</t>
        </r>
      </text>
    </comment>
    <comment ref="D310" authorId="2" shapeId="0" xr:uid="{79E09818-77A9-4E5E-BDC2-4E66F272C57E}">
      <text>
        <r>
          <rPr>
            <b/>
            <sz val="9"/>
            <color indexed="81"/>
            <rFont val="Segoe UI"/>
            <family val="2"/>
          </rPr>
          <t xml:space="preserve">* EPI
</t>
        </r>
        <r>
          <rPr>
            <sz val="9"/>
            <color indexed="81"/>
            <rFont val="Segoe UI"/>
            <family val="2"/>
          </rPr>
          <t xml:space="preserve">01 - código
02 - código formulário riscos biológicos
03 - EPI
04 - estado de conservação
05 - tipo de controle
06 - maneira de aquisição
07 - observação
08 - responsável técnico
09 - usuário alteração
10 - data alteração
</t>
        </r>
        <r>
          <rPr>
            <b/>
            <sz val="9"/>
            <color indexed="81"/>
            <rFont val="Segoe UI"/>
            <family val="2"/>
          </rPr>
          <t>* Formulário - Riscos Biológicos</t>
        </r>
        <r>
          <rPr>
            <sz val="9"/>
            <color indexed="81"/>
            <rFont val="Segoe UI"/>
            <family val="2"/>
          </rPr>
          <t xml:space="preserve">
11 - código da demanda
12 - código do ambiente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13 -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14 - codigo setor
15 - competência do setor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16 -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17 - código do órgão
18 -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19 -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20 - nome do ambiente 
21 - número de servidores
22 - situação
23 - comando
24 - mensagem</t>
        </r>
      </text>
    </comment>
    <comment ref="E310" authorId="2" shapeId="0" xr:uid="{93B588A6-1CD9-43EC-8321-7B9EC3513E51}">
      <text>
        <r>
          <rPr>
            <sz val="9"/>
            <color indexed="81"/>
            <rFont val="Segoe UI"/>
            <family val="2"/>
          </rPr>
          <t>01 - Formulário - EPI
02  - Categorias
03 -  Setores da Demanda
04 -  Pessoa
05 -  Órgão
06 -  Ambientes da Demanda</t>
        </r>
      </text>
    </comment>
    <comment ref="D313" authorId="2" shapeId="0" xr:uid="{256FA554-119C-49D6-BB17-CF344B4E5C6C}">
      <text>
        <r>
          <rPr>
            <b/>
            <sz val="9"/>
            <color indexed="81"/>
            <rFont val="Segoe UI"/>
            <family val="2"/>
          </rPr>
          <t>* Formulário - Cargos Expostos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tipo de risco
05 - código do risco
06 - código do cargo
07 - tempo de exposição
08 - intensidade da exposição
09 - gravidade da exposição
10 - probabilidade da exposição
11 - categoria da exposição
12 - efeitos na saúde
13 - frequência de exposição
14 - possíveis danos à saúde
15- usuário cadastro
16 - usuário alteração
17 - data cadastro
18 - data alteração
19 - observações complementares
</t>
        </r>
      </text>
    </comment>
    <comment ref="E313" authorId="2" shapeId="0" xr:uid="{6DDE510E-5A52-4132-8B62-E54DB715159E}">
      <text>
        <r>
          <rPr>
            <sz val="9"/>
            <color indexed="81"/>
            <rFont val="Segoe UI"/>
            <family val="2"/>
          </rPr>
          <t>01 - Formulário - Cargos Expostos</t>
        </r>
      </text>
    </comment>
    <comment ref="D314" authorId="2" shapeId="0" xr:uid="{E587D9E2-E0F5-4FF5-B1A2-6A4BB6FB0FCB}">
      <text>
        <r>
          <rPr>
            <b/>
            <sz val="9"/>
            <color indexed="81"/>
            <rFont val="Segoe UI"/>
            <family val="2"/>
          </rPr>
          <t>* Formulário - Cargos Expostos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tipo de risco
05 - código do risco
06 - código do cargo
07 - tempo de exposição
08 - intensidade da exposição
09 - gravidade da exposição
10 - probabilidade da exposição
11 - categoria da exposição
12 - efeitos na saúde
13 - frequência de exposição
14 - possíveis danos à saúde
15- usuário cadastro
16 - data cadastro
17 - observações complementares
18 - comando
19 - mensagem
</t>
        </r>
      </text>
    </comment>
    <comment ref="E314" authorId="2" shapeId="0" xr:uid="{B4D48B87-35BF-4BBE-BDEA-411025D61873}">
      <text>
        <r>
          <rPr>
            <sz val="9"/>
            <color indexed="81"/>
            <rFont val="Segoe UI"/>
            <family val="2"/>
          </rPr>
          <t>01 - Formulário - Cargos Expostos
02 - Riscos Ambientais
03 - Cargos do Ambiente
04 - Cargos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05 - Responsável Técnico</t>
        </r>
      </text>
    </comment>
    <comment ref="D315" authorId="1" shapeId="0" xr:uid="{240263FA-E14B-4894-9FAD-2152A9D2CFFB}">
      <text>
        <r>
          <rPr>
            <b/>
            <sz val="9"/>
            <color indexed="81"/>
            <rFont val="Segoe UI"/>
            <family val="2"/>
          </rPr>
          <t xml:space="preserve">* Cargos do Ambiente
</t>
        </r>
        <r>
          <rPr>
            <sz val="9"/>
            <color indexed="81"/>
            <rFont val="Segoe UI"/>
            <family val="2"/>
          </rPr>
          <t xml:space="preserve">01 - código
02 - carga horária semanal do cargo
03 - descrição das atividades desenvolvidas
04 - descrever outras atividades desenvolvidas
</t>
        </r>
        <r>
          <rPr>
            <b/>
            <sz val="9"/>
            <color indexed="81"/>
            <rFont val="Segoe UI"/>
            <family val="2"/>
          </rPr>
          <t>* Cargo</t>
        </r>
        <r>
          <rPr>
            <sz val="9"/>
            <color indexed="81"/>
            <rFont val="Segoe UI"/>
            <family val="2"/>
          </rPr>
          <t xml:space="preserve">
05 - descrição</t>
        </r>
      </text>
    </comment>
    <comment ref="E315" authorId="1" shapeId="0" xr:uid="{1492E9B6-4B35-4255-83C4-38626421531B}">
      <text>
        <r>
          <rPr>
            <sz val="9"/>
            <color indexed="81"/>
            <rFont val="Segoe UI"/>
            <family val="2"/>
          </rPr>
          <t>01 - Cargos do Ambiente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02 - Cargos
</t>
        </r>
      </text>
    </comment>
    <comment ref="D316" authorId="3" shapeId="0" xr:uid="{14F7253D-7940-476C-B559-7FBAB83F0E28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</t>
        </r>
      </text>
    </comment>
    <comment ref="E316" authorId="1" shapeId="0" xr:uid="{36BCAB4D-00F1-4A22-98EE-14EACC397BA3}">
      <text>
        <r>
          <rPr>
            <sz val="9"/>
            <color indexed="81"/>
            <rFont val="Segoe UI"/>
            <family val="2"/>
          </rPr>
          <t>01  - Riscos Ambientais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317" authorId="2" shapeId="0" xr:uid="{11D229BD-FE72-4A2C-8CAF-6550932E55D6}">
      <text>
        <r>
          <rPr>
            <b/>
            <sz val="9"/>
            <color indexed="81"/>
            <rFont val="Segoe UI"/>
            <family val="2"/>
          </rPr>
          <t>* Formulário - Cargos Expostos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tipo de risco
05 - código do risco
06 - código do cargo
07 - tempo de exposição
08 - intensidade da exposição
09 - gravidade da exposição
10 - probabilidade da exposição
11 - categoria da exposição
12 - efeitos na saúde
13 - frequência de exposição
14 - possíveis danos à saúde
15- usuário alteração
16 - data alteração
17 - observações complementares
18 - comando
19 - mensagem
</t>
        </r>
      </text>
    </comment>
    <comment ref="E317" authorId="2" shapeId="0" xr:uid="{BC0C7178-F61F-4022-A49E-9DF8AE90BF08}">
      <text>
        <r>
          <rPr>
            <sz val="9"/>
            <color indexed="81"/>
            <rFont val="Segoe UI"/>
            <family val="2"/>
          </rPr>
          <t>01 - Formulário - Cargos Expostos
02 - Riscos Ambientais
03 - Cargos do Ambiente
04 - Cargos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05 - Responsável Técnico</t>
        </r>
      </text>
    </comment>
    <comment ref="D318" authorId="2" shapeId="0" xr:uid="{A780C2CD-9128-4AED-B958-36F2936C6894}">
      <text>
        <r>
          <rPr>
            <b/>
            <sz val="9"/>
            <color indexed="81"/>
            <rFont val="Segoe UI"/>
            <family val="2"/>
          </rPr>
          <t>* Formulário - Cargos Expostos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tipo de risco
05 - código do risco
06 - código do cargo
07 - tempo de exposição
08 - intensidade da exposição
09 - gravidade da exposição
10 - probabilidade da exposição
11 - categoria da exposição
12 - efeitos na saúde
13 - frequência de exposição
14 - possíveis danos à saúde
15- usuário alteração
16 - data alteração
17 - observações complementares
</t>
        </r>
        <r>
          <rPr>
            <b/>
            <sz val="9"/>
            <color indexed="81"/>
            <rFont val="Segoe UI"/>
            <family val="2"/>
          </rPr>
          <t>* Cargos do Ambiente</t>
        </r>
        <r>
          <rPr>
            <sz val="9"/>
            <color indexed="81"/>
            <rFont val="Segoe UI"/>
            <family val="2"/>
          </rPr>
          <t xml:space="preserve">
18 - código
19 - carga horária semanal do cargo
20 - descrição das atividades desenvolvidas
21 - descrever outras atividades desenvolvidas
</t>
        </r>
        <r>
          <rPr>
            <b/>
            <sz val="9"/>
            <color indexed="81"/>
            <rFont val="Segoe UI"/>
            <family val="2"/>
          </rPr>
          <t xml:space="preserve">
* Cargo</t>
        </r>
        <r>
          <rPr>
            <sz val="9"/>
            <color indexed="81"/>
            <rFont val="Segoe UI"/>
            <family val="2"/>
          </rPr>
          <t xml:space="preserve">
22 - descrição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23 - descrição
</t>
        </r>
      </text>
    </comment>
    <comment ref="E318" authorId="2" shapeId="0" xr:uid="{D90E0AC8-6F53-48A6-8A74-D94B4C468DDC}">
      <text>
        <r>
          <rPr>
            <sz val="9"/>
            <color indexed="81"/>
            <rFont val="Segoe UI"/>
            <family val="2"/>
          </rPr>
          <t>01 - Formulário - Cargos Expostos
02 - Riscos Ambientais
03 - Cargos do Ambiente
04 - Cargos</t>
        </r>
      </text>
    </comment>
    <comment ref="D319" authorId="2" shapeId="0" xr:uid="{DE85823C-BF04-4EC2-A8B7-A768694CD66C}">
      <text>
        <r>
          <rPr>
            <b/>
            <sz val="9"/>
            <color indexed="81"/>
            <rFont val="Segoe UI"/>
            <family val="2"/>
          </rPr>
          <t>* Formulário - Cargos Expostos</t>
        </r>
        <r>
          <rPr>
            <sz val="9"/>
            <color indexed="81"/>
            <rFont val="Segoe UI"/>
            <family val="2"/>
          </rPr>
          <t xml:space="preserve">
01 - código
02 - código do risco
03 - código do cargo
04 - tempo de exposição
05 - intensidade da exposição
06 - gravidade da exposição
</t>
        </r>
        <r>
          <rPr>
            <b/>
            <sz val="9"/>
            <color indexed="81"/>
            <rFont val="Segoe UI"/>
            <family val="2"/>
          </rPr>
          <t>* Cargos do Ambiente</t>
        </r>
        <r>
          <rPr>
            <sz val="9"/>
            <color indexed="81"/>
            <rFont val="Segoe UI"/>
            <family val="2"/>
          </rPr>
          <t xml:space="preserve">
07 - código
08 - carga horária semanal do cargo
</t>
        </r>
        <r>
          <rPr>
            <b/>
            <sz val="9"/>
            <color indexed="81"/>
            <rFont val="Segoe UI"/>
            <family val="2"/>
          </rPr>
          <t xml:space="preserve">
* Cargo</t>
        </r>
        <r>
          <rPr>
            <sz val="9"/>
            <color indexed="81"/>
            <rFont val="Segoe UI"/>
            <family val="2"/>
          </rPr>
          <t xml:space="preserve">
08 - descrição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10 - descrição
11 - comando
12 - mensagem
</t>
        </r>
      </text>
    </comment>
    <comment ref="E319" authorId="2" shapeId="0" xr:uid="{90F7DCF9-16EA-47E6-8CF0-B469C9615B1C}">
      <text>
        <r>
          <rPr>
            <sz val="9"/>
            <color indexed="81"/>
            <rFont val="Segoe UI"/>
            <family val="2"/>
          </rPr>
          <t>01 - Formulário - Cargos Expostos
02 - Riscos Ambientais
03 - Cargos do Ambiente
04 - Cargos</t>
        </r>
      </text>
    </comment>
    <comment ref="D320" authorId="2" shapeId="0" xr:uid="{5F1C9C95-C82F-48BD-A7DD-FEAAD0154259}">
      <text>
        <r>
          <rPr>
            <b/>
            <sz val="9"/>
            <color indexed="81"/>
            <rFont val="Segoe UI"/>
            <family val="2"/>
          </rPr>
          <t>* Formulário - Cargos Expostos</t>
        </r>
        <r>
          <rPr>
            <sz val="9"/>
            <color indexed="81"/>
            <rFont val="Segoe UI"/>
            <family val="2"/>
          </rPr>
          <t xml:space="preserve">
01 - código
02 - comando
03 - mensagem
</t>
        </r>
      </text>
    </comment>
    <comment ref="E320" authorId="2" shapeId="0" xr:uid="{CCA89313-24D0-4716-A962-E6088237AEB3}">
      <text>
        <r>
          <rPr>
            <sz val="9"/>
            <color indexed="81"/>
            <rFont val="Segoe UI"/>
            <family val="2"/>
          </rPr>
          <t>01 - Formulário - Cargos Expostos</t>
        </r>
      </text>
    </comment>
    <comment ref="D321" authorId="2" shapeId="0" xr:uid="{7B5F5915-8341-47EE-9204-CF2F96718D3F}">
      <text>
        <r>
          <rPr>
            <b/>
            <sz val="9"/>
            <color indexed="81"/>
            <rFont val="Segoe UI"/>
            <family val="2"/>
          </rPr>
          <t>* Formulário - Cargos Expostos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código do risco
05 - código do cargo
06 - tempo de exposição
07 - intensidade da exposição
08 - gravidade da exposição
09 - observações complementares
</t>
        </r>
        <r>
          <rPr>
            <b/>
            <sz val="9"/>
            <color indexed="81"/>
            <rFont val="Segoe UI"/>
            <family val="2"/>
          </rPr>
          <t>* Cargos do Ambiente</t>
        </r>
        <r>
          <rPr>
            <sz val="9"/>
            <color indexed="81"/>
            <rFont val="Segoe UI"/>
            <family val="2"/>
          </rPr>
          <t xml:space="preserve">
10 - código
11 - carga horária semanal do cargo
</t>
        </r>
        <r>
          <rPr>
            <b/>
            <sz val="9"/>
            <color indexed="81"/>
            <rFont val="Segoe UI"/>
            <family val="2"/>
          </rPr>
          <t xml:space="preserve">
* Cargo</t>
        </r>
        <r>
          <rPr>
            <sz val="9"/>
            <color indexed="81"/>
            <rFont val="Segoe UI"/>
            <family val="2"/>
          </rPr>
          <t xml:space="preserve">
12 - descrição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13 -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14 - codigo setor
15 -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16 -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17 - código do órgão
18 -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19 - descrição
</t>
        </r>
        <r>
          <rPr>
            <b/>
            <sz val="9"/>
            <color indexed="81"/>
            <rFont val="Segoe UI"/>
            <family val="2"/>
          </rPr>
          <t xml:space="preserve">
* Ambientes da Demanda</t>
        </r>
        <r>
          <rPr>
            <sz val="9"/>
            <color indexed="81"/>
            <rFont val="Segoe UI"/>
            <family val="2"/>
          </rPr>
          <t xml:space="preserve">
20 - nome do ambiente 
21 - número de servidores
22 - situação
23 - comando
24 - mensagem
</t>
        </r>
      </text>
    </comment>
    <comment ref="E321" authorId="2" shapeId="0" xr:uid="{4D2E514C-31DB-4298-BC79-9A4CF81BBEE7}">
      <text>
        <r>
          <rPr>
            <sz val="9"/>
            <color indexed="81"/>
            <rFont val="Segoe UI"/>
            <family val="2"/>
          </rPr>
          <t>01 - Formulário - Cargos Expostos
02 - Riscos Ambientais
03 - Cargos do Ambiente
04 - Cargos
05 - Setores da Demanda
06 - Pessoa
07 - Órgão
08 - Ambientes da Demanda</t>
        </r>
      </text>
    </comment>
    <comment ref="D322" authorId="2" shapeId="0" xr:uid="{14FDE2BE-57C1-4BC6-BC4A-6A0B8E47766E}">
      <text>
        <r>
          <rPr>
            <b/>
            <sz val="9"/>
            <color indexed="81"/>
            <rFont val="Segoe UI"/>
            <family val="2"/>
          </rPr>
          <t>* Formulário - Cargos Expostos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tipo de risco
05 - código do risco
06 - código do cargo
07 - tempo de exposição
08 - intensidade da exposição
09 - gravidade da exposição
10 - probabilidade da exposição
11 - categoria da exposição
12 - efeitos na saúde
13 - frequência de exposição
14 - possíveis danos à saúde
15 - usuário alteração
16 - data alteração
</t>
        </r>
        <r>
          <rPr>
            <b/>
            <sz val="9"/>
            <color indexed="81"/>
            <rFont val="Segoe UI"/>
            <family val="2"/>
          </rPr>
          <t>* Cargos do Ambiente</t>
        </r>
        <r>
          <rPr>
            <sz val="9"/>
            <color indexed="81"/>
            <rFont val="Segoe UI"/>
            <family val="2"/>
          </rPr>
          <t xml:space="preserve">
17 - código
18 - carga horária semanal do cargo
19 - descrição das atividades desenvolvidas
20 - descrever outras atividades desenvolvidas
</t>
        </r>
        <r>
          <rPr>
            <b/>
            <sz val="9"/>
            <color indexed="81"/>
            <rFont val="Segoe UI"/>
            <family val="2"/>
          </rPr>
          <t xml:space="preserve">
* Cargo</t>
        </r>
        <r>
          <rPr>
            <sz val="9"/>
            <color indexed="81"/>
            <rFont val="Segoe UI"/>
            <family val="2"/>
          </rPr>
          <t xml:space="preserve">
21 - descrição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22 - descrição
23 - comando
24 - mensagem
</t>
        </r>
      </text>
    </comment>
    <comment ref="E322" authorId="2" shapeId="0" xr:uid="{20BD03B3-3B06-4743-9B90-BECBF912AB68}">
      <text>
        <r>
          <rPr>
            <sz val="9"/>
            <color indexed="81"/>
            <rFont val="Segoe UI"/>
            <family val="2"/>
          </rPr>
          <t>01 - Formulário - Cargos Expostos
02 - Riscos Ambientais
03 - Cargos do Ambiente
04 - Cargos</t>
        </r>
      </text>
    </comment>
    <comment ref="D325" authorId="2" shapeId="0" xr:uid="{042CAD80-8D22-4141-9785-876B93833A8A}">
      <text>
        <r>
          <rPr>
            <b/>
            <sz val="9"/>
            <color indexed="81"/>
            <rFont val="Segoe UI"/>
            <family val="2"/>
          </rPr>
          <t>* Formulário - Periculosidade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explosivos
05 - flag inflamáveis
06 - flag energia elétrica
07 - flag radiações 
08 - flag atividades laborais
09 - observações
10- usuário cadastro
11 - usuário alteração
12 - data cadastro
13 - data alteração
14 - situação formulário
15 - responsável técnico
</t>
        </r>
      </text>
    </comment>
    <comment ref="E325" authorId="2" shapeId="0" xr:uid="{435EB8B7-0209-4FBB-8180-4A57C4EB636F}">
      <text>
        <r>
          <rPr>
            <sz val="9"/>
            <color indexed="81"/>
            <rFont val="Segoe UI"/>
            <family val="2"/>
          </rPr>
          <t>01- Formulário - Periculosidade</t>
        </r>
      </text>
    </comment>
    <comment ref="D326" authorId="2" shapeId="0" xr:uid="{EBDC56B9-73C6-4646-AFE3-093ED02F40C0}">
      <text>
        <r>
          <rPr>
            <b/>
            <sz val="9"/>
            <color indexed="81"/>
            <rFont val="Segoe UI"/>
            <family val="2"/>
          </rPr>
          <t>* Formulário - Periculosidade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explosivos
05 - flag inflamáveis
06 - flag energia elétrica
07 - flag radiações 
08 - flag atividades laborais
09 - observações
10- usuário cadastro
11 - usuário alteração
12 - data cadastro
13 - data alteração
14 - situação formulário
15 - responsável técnico
16 - comando
17 - mensagem
</t>
        </r>
      </text>
    </comment>
    <comment ref="E326" authorId="2" shapeId="0" xr:uid="{94BD1378-0BB3-4A3A-8832-434A03C444FA}">
      <text>
        <r>
          <rPr>
            <sz val="9"/>
            <color indexed="81"/>
            <rFont val="Segoe UI"/>
            <family val="2"/>
          </rPr>
          <t>01- Formulário - Periculosidade
02 - Responsável Técnico
03 - Ambientes da Demanda</t>
        </r>
      </text>
    </comment>
    <comment ref="D327" authorId="2" shapeId="0" xr:uid="{6C96DEF9-28CA-45DF-9E73-8F5E17910449}">
      <text>
        <r>
          <rPr>
            <b/>
            <sz val="9"/>
            <color indexed="81"/>
            <rFont val="Segoe UI"/>
            <family val="2"/>
          </rPr>
          <t>* Formulário - Periculosidade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explosivos
05 - flag inflamáveis
06 - flag energia elétrica
07 - flag radiações 
08 - flag atividades laborais
09 - observações
10- usuário cadastro
11 - data cadastro
12 - situação formulário
13 - responsável técnico
14 - comando
15 - mensagem
</t>
        </r>
      </text>
    </comment>
    <comment ref="E327" authorId="2" shapeId="0" xr:uid="{D3575A3D-07E1-453B-BD1B-96208249C924}">
      <text>
        <r>
          <rPr>
            <sz val="9"/>
            <color indexed="81"/>
            <rFont val="Segoe UI"/>
            <family val="2"/>
          </rPr>
          <t>01- Formulário - Periculosidade
02 - Responsável Técnico
03 - Ambientes da Demanda</t>
        </r>
      </text>
    </comment>
    <comment ref="D328" authorId="2" shapeId="0" xr:uid="{0F0B1C6F-601C-4C73-9305-C0BF1ED73A76}">
      <text>
        <r>
          <rPr>
            <b/>
            <sz val="9"/>
            <color indexed="81"/>
            <rFont val="Segoe UI"/>
            <family val="2"/>
          </rPr>
          <t>* Formulário - Periculosidade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explosivos
05 - flag inflamáveis
06 - flag energia elétrica
07 - flag radiações 
08 - flag atividades laborais
09 - observações
10- usuário alteração
11 - data alteração
12 - situação formulário
13 - responsável técnico
14 - comando
15 - mensagem
</t>
        </r>
      </text>
    </comment>
    <comment ref="E328" authorId="2" shapeId="0" xr:uid="{A28A5E00-211D-415D-932E-E63479A67463}">
      <text>
        <r>
          <rPr>
            <sz val="9"/>
            <color indexed="81"/>
            <rFont val="Segoe UI"/>
            <family val="2"/>
          </rPr>
          <t>01- Formulário - Periculosidade
02 - Responsável Técnico
03 - Ambientes da Demanda</t>
        </r>
      </text>
    </comment>
    <comment ref="D329" authorId="2" shapeId="0" xr:uid="{715FEF80-B25A-4C18-83D2-7936D1D019A5}">
      <text>
        <r>
          <rPr>
            <b/>
            <sz val="9"/>
            <color indexed="81"/>
            <rFont val="Segoe UI"/>
            <family val="2"/>
          </rPr>
          <t>* Formulário - Periculosidade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explosivos
05 - flag inflamáveis
06 - flag energia elétrica
07 - flag radiações 
08 - flag atividades laborais
09 - observações
</t>
        </r>
      </text>
    </comment>
    <comment ref="E329" authorId="2" shapeId="0" xr:uid="{E5110A03-8DFA-4DED-B668-774146034D21}">
      <text>
        <r>
          <rPr>
            <sz val="9"/>
            <color indexed="81"/>
            <rFont val="Segoe UI"/>
            <family val="2"/>
          </rPr>
          <t>01- Formulário - Periculosidade</t>
        </r>
      </text>
    </comment>
    <comment ref="D330" authorId="2" shapeId="0" xr:uid="{B22F4434-941D-4881-978C-FEF34FE80D9C}">
      <text>
        <r>
          <rPr>
            <b/>
            <sz val="9"/>
            <color indexed="81"/>
            <rFont val="Segoe UI"/>
            <family val="2"/>
          </rPr>
          <t>* Formulário - Periculosidade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explosivos
05 - flag inflamáveis
06 - flag energia elétrica
07 - flag radiações 
08 - flag atividades laborais
09 - observações
10 - situação formulário
11 - responsável técnico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12 - codigo setor
13 -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14 -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15 - código do órgão
16 -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17 -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18 - nome do ambiente 
19 - número de servidores
20 - situação
21 - comando
22 - mensagem</t>
        </r>
      </text>
    </comment>
    <comment ref="E330" authorId="2" shapeId="0" xr:uid="{C879215C-D2FB-447A-87C2-E33CD48DC7D0}">
      <text>
        <r>
          <rPr>
            <sz val="9"/>
            <color indexed="81"/>
            <rFont val="Segoe UI"/>
            <family val="2"/>
          </rPr>
          <t xml:space="preserve">01- Formulário - Periculosidade
02 -  Setores da Demanda
03 -  Pessoa
04 -  Órgão
05 -  Ambientes da Demanda
</t>
        </r>
      </text>
    </comment>
    <comment ref="D334" authorId="2" shapeId="0" xr:uid="{C93F72DA-7691-4497-BB5F-2664E1720F71}">
      <text>
        <r>
          <rPr>
            <b/>
            <sz val="9"/>
            <color indexed="81"/>
            <rFont val="Segoe UI"/>
            <family val="2"/>
          </rPr>
          <t>* Formulário - EPC's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EPC
05 - EPC
06 - observações
07 - situação formulário
08 - tipo de formulário
09 - responsável técnico
10 - usuário cadastro
11 - usuário alteração
12 - data cadastro
13 - data alteração
</t>
        </r>
      </text>
    </comment>
    <comment ref="E334" authorId="2" shapeId="0" xr:uid="{995188B4-EA26-4D5D-BCEF-D6D4EC8560A7}">
      <text>
        <r>
          <rPr>
            <sz val="9"/>
            <color indexed="81"/>
            <rFont val="Segoe UI"/>
            <family val="2"/>
          </rPr>
          <t xml:space="preserve">01 - Formulário - EPC's
</t>
        </r>
      </text>
    </comment>
    <comment ref="D335" authorId="2" shapeId="0" xr:uid="{F32559EC-EBBE-4F67-A33A-F6E00749F674}">
      <text>
        <r>
          <rPr>
            <b/>
            <sz val="9"/>
            <color indexed="81"/>
            <rFont val="Segoe UI"/>
            <family val="2"/>
          </rPr>
          <t>* Formulário - EPC's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EPC
05 - EPC
06 - observações
07 - situação formulário
08 - tipo de formulário
09 - responsável técnico
10 - usuário cadastro
11 - usuário alteração
12 - data cadastro
13 - data alteração
14 - comando
15 - mensagem
</t>
        </r>
      </text>
    </comment>
    <comment ref="E335" authorId="2" shapeId="0" xr:uid="{D2CBC7FA-2762-4D94-A284-4D7C5165FE0B}">
      <text>
        <r>
          <rPr>
            <sz val="9"/>
            <color indexed="81"/>
            <rFont val="Segoe UI"/>
            <family val="2"/>
          </rPr>
          <t>01 - Formulário - EPC's
02 - Responsável Técnico
03 - Ambientes da Demanda</t>
        </r>
      </text>
    </comment>
    <comment ref="D336" authorId="2" shapeId="0" xr:uid="{C2835EBA-E88F-4159-91B5-FE3FDAAE08CE}">
      <text>
        <r>
          <rPr>
            <b/>
            <sz val="9"/>
            <color indexed="81"/>
            <rFont val="Segoe UI"/>
            <family val="2"/>
          </rPr>
          <t>* Formulário - EPC's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EPC
05 - EPC
06 - observações
07 - situação formulário
08 - tipo de formulário
09 - usuário cadastro
10 - data cadastro
11 - comando
12 - mensagem
</t>
        </r>
      </text>
    </comment>
    <comment ref="E336" authorId="2" shapeId="0" xr:uid="{0251BD68-0C7B-4118-B0D0-71521E9D9832}">
      <text>
        <r>
          <rPr>
            <sz val="9"/>
            <color indexed="81"/>
            <rFont val="Segoe UI"/>
            <family val="2"/>
          </rPr>
          <t>01 - Formulário - EPC's
02 - Categorias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03 - Responsável Técnico
04 - Ambientes da Demanda</t>
        </r>
      </text>
    </comment>
    <comment ref="D337" authorId="1" shapeId="0" xr:uid="{2B2CB9D7-1E67-4018-8368-A56926EE5C5F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337" authorId="1" shapeId="0" xr:uid="{152DAEA4-1DBC-4777-9C5F-32E3AE3440DF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338" authorId="2" shapeId="0" xr:uid="{3A184D48-1C0B-4BD4-9A0A-FBAA5F39FF96}">
      <text>
        <r>
          <rPr>
            <b/>
            <sz val="9"/>
            <color indexed="81"/>
            <rFont val="Segoe UI"/>
            <family val="2"/>
          </rPr>
          <t>* Formulário - EPC's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EPC
05 - EPC
06 - observações
07 - situação formulário
08 - tipo de formulário
09 - usuário alteração
10 - data alteração
11 - comando
12 - mensagem
</t>
        </r>
      </text>
    </comment>
    <comment ref="E338" authorId="2" shapeId="0" xr:uid="{BD8391A1-5ABB-4409-ACCB-A71406DFCE38}">
      <text>
        <r>
          <rPr>
            <sz val="9"/>
            <color indexed="81"/>
            <rFont val="Segoe UI"/>
            <family val="2"/>
          </rPr>
          <t>01 - Formulário - EPC's
02 - Categorias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03 - Responsável Técnico
04 - Ambientes da Demanda</t>
        </r>
      </text>
    </comment>
    <comment ref="D339" authorId="2" shapeId="0" xr:uid="{F6256408-08E3-4709-8184-6F5AB9377509}">
      <text>
        <r>
          <rPr>
            <b/>
            <sz val="9"/>
            <color indexed="81"/>
            <rFont val="Segoe UI"/>
            <family val="2"/>
          </rPr>
          <t>* Formulário - EPC's</t>
        </r>
        <r>
          <rPr>
            <sz val="9"/>
            <color indexed="81"/>
            <rFont val="Segoe UI"/>
            <family val="2"/>
          </rPr>
          <t xml:space="preserve">
01 - código
02 - flag identificado EPC
03 - EPC
04 - observações
</t>
        </r>
        <r>
          <rPr>
            <b/>
            <sz val="9"/>
            <color indexed="81"/>
            <rFont val="Segoe UI"/>
            <family val="2"/>
          </rPr>
          <t>* Categorias</t>
        </r>
        <r>
          <rPr>
            <sz val="9"/>
            <color indexed="81"/>
            <rFont val="Segoe UI"/>
            <family val="2"/>
          </rPr>
          <t xml:space="preserve">
05 - descrição
</t>
        </r>
      </text>
    </comment>
    <comment ref="E339" authorId="2" shapeId="0" xr:uid="{D4EC407F-B61F-45BA-A1DF-85264E5F82DF}">
      <text>
        <r>
          <rPr>
            <sz val="9"/>
            <color indexed="81"/>
            <rFont val="Segoe UI"/>
            <family val="2"/>
          </rPr>
          <t xml:space="preserve">01 - Formulário - EPC's
02 - Categorias
</t>
        </r>
      </text>
    </comment>
    <comment ref="D340" authorId="2" shapeId="0" xr:uid="{F018AED1-802B-401A-B4FB-1AB308266370}">
      <text>
        <r>
          <rPr>
            <b/>
            <sz val="9"/>
            <color indexed="81"/>
            <rFont val="Segoe UI"/>
            <family val="2"/>
          </rPr>
          <t>* Formulário - EPC's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EPC
05 - EPC
06 - observações
07 - situação formulário
08 - tipo de formulário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 xml:space="preserve">09 -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10 - codigo setor
11 -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12 -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13 - código do órgão
14 -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15 -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16 - nome do ambiente 
17 - número de servidores
18 - situação
19 - comando
20 - mensagem
</t>
        </r>
      </text>
    </comment>
    <comment ref="E340" authorId="2" shapeId="0" xr:uid="{51625F10-38A2-4A21-AA9C-BD311FDEB844}">
      <text>
        <r>
          <rPr>
            <sz val="9"/>
            <color indexed="81"/>
            <rFont val="Segoe UI"/>
            <family val="2"/>
          </rPr>
          <t>01 - Formulário - EPC's
02  - Categorias
03 -  Setores da Demanda
04 -  Pessoa
05 -  Órgão
06 -  Ambientes da Demanda</t>
        </r>
      </text>
    </comment>
    <comment ref="D343" authorId="1" shapeId="0" xr:uid="{A558DDD5-48D7-4100-8078-62DB942FDA7E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>01 - código
02 - código demanda
03 - total de setores</t>
        </r>
      </text>
    </comment>
    <comment ref="E343" authorId="1" shapeId="0" xr:uid="{7AB32D47-BB61-4176-A4C6-C65AAD6BAA2D}">
      <text>
        <r>
          <rPr>
            <sz val="9"/>
            <color indexed="81"/>
            <rFont val="Segoe UI"/>
            <family val="2"/>
          </rPr>
          <t xml:space="preserve">01 - Setores da Demanda
</t>
        </r>
      </text>
    </comment>
    <comment ref="D344" authorId="1" shapeId="0" xr:uid="{FE6F0959-0C1A-4008-9B1F-3CCE5CAF0147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>01 - código
02 - código demanda
03 - código situação 
04 - total de setores identificados os ambientes</t>
        </r>
      </text>
    </comment>
    <comment ref="E344" authorId="1" shapeId="0" xr:uid="{70C39901-2301-4DF0-8160-2E3CFE66A57E}">
      <text>
        <r>
          <rPr>
            <sz val="9"/>
            <color indexed="81"/>
            <rFont val="Segoe UI"/>
            <family val="2"/>
          </rPr>
          <t xml:space="preserve">01 - Setores da Demanda
</t>
        </r>
      </text>
    </comment>
    <comment ref="D345" authorId="1" shapeId="0" xr:uid="{EC91C1C6-3532-4941-B607-6642C70BB83C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>01 - código
02 - código demanda
03 - código situação 
04 - total de setores pendentes de identificação dos ambientes</t>
        </r>
      </text>
    </comment>
    <comment ref="E345" authorId="1" shapeId="0" xr:uid="{E24E4172-04E5-4CAA-A597-273D3353E8AC}">
      <text>
        <r>
          <rPr>
            <sz val="9"/>
            <color indexed="81"/>
            <rFont val="Segoe UI"/>
            <family val="2"/>
          </rPr>
          <t xml:space="preserve">01 - Setores da Demanda
</t>
        </r>
      </text>
    </comment>
    <comment ref="D346" authorId="1" shapeId="0" xr:uid="{978F6502-1392-4101-9B14-E690E9A42E83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>01 - código
02 - código demanda
03 - código situação 
04 - % de setores avaliados</t>
        </r>
      </text>
    </comment>
    <comment ref="E346" authorId="1" shapeId="0" xr:uid="{DE97AC30-B84A-4D87-8BEF-43B03A6D5BB8}">
      <text>
        <r>
          <rPr>
            <sz val="9"/>
            <color indexed="81"/>
            <rFont val="Segoe UI"/>
            <family val="2"/>
          </rPr>
          <t xml:space="preserve">01 - Setores da Demanda
</t>
        </r>
      </text>
    </comment>
    <comment ref="D347" authorId="1" shapeId="0" xr:uid="{C62C0026-BEE9-4878-BABB-79375A414C1C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código do setor da demanda
03 - situação
</t>
        </r>
        <r>
          <rPr>
            <b/>
            <sz val="9"/>
            <color indexed="81"/>
            <rFont val="Segoe UI"/>
            <family val="2"/>
          </rPr>
          <t xml:space="preserve">
* Setores da Demanda</t>
        </r>
        <r>
          <rPr>
            <sz val="9"/>
            <color indexed="81"/>
            <rFont val="Segoe UI"/>
            <family val="2"/>
          </rPr>
          <t xml:space="preserve">
04 - código
05 - código demanda
06 - % de setores avaliados</t>
        </r>
      </text>
    </comment>
    <comment ref="E347" authorId="4" shapeId="0" xr:uid="{434DADDB-C4B8-4AAC-AD79-363A637C2306}">
      <text>
        <r>
          <rPr>
            <sz val="9"/>
            <color indexed="81"/>
            <rFont val="Segoe UI"/>
            <family val="2"/>
          </rPr>
          <t>01 - Ambientes da Demanda
02 - Setores da Demanda</t>
        </r>
      </text>
    </comment>
    <comment ref="D348" authorId="1" shapeId="0" xr:uid="{5C0C3D14-CB0F-4D50-926A-0189921598E6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 xml:space="preserve">01 - código
02 - código demanda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03 - número de servidores
04 - total de servidores da demanda
</t>
        </r>
      </text>
    </comment>
    <comment ref="E348" authorId="1" shapeId="0" xr:uid="{3AF0F296-E82C-4079-8692-B1B4F1F6C7DA}">
      <text>
        <r>
          <rPr>
            <sz val="9"/>
            <color indexed="81"/>
            <rFont val="Segoe UI"/>
            <family val="2"/>
          </rPr>
          <t>01 - Setores da Demanda
02 - Ambientes da Demanda</t>
        </r>
      </text>
    </comment>
    <comment ref="D349" authorId="1" shapeId="0" xr:uid="{74123A3B-A485-4A84-AF27-D1EFEC40C953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 xml:space="preserve">01 - código
02 - código demanda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03 -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04 - nome do ambiente 
05 - número de servidores
</t>
        </r>
      </text>
    </comment>
    <comment ref="E349" authorId="1" shapeId="0" xr:uid="{3D96F39B-CD6C-4608-A5E6-876DD5F0FCFF}">
      <text>
        <r>
          <rPr>
            <sz val="9"/>
            <color indexed="81"/>
            <rFont val="Segoe UI"/>
            <family val="2"/>
          </rPr>
          <t>01 - Setores da Demanda
02 - Órgão
03 - Ambientes da Demanda</t>
        </r>
      </text>
    </comment>
    <comment ref="D350" authorId="1" shapeId="0" xr:uid="{DE1EB2A7-1A2B-4CFB-BF24-23A0D560B20F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 xml:space="preserve">01 - código
02 - código demanda
03 - código situação 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04 - descrição</t>
        </r>
      </text>
    </comment>
    <comment ref="E350" authorId="1" shapeId="0" xr:uid="{B7382505-F25E-469A-A738-EAE27365EAFB}">
      <text>
        <r>
          <rPr>
            <sz val="9"/>
            <color indexed="81"/>
            <rFont val="Segoe UI"/>
            <family val="2"/>
          </rPr>
          <t xml:space="preserve">01 - Setores da Demanda
02 - Órgão
</t>
        </r>
      </text>
    </comment>
    <comment ref="D351" authorId="1" shapeId="0" xr:uid="{2DD83258-1DA5-40A1-914B-494421E75653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código do setor da demanda
03 - nome do ambiente 
04 - situação
</t>
        </r>
      </text>
    </comment>
    <comment ref="E351" authorId="4" shapeId="0" xr:uid="{E107F29B-EBD4-426A-9A5B-681D935E5FD8}">
      <text>
        <r>
          <rPr>
            <sz val="9"/>
            <color indexed="81"/>
            <rFont val="Segoe UI"/>
            <family val="2"/>
          </rPr>
          <t xml:space="preserve">01 - Ambientes da Demanda
</t>
        </r>
      </text>
    </comment>
    <comment ref="D352" authorId="1" shapeId="0" xr:uid="{E602F52C-8C42-4A36-AB22-74BC02176272}">
      <text>
        <r>
          <rPr>
            <b/>
            <sz val="9"/>
            <color indexed="81"/>
            <rFont val="Segoe UI"/>
            <family val="2"/>
          </rPr>
          <t xml:space="preserve">* Responsável Técnico da Demanda
</t>
        </r>
        <r>
          <rPr>
            <sz val="9"/>
            <color indexed="81"/>
            <rFont val="Segoe UI"/>
            <family val="2"/>
          </rPr>
          <t xml:space="preserve">01 - código
02 - código demanda
03 - código do responsável técnico
04 - flag ativo
</t>
        </r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05 - responsável técnico
06 - função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07 - nome</t>
        </r>
      </text>
    </comment>
    <comment ref="E352" authorId="1" shapeId="0" xr:uid="{CC87B9AE-9CDB-4ADD-BBE4-8A2AE973B71D}">
      <text>
        <r>
          <rPr>
            <sz val="9"/>
            <color indexed="81"/>
            <rFont val="Segoe UI"/>
            <family val="2"/>
          </rPr>
          <t>01 - Responsável Técnico da Demanda
02 - Responsável Técnico
03 - Pessoa</t>
        </r>
      </text>
    </comment>
    <comment ref="D353" authorId="3" shapeId="0" xr:uid="{4EE47D0E-CD6B-4BB5-8E25-7084DEFC01EA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Código
- Ambientes
- Total</t>
        </r>
      </text>
    </comment>
    <comment ref="E353" authorId="3" shapeId="0" xr:uid="{2FE05B68-347A-4F17-9153-BFA3FC1334F4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Ambientes da demanda</t>
        </r>
      </text>
    </comment>
    <comment ref="D354" authorId="3" shapeId="0" xr:uid="{030167C4-8742-4F6E-82E0-A5472A2AFEE2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Código
- Ambientes
- Número</t>
        </r>
      </text>
    </comment>
    <comment ref="E354" authorId="3" shapeId="0" xr:uid="{216921AF-E0DA-45D4-A5BF-540CDD38D62C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Ambientes
- Avaliação</t>
        </r>
      </text>
    </comment>
    <comment ref="D355" authorId="3" shapeId="0" xr:uid="{8DC97541-8EF1-4241-947B-46439EE114BF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Código
- Ambientes
- Número</t>
        </r>
      </text>
    </comment>
    <comment ref="E355" authorId="3" shapeId="0" xr:uid="{DB61EEAC-4D78-495E-907B-1648CEF8BF3E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Ambientes
- Avaliação</t>
        </r>
      </text>
    </comment>
    <comment ref="D356" authorId="3" shapeId="0" xr:uid="{3AB7C9BC-02F6-46F3-801F-EC1EDD7D8367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Código
- Cargos</t>
        </r>
      </text>
    </comment>
    <comment ref="E356" authorId="3" shapeId="0" xr:uid="{F6215FEC-34BF-4D66-82F4-F34EEF1BB1EE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Cargos
- Demanda Avaliação</t>
        </r>
      </text>
    </comment>
    <comment ref="D357" authorId="3" shapeId="0" xr:uid="{C2300659-53B7-4BEF-9931-35943B0095DA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</t>
        </r>
      </text>
    </comment>
    <comment ref="E357" authorId="3" shapeId="0" xr:uid="{ACE5C577-251E-49A9-B12A-7ACFFCE5D90A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 avaliação
- Setores
- Ambientes</t>
        </r>
      </text>
    </comment>
    <comment ref="D360" authorId="2" shapeId="0" xr:uid="{9A9B89DB-AF44-4B1D-919D-88D98323C7E4}">
      <text>
        <r>
          <rPr>
            <b/>
            <sz val="9"/>
            <color indexed="81"/>
            <rFont val="Segoe UI"/>
            <family val="2"/>
          </rPr>
          <t>* LTCAT</t>
        </r>
        <r>
          <rPr>
            <sz val="9"/>
            <color indexed="81"/>
            <rFont val="Segoe UI"/>
            <family val="2"/>
          </rPr>
          <t xml:space="preserve">
01 - código
02 - código da demanda
03 - fase da geração do produto
04 - data assinatura
05 - usuário assinatura
06 - código verificador
07 - código CRC
08 - arquivo pdf
09 - responsável técnico
10 - usuário cadastro
11 - usuário alteração
12 - data cadastro
13 - data alteração
</t>
        </r>
        <r>
          <rPr>
            <b/>
            <sz val="9"/>
            <color indexed="81"/>
            <rFont val="Segoe UI"/>
            <family val="2"/>
          </rPr>
          <t xml:space="preserve">
* Fase da geração do produto</t>
        </r>
        <r>
          <rPr>
            <sz val="9"/>
            <color indexed="81"/>
            <rFont val="Segoe UI"/>
            <family val="2"/>
          </rPr>
          <t xml:space="preserve">
14 - código
15 - descrição
</t>
        </r>
      </text>
    </comment>
    <comment ref="E360" authorId="4" shapeId="0" xr:uid="{81F9A59E-2B74-4287-BD55-FA7A1AFA7AAE}">
      <text>
        <r>
          <rPr>
            <sz val="9"/>
            <color indexed="81"/>
            <rFont val="Segoe UI"/>
            <family val="2"/>
          </rPr>
          <t>01 - LTCAT
02 - Fase da geração do produto</t>
        </r>
      </text>
    </comment>
    <comment ref="D361" authorId="2" shapeId="0" xr:uid="{13E31D11-6C7B-43A8-98BF-DBCA4981DAC3}">
      <text>
        <r>
          <rPr>
            <b/>
            <sz val="9"/>
            <color indexed="81"/>
            <rFont val="Segoe UI"/>
            <family val="2"/>
          </rPr>
          <t>* LTCAT</t>
        </r>
        <r>
          <rPr>
            <sz val="9"/>
            <color indexed="81"/>
            <rFont val="Segoe UI"/>
            <family val="2"/>
          </rPr>
          <t xml:space="preserve">
01 - código da demanda
02 - fase da geração do produto
</t>
        </r>
      </text>
    </comment>
    <comment ref="E361" authorId="4" shapeId="0" xr:uid="{4CFFE97A-6772-4146-88C4-26404DBCB04D}">
      <text>
        <r>
          <rPr>
            <sz val="9"/>
            <color indexed="81"/>
            <rFont val="Segoe UI"/>
            <family val="2"/>
          </rPr>
          <t>01 - Produto LTCAT</t>
        </r>
      </text>
    </comment>
    <comment ref="D362" authorId="4" shapeId="0" xr:uid="{3A7D4F24-5063-426C-8D24-C8AA44F0C59C}">
      <text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>01 - código
02 - órgão
03 - cnae principal
04 - cnae secundário</t>
        </r>
        <r>
          <rPr>
            <b/>
            <sz val="9"/>
            <color indexed="81"/>
            <rFont val="Segoe UI"/>
            <family val="2"/>
          </rPr>
          <t xml:space="preserve">
* Órgão
</t>
        </r>
        <r>
          <rPr>
            <sz val="9"/>
            <color indexed="81"/>
            <rFont val="Segoe UI"/>
            <family val="2"/>
          </rPr>
          <t>05 - descrição
06 - sigla
07 - endereço
08 - cnae</t>
        </r>
        <r>
          <rPr>
            <b/>
            <sz val="9"/>
            <color indexed="81"/>
            <rFont val="Segoe UI"/>
            <family val="2"/>
          </rPr>
          <t xml:space="preserve">
* Setores
</t>
        </r>
        <r>
          <rPr>
            <sz val="9"/>
            <color indexed="81"/>
            <rFont val="Segoe UI"/>
            <family val="2"/>
          </rPr>
          <t>09 - descrição</t>
        </r>
        <r>
          <rPr>
            <b/>
            <sz val="9"/>
            <color indexed="81"/>
            <rFont val="Segoe UI"/>
            <family val="2"/>
          </rPr>
          <t xml:space="preserve">
* Setores da Demanda
</t>
        </r>
        <r>
          <rPr>
            <sz val="9"/>
            <color indexed="81"/>
            <rFont val="Segoe UI"/>
            <family val="2"/>
          </rPr>
          <t xml:space="preserve">10 - codigo setor
11 - competência do setor
</t>
        </r>
        <r>
          <rPr>
            <b/>
            <sz val="9"/>
            <color indexed="81"/>
            <rFont val="Segoe UI"/>
            <family val="2"/>
          </rPr>
          <t xml:space="preserve">
* Ambientes da Demanda
</t>
        </r>
        <r>
          <rPr>
            <sz val="9"/>
            <color indexed="81"/>
            <rFont val="Segoe UI"/>
            <family val="2"/>
          </rPr>
          <t>12 - código
13 - nome do ambiente 
14 - número de servidores</t>
        </r>
        <r>
          <rPr>
            <b/>
            <sz val="9"/>
            <color indexed="81"/>
            <rFont val="Segoe UI"/>
            <family val="2"/>
          </rPr>
          <t xml:space="preserve">
* Risco
</t>
        </r>
        <r>
          <rPr>
            <sz val="9"/>
            <color indexed="81"/>
            <rFont val="Segoe UI"/>
            <family val="2"/>
          </rPr>
          <t>15 - descrição</t>
        </r>
        <r>
          <rPr>
            <b/>
            <sz val="9"/>
            <color indexed="81"/>
            <rFont val="Segoe UI"/>
            <family val="2"/>
          </rPr>
          <t xml:space="preserve">
* Categorias
</t>
        </r>
        <r>
          <rPr>
            <sz val="9"/>
            <color indexed="81"/>
            <rFont val="Segoe UI"/>
            <family val="2"/>
          </rPr>
          <t>16 - descrição</t>
        </r>
        <r>
          <rPr>
            <b/>
            <sz val="9"/>
            <color indexed="81"/>
            <rFont val="Segoe UI"/>
            <family val="2"/>
          </rPr>
          <t xml:space="preserve">
* Cargo
</t>
        </r>
        <r>
          <rPr>
            <sz val="9"/>
            <color indexed="81"/>
            <rFont val="Segoe UI"/>
            <family val="2"/>
          </rPr>
          <t>17 - descrição</t>
        </r>
        <r>
          <rPr>
            <b/>
            <sz val="9"/>
            <color indexed="81"/>
            <rFont val="Segoe UI"/>
            <family val="2"/>
          </rPr>
          <t xml:space="preserve">
* Perfil
</t>
        </r>
        <r>
          <rPr>
            <sz val="9"/>
            <color indexed="81"/>
            <rFont val="Segoe UI"/>
            <family val="2"/>
          </rPr>
          <t>18 - descrição</t>
        </r>
        <r>
          <rPr>
            <b/>
            <sz val="9"/>
            <color indexed="81"/>
            <rFont val="Segoe UI"/>
            <family val="2"/>
          </rPr>
          <t xml:space="preserve">
* Vínculo
</t>
        </r>
        <r>
          <rPr>
            <sz val="9"/>
            <color indexed="81"/>
            <rFont val="Segoe UI"/>
            <family val="2"/>
          </rPr>
          <t>19 - descrição</t>
        </r>
        <r>
          <rPr>
            <b/>
            <sz val="9"/>
            <color indexed="81"/>
            <rFont val="Segoe UI"/>
            <family val="2"/>
          </rPr>
          <t xml:space="preserve">
* Mobiliários e Equipamentos do Ambiente
</t>
        </r>
        <r>
          <rPr>
            <sz val="9"/>
            <color indexed="81"/>
            <rFont val="Segoe UI"/>
            <family val="2"/>
          </rPr>
          <t>20 - código mobiliário/equipamento
21 - quantidade</t>
        </r>
        <r>
          <rPr>
            <b/>
            <sz val="9"/>
            <color indexed="81"/>
            <rFont val="Segoe UI"/>
            <family val="2"/>
          </rPr>
          <t xml:space="preserve">
* Formulário - Características Físicas do Ambiente
</t>
        </r>
        <r>
          <rPr>
            <sz val="9"/>
            <color indexed="81"/>
            <rFont val="Segoe UI"/>
            <family val="2"/>
          </rPr>
          <t>22 - tipo de ambiente
23 - tipo de construção
24 - tipo de ventilação
25 - tipo de iluminação
26 - tipo de abertura
27 - tipo de esquadrias
28 - tipo de piso
29 - tipo de cobertura
30 - tipo de forro
31 - observaçoes</t>
        </r>
        <r>
          <rPr>
            <b/>
            <sz val="9"/>
            <color indexed="81"/>
            <rFont val="Segoe UI"/>
            <family val="2"/>
          </rPr>
          <t xml:space="preserve">
* Cargos do Ambiente
</t>
        </r>
        <r>
          <rPr>
            <sz val="9"/>
            <color indexed="81"/>
            <rFont val="Segoe UI"/>
            <family val="2"/>
          </rPr>
          <t>32 - código cargo
33 - perfil
34 - tipo de vínculo
35 - carga horária semanal do cargo
36 - descrição das atividades desenvolvidas
37 - descrever outras atividades desenvolvidas</t>
        </r>
        <r>
          <rPr>
            <b/>
            <sz val="9"/>
            <color indexed="81"/>
            <rFont val="Segoe UI"/>
            <family val="2"/>
          </rPr>
          <t xml:space="preserve">
* Formulário - Medições
</t>
        </r>
        <r>
          <rPr>
            <sz val="9"/>
            <color indexed="81"/>
            <rFont val="Segoe UI"/>
            <family val="2"/>
          </rPr>
          <t>38 - temperatura
39 - iluminação
40 - umidade
41 - ruído
42 - ibutg
43 - nível de exposição
44 - horário de medição
45 - observaçoes</t>
        </r>
        <r>
          <rPr>
            <b/>
            <sz val="9"/>
            <color indexed="81"/>
            <rFont val="Segoe UI"/>
            <family val="2"/>
          </rPr>
          <t xml:space="preserve">
* Formulário - Riscos Físicos
</t>
        </r>
        <r>
          <rPr>
            <sz val="9"/>
            <color indexed="81"/>
            <rFont val="Segoe UI"/>
            <family val="2"/>
          </rPr>
          <t>46 - código
47 - flag identificado agentes físicos</t>
        </r>
        <r>
          <rPr>
            <b/>
            <sz val="9"/>
            <color indexed="81"/>
            <rFont val="Segoe UI"/>
            <family val="2"/>
          </rPr>
          <t xml:space="preserve">
* Agentes Físicos
</t>
        </r>
        <r>
          <rPr>
            <sz val="9"/>
            <color indexed="81"/>
            <rFont val="Segoe UI"/>
            <family val="2"/>
          </rPr>
          <t>48 - agente físico
49 - fonte geradora
50 - meios de propagação
51 - local da fonte geradora</t>
        </r>
        <r>
          <rPr>
            <b/>
            <sz val="9"/>
            <color indexed="81"/>
            <rFont val="Segoe UI"/>
            <family val="2"/>
          </rPr>
          <t xml:space="preserve">
* Formulário - Riscos Químicos
</t>
        </r>
        <r>
          <rPr>
            <sz val="9"/>
            <color indexed="81"/>
            <rFont val="Segoe UI"/>
            <family val="2"/>
          </rPr>
          <t>52 - código
53 - flag identificado agentes químicos</t>
        </r>
        <r>
          <rPr>
            <b/>
            <sz val="9"/>
            <color indexed="81"/>
            <rFont val="Segoe UI"/>
            <family val="2"/>
          </rPr>
          <t xml:space="preserve">
* Agentes Químicos
5</t>
        </r>
        <r>
          <rPr>
            <sz val="9"/>
            <color indexed="81"/>
            <rFont val="Segoe UI"/>
            <family val="2"/>
          </rPr>
          <t>4 - agente químico
55 - fonte geradora
56 - vias de exposição
57 - meios de propagação
58 - nome do produto
59 - forma ou estado</t>
        </r>
        <r>
          <rPr>
            <b/>
            <sz val="9"/>
            <color indexed="81"/>
            <rFont val="Segoe UI"/>
            <family val="2"/>
          </rPr>
          <t xml:space="preserve">
* Formulário - Riscos Biológicos
</t>
        </r>
        <r>
          <rPr>
            <sz val="9"/>
            <color indexed="81"/>
            <rFont val="Segoe UI"/>
            <family val="2"/>
          </rPr>
          <t>60 - código
61 - flag identificado agentes biológicos</t>
        </r>
        <r>
          <rPr>
            <b/>
            <sz val="9"/>
            <color indexed="81"/>
            <rFont val="Segoe UI"/>
            <family val="2"/>
          </rPr>
          <t xml:space="preserve">
* Agentes Biológicos
</t>
        </r>
        <r>
          <rPr>
            <sz val="9"/>
            <color indexed="81"/>
            <rFont val="Segoe UI"/>
            <family val="2"/>
          </rPr>
          <t xml:space="preserve">62 - agente biológico
63 - fonte geradora
64 - vias de exposição
65 - meios de propagação
66 - local da fonte do agente biológico
67 - tipo de agente biológico
</t>
        </r>
        <r>
          <rPr>
            <b/>
            <sz val="9"/>
            <color indexed="81"/>
            <rFont val="Segoe UI"/>
            <family val="2"/>
          </rPr>
          <t xml:space="preserve">
* Formulário - EPI
</t>
        </r>
        <r>
          <rPr>
            <sz val="9"/>
            <color indexed="81"/>
            <rFont val="Segoe UI"/>
            <family val="2"/>
          </rPr>
          <t>68 - código
69 - flag identificado EPI</t>
        </r>
        <r>
          <rPr>
            <b/>
            <sz val="9"/>
            <color indexed="81"/>
            <rFont val="Segoe UI"/>
            <family val="2"/>
          </rPr>
          <t xml:space="preserve">
* EPI
</t>
        </r>
        <r>
          <rPr>
            <sz val="9"/>
            <color indexed="81"/>
            <rFont val="Segoe UI"/>
            <family val="2"/>
          </rPr>
          <t xml:space="preserve">70 - EPI
71 - estado de conservação
72 - tipo de controle
73 - maneira de aquisição
74 - observação
</t>
        </r>
        <r>
          <rPr>
            <b/>
            <sz val="9"/>
            <color indexed="81"/>
            <rFont val="Segoe UI"/>
            <family val="2"/>
          </rPr>
          <t xml:space="preserve">
* Formulário - EPC's
</t>
        </r>
        <r>
          <rPr>
            <sz val="9"/>
            <color indexed="81"/>
            <rFont val="Segoe UI"/>
            <family val="2"/>
          </rPr>
          <t xml:space="preserve">75 - flag identificado EPC
76 - EPC
77 - observações
</t>
        </r>
        <r>
          <rPr>
            <b/>
            <sz val="9"/>
            <color indexed="81"/>
            <rFont val="Segoe UI"/>
            <family val="2"/>
          </rPr>
          <t xml:space="preserve">
* Formulário - Periculosidade
</t>
        </r>
        <r>
          <rPr>
            <sz val="9"/>
            <color indexed="81"/>
            <rFont val="Segoe UI"/>
            <family val="2"/>
          </rPr>
          <t>78 - flag explosivos
79 - flag inflamáveis
80 - flag energia elétrica
81 - flag radiações 
82 - flag atividades laborais</t>
        </r>
        <r>
          <rPr>
            <b/>
            <sz val="9"/>
            <color indexed="81"/>
            <rFont val="Segoe UI"/>
            <family val="2"/>
          </rPr>
          <t xml:space="preserve">
* Formulário - Cargos Expostos
</t>
        </r>
        <r>
          <rPr>
            <sz val="9"/>
            <color indexed="81"/>
            <rFont val="Segoe UI"/>
            <family val="2"/>
          </rPr>
          <t>83 - tipo de risco
84 - código do risco
85 - código do cargo
86 - tempo de exposição
87 - intensidade da exposição
88 - gravidade da exposição
89 - probabilidade da exposição
90 - categoria da exposição
91 - efeitos na saúde
92 - frequência de exposição
93 - possíveis danos à saúde</t>
        </r>
        <r>
          <rPr>
            <b/>
            <sz val="9"/>
            <color indexed="81"/>
            <rFont val="Segoe UI"/>
            <family val="2"/>
          </rPr>
          <t xml:space="preserve">
* Formulário - Conclusões
</t>
        </r>
        <r>
          <rPr>
            <sz val="9"/>
            <color indexed="81"/>
            <rFont val="Segoe UI"/>
            <family val="2"/>
          </rPr>
          <t xml:space="preserve">94 - conclusões
95 - insalubridade
96 - lei aposentadoria especial
97 - periculosidade
</t>
        </r>
        <r>
          <rPr>
            <b/>
            <sz val="9"/>
            <color indexed="81"/>
            <rFont val="Segoe UI"/>
            <family val="2"/>
          </rPr>
          <t>* LTCAT</t>
        </r>
        <r>
          <rPr>
            <sz val="9"/>
            <color indexed="81"/>
            <rFont val="Segoe UI"/>
            <family val="2"/>
          </rPr>
          <t xml:space="preserve">
98 - código
99 - código da demanda
100 - fase da geração do produto
101 - código verificador
102 - código CRC
103 - arquivo pdf
104 - responsável técnico
105 - usuário cadastro
106 - data cadastro
107 - comando
108 - mensagem</t>
        </r>
      </text>
    </comment>
    <comment ref="E362" authorId="1" shapeId="0" xr:uid="{AC871C69-51F3-456F-BC6A-F661FD0CA9D8}">
      <text>
        <r>
          <rPr>
            <sz val="9"/>
            <color indexed="81"/>
            <rFont val="Segoe UI"/>
            <family val="2"/>
          </rPr>
          <t>01 - Formulário - Características Físicas do Ambiente
02 - Formulário - Medições
03 - Formulário - Riscos Físicos
04 - Formulário - Riscos Químicos
05 - Formulário - Riscos Biológicos
06 - Formulário - EPI
07 - Formulário - Cargos Expostos
08- Formulário - Periculosidade
09 - Formulário - EPC's
10 - Mobiliários e Equipamentos do Ambiente
11 - Cargos do Ambiente
12 - Formulário - Conclusões
13 - Demanda de Avaliação Ambiental
14 - Órgão
15 - Setores da Demanda
16 - Ambientes da Demanda
17 - Risco
18 - Categoria
19 - Cargo
20 - Perfil
21  - Vínculo
22 - Produto LTCAT</t>
        </r>
      </text>
    </comment>
    <comment ref="D365" authorId="4" shapeId="0" xr:uid="{D24EEA01-17D2-4524-8707-36F064DD2629}">
      <text>
        <r>
          <rPr>
            <b/>
            <sz val="9"/>
            <color indexed="81"/>
            <rFont val="Segoe UI"/>
            <family val="2"/>
          </rPr>
          <t xml:space="preserve">* Checklist da Demanda
</t>
        </r>
        <r>
          <rPr>
            <sz val="9"/>
            <color indexed="81"/>
            <rFont val="Segoe UI"/>
            <family val="2"/>
          </rPr>
          <t xml:space="preserve">01 - código
02 - código da demanda
03 - checklist
04 - situação
05 - responsável técnico
06 - usuário cadastro
07 - data cadastro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08 -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09 - descrição
</t>
        </r>
        <r>
          <rPr>
            <b/>
            <sz val="9"/>
            <color indexed="81"/>
            <rFont val="Segoe UI"/>
            <family val="2"/>
          </rPr>
          <t xml:space="preserve">
* Órgão</t>
        </r>
        <r>
          <rPr>
            <sz val="9"/>
            <color indexed="81"/>
            <rFont val="Segoe UI"/>
            <family val="2"/>
          </rPr>
          <t xml:space="preserve">
10 - descrição
11 - comando
12 - mensagem</t>
        </r>
      </text>
    </comment>
    <comment ref="E365" authorId="4" shapeId="0" xr:uid="{ED03F1C2-FFC5-4237-B93B-308D9936F1BC}">
      <text>
        <r>
          <rPr>
            <sz val="9"/>
            <color indexed="81"/>
            <rFont val="Segoe UI"/>
            <family val="2"/>
          </rPr>
          <t>01 - Demanda de Avaliação Ambiental
02 - Setores da Demanda
03 - Órgão</t>
        </r>
      </text>
    </comment>
    <comment ref="D366" authorId="4" shapeId="0" xr:uid="{3B468A88-DACE-4A68-A8D3-74DFF1CB3373}">
      <text>
        <r>
          <rPr>
            <b/>
            <sz val="9"/>
            <color indexed="81"/>
            <rFont val="Segoe UI"/>
            <family val="2"/>
          </rPr>
          <t xml:space="preserve">* Checklist da Demanda
</t>
        </r>
        <r>
          <rPr>
            <sz val="9"/>
            <color indexed="81"/>
            <rFont val="Segoe UI"/>
            <family val="2"/>
          </rPr>
          <t xml:space="preserve">01 - código
02 - código da demanda
03 - checklist
04 - situação
05 - responsável técnico
06 - usuário alteração
07 - data alteração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08 -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09 - descrição
</t>
        </r>
        <r>
          <rPr>
            <b/>
            <sz val="9"/>
            <color indexed="81"/>
            <rFont val="Segoe UI"/>
            <family val="2"/>
          </rPr>
          <t xml:space="preserve">
* Órgão</t>
        </r>
        <r>
          <rPr>
            <sz val="9"/>
            <color indexed="81"/>
            <rFont val="Segoe UI"/>
            <family val="2"/>
          </rPr>
          <t xml:space="preserve">
10 - descrição
11 - comando
12 - mensagem</t>
        </r>
      </text>
    </comment>
    <comment ref="E366" authorId="4" shapeId="0" xr:uid="{505B3E18-1E41-446B-83AB-BBD171339323}">
      <text>
        <r>
          <rPr>
            <sz val="9"/>
            <color indexed="81"/>
            <rFont val="Segoe UI"/>
            <family val="2"/>
          </rPr>
          <t>01 - Demanda de Avaliação Ambiental
02 - Setores da Demanda
03 - Órgão</t>
        </r>
      </text>
    </comment>
    <comment ref="D367" authorId="4" shapeId="0" xr:uid="{6F4355EB-E080-4C53-86E9-404DEDC1060B}">
      <text>
        <r>
          <rPr>
            <b/>
            <sz val="9"/>
            <color indexed="81"/>
            <rFont val="Segoe UI"/>
            <family val="2"/>
          </rPr>
          <t xml:space="preserve">* Checklist da Demanda
</t>
        </r>
        <r>
          <rPr>
            <sz val="9"/>
            <color indexed="81"/>
            <rFont val="Segoe UI"/>
            <family val="2"/>
          </rPr>
          <t xml:space="preserve">01 - código
02 - código da demanda
03 - checklist
04 - situação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05 -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06 - descrição
</t>
        </r>
        <r>
          <rPr>
            <b/>
            <sz val="9"/>
            <color indexed="81"/>
            <rFont val="Segoe UI"/>
            <family val="2"/>
          </rPr>
          <t xml:space="preserve">
* Órgão</t>
        </r>
        <r>
          <rPr>
            <sz val="9"/>
            <color indexed="81"/>
            <rFont val="Segoe UI"/>
            <family val="2"/>
          </rPr>
          <t xml:space="preserve">
07 - descrição
</t>
        </r>
      </text>
    </comment>
    <comment ref="E367" authorId="4" shapeId="0" xr:uid="{17D14B9E-22F0-48BE-89AE-5E1F18DADBB7}">
      <text>
        <r>
          <rPr>
            <sz val="9"/>
            <color indexed="81"/>
            <rFont val="Segoe UI"/>
            <family val="2"/>
          </rPr>
          <t>01 - Demanda de Avaliação Ambiental
02 - Setores da Demanda
03 - Órgão</t>
        </r>
      </text>
    </comment>
    <comment ref="D368" authorId="4" shapeId="0" xr:uid="{591E3CE8-6109-406E-84CE-0FF652579804}">
      <text>
        <r>
          <rPr>
            <b/>
            <sz val="9"/>
            <color indexed="81"/>
            <rFont val="Segoe UI"/>
            <family val="2"/>
          </rPr>
          <t xml:space="preserve">* Checklist da Demanda
</t>
        </r>
        <r>
          <rPr>
            <sz val="9"/>
            <color indexed="81"/>
            <rFont val="Segoe UI"/>
            <family val="2"/>
          </rPr>
          <t xml:space="preserve">01 - código
02 - situação
03 - responsável técnico
04 - usuário alteração
05 - data alteração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>06 - código
07 - comando
08 - mensagem</t>
        </r>
      </text>
    </comment>
    <comment ref="E368" authorId="4" shapeId="0" xr:uid="{EE12F310-0FC7-4D9D-958E-00177D1544E6}">
      <text>
        <r>
          <rPr>
            <sz val="9"/>
            <color indexed="81"/>
            <rFont val="Segoe UI"/>
            <family val="2"/>
          </rPr>
          <t>01 - Demanda de Avaliação Ambiental
02 - Resposável Técnico</t>
        </r>
      </text>
    </comment>
    <comment ref="D371" authorId="2" shapeId="0" xr:uid="{8601884D-C972-40AB-9EB7-D0ADC4FC0A6F}">
      <text>
        <r>
          <rPr>
            <b/>
            <sz val="9"/>
            <color indexed="81"/>
            <rFont val="Segoe UI"/>
            <family val="2"/>
          </rPr>
          <t>* Formulário - Conclusões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conclusões
05 - insalubridade
06 - lei aposentadoria especial
07 - periculosidade
08 - situação formulário
09 - tipo de formulário
10 - responsável técnico
11 - usuário cadastro
12 - usuário alteração
13 - data cadastro
14 - data alteração
</t>
        </r>
      </text>
    </comment>
    <comment ref="E371" authorId="4" shapeId="0" xr:uid="{EDE673D7-E49D-4945-8888-6B360062A6AB}">
      <text>
        <r>
          <rPr>
            <sz val="9"/>
            <color indexed="81"/>
            <rFont val="Segoe UI"/>
            <family val="2"/>
          </rPr>
          <t xml:space="preserve">01 - Formulário - Conclusões
</t>
        </r>
      </text>
    </comment>
    <comment ref="D372" authorId="2" shapeId="0" xr:uid="{9C87AE19-F0D3-4D46-8374-650C5C5E3C7C}">
      <text>
        <r>
          <rPr>
            <b/>
            <sz val="9"/>
            <color indexed="81"/>
            <rFont val="Segoe UI"/>
            <family val="2"/>
          </rPr>
          <t>* Formulário - Conclusões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conclusões
05 - insalubridade
06 - lei aposentadoria especial
07 - periculosidade
08 - situação formulário
09 - tipo de formulário
10 - responsável técnico
11 - usuário cadastro
12 - data cadastro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13 -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14 -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15 - nome do ambiente 
16 - comando
17 - mensagem
</t>
        </r>
      </text>
    </comment>
    <comment ref="E372" authorId="4" shapeId="0" xr:uid="{61F60339-8DA2-4611-AE0D-A0CABC01874B}">
      <text>
        <r>
          <rPr>
            <sz val="9"/>
            <color indexed="81"/>
            <rFont val="Segoe UI"/>
            <family val="2"/>
          </rPr>
          <t>01 - Formulário - Conclusões
02 - Demanda de Avaliação Ambiental
03 - Setores da Demanda
04 - Órgão
05 - Ambientes da Demanda
06 - Responsável Técnico</t>
        </r>
      </text>
    </comment>
    <comment ref="D373" authorId="2" shapeId="0" xr:uid="{C777CE53-60C6-40A2-A998-0ADD07873779}">
      <text>
        <r>
          <rPr>
            <b/>
            <sz val="9"/>
            <color indexed="81"/>
            <rFont val="Segoe UI"/>
            <family val="2"/>
          </rPr>
          <t>* Formulário - Conclusões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conclusões
05 - insalubridade
06 - lei aposentadoria especial
07 - periculosidade
08 - situação formulário
09 - tipo de formulário
10 - responsável técnico
11 - usuário alteração
12 - data alteração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13 -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14 -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15 - nome do ambiente 
16 - comando
17 - mensagem
</t>
        </r>
      </text>
    </comment>
    <comment ref="E373" authorId="4" shapeId="0" xr:uid="{5B95DE80-52AE-48FC-BBD0-9B5A5831E192}">
      <text>
        <r>
          <rPr>
            <sz val="9"/>
            <color indexed="81"/>
            <rFont val="Segoe UI"/>
            <family val="2"/>
          </rPr>
          <t>01 - Formulário - Conclusões
02 - Demanda de Avaliação Ambiental
03 - Setores da Demanda
04 - Órgão
05 - Ambientes da Demanda
06 - Responsável Técnico</t>
        </r>
      </text>
    </comment>
    <comment ref="D374" authorId="2" shapeId="0" xr:uid="{6B112DDA-8826-4F8E-BE48-7A74EEE1D05E}">
      <text>
        <r>
          <rPr>
            <b/>
            <sz val="9"/>
            <color indexed="81"/>
            <rFont val="Segoe UI"/>
            <family val="2"/>
          </rPr>
          <t>* Formulário - Conclusões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conclusões
05 - insalubridade
06 - lei aposentadoria especial
07 - periculosidade
08 - situação formulário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09 -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10 -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11 - nome do ambiente 
</t>
        </r>
      </text>
    </comment>
    <comment ref="E374" authorId="4" shapeId="0" xr:uid="{50A4BAED-7FD9-4897-8DB4-0CC5BF3B6BF5}">
      <text>
        <r>
          <rPr>
            <sz val="9"/>
            <color indexed="81"/>
            <rFont val="Segoe UI"/>
            <family val="2"/>
          </rPr>
          <t>01 - Formulário - Conclusões
02 - Setores da Demanda
03 - Órgão
04 - Ambientes da Demanda</t>
        </r>
      </text>
    </comment>
    <comment ref="D375" authorId="2" shapeId="0" xr:uid="{BDEBA6AC-9B99-4898-A3E8-E842D906265B}">
      <text>
        <r>
          <rPr>
            <b/>
            <sz val="9"/>
            <color indexed="81"/>
            <rFont val="Segoe UI"/>
            <family val="2"/>
          </rPr>
          <t>* Formulário - Conclusões</t>
        </r>
        <r>
          <rPr>
            <sz val="9"/>
            <color indexed="81"/>
            <rFont val="Segoe UI"/>
            <family val="2"/>
          </rPr>
          <t xml:space="preserve">
01 - código
02 - situação formulário
03 - data alteração
04 - usuário alteração
05 - responsável técnico
06 - comando
07 - mensagem
</t>
        </r>
      </text>
    </comment>
    <comment ref="E375" authorId="4" shapeId="0" xr:uid="{E877D695-3BAB-4460-BC93-0BAA15306BBB}">
      <text>
        <r>
          <rPr>
            <sz val="9"/>
            <color indexed="81"/>
            <rFont val="Segoe UI"/>
            <family val="2"/>
          </rPr>
          <t>01 - Formulário - Conclusões
02 - Responsável Técnico</t>
        </r>
      </text>
    </comment>
    <comment ref="D376" authorId="2" shapeId="0" xr:uid="{2C30EA2B-49D9-4EE3-A454-36A203FBE8BA}">
      <text>
        <r>
          <rPr>
            <b/>
            <sz val="9"/>
            <color indexed="81"/>
            <rFont val="Segoe UI"/>
            <family val="2"/>
          </rPr>
          <t>* Formulário - Conclusões</t>
        </r>
        <r>
          <rPr>
            <sz val="9"/>
            <color indexed="81"/>
            <rFont val="Segoe UI"/>
            <family val="2"/>
          </rPr>
          <t xml:space="preserve">
01 - código
02 - código do ambiente
03 - conclusões
04 - insalubridade
05 - lei aposentadoria especial
06 - periculosidade
07 - responsável técnico
</t>
        </r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 xml:space="preserve">08 - codigo setor
09 - competência do setor
</t>
        </r>
        <r>
          <rPr>
            <b/>
            <sz val="9"/>
            <color indexed="81"/>
            <rFont val="Segoe UI"/>
            <family val="2"/>
          </rPr>
          <t xml:space="preserve">
* Pessoa
</t>
        </r>
        <r>
          <rPr>
            <sz val="9"/>
            <color indexed="81"/>
            <rFont val="Segoe UI"/>
            <family val="2"/>
          </rPr>
          <t>10 - nome</t>
        </r>
        <r>
          <rPr>
            <b/>
            <sz val="9"/>
            <color indexed="81"/>
            <rFont val="Segoe UI"/>
            <family val="2"/>
          </rPr>
          <t xml:space="preserve">
* Setores
</t>
        </r>
        <r>
          <rPr>
            <sz val="9"/>
            <color indexed="81"/>
            <rFont val="Segoe UI"/>
            <family val="2"/>
          </rPr>
          <t>11 - código do órgão
12 - descrição</t>
        </r>
        <r>
          <rPr>
            <b/>
            <sz val="9"/>
            <color indexed="81"/>
            <rFont val="Segoe UI"/>
            <family val="2"/>
          </rPr>
          <t xml:space="preserve">
* Órgão
</t>
        </r>
        <r>
          <rPr>
            <sz val="9"/>
            <color indexed="81"/>
            <rFont val="Segoe UI"/>
            <family val="2"/>
          </rPr>
          <t>13 - descrição</t>
        </r>
        <r>
          <rPr>
            <b/>
            <sz val="9"/>
            <color indexed="81"/>
            <rFont val="Segoe UI"/>
            <family val="2"/>
          </rPr>
          <t xml:space="preserve">
* Ambientes da Demanda
</t>
        </r>
        <r>
          <rPr>
            <sz val="9"/>
            <color indexed="81"/>
            <rFont val="Segoe UI"/>
            <family val="2"/>
          </rPr>
          <t xml:space="preserve">14 - nome do ambiente 
15 - número de servidores
16 - situação
17 - comando
18 - mensagem
</t>
        </r>
      </text>
    </comment>
    <comment ref="E376" authorId="4" shapeId="0" xr:uid="{1D082F67-195B-43B8-8387-50E13556B699}">
      <text>
        <r>
          <rPr>
            <sz val="9"/>
            <color indexed="81"/>
            <rFont val="Segoe UI"/>
            <family val="2"/>
          </rPr>
          <t xml:space="preserve">01 - Formulário - Conclusões
02 - Setores da Demanda
03 - Órgão
04 - Ambientes da Demanda
05 - Pessoa
</t>
        </r>
      </text>
    </comment>
    <comment ref="D379" authorId="4" shapeId="0" xr:uid="{98C95D43-FD61-4652-B860-8AC09A98D825}">
      <text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 xml:space="preserve">01 - código
02 - data alteração
03 - usuário alteração
04 - arquivo art
05 - situação art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06 - código
07 - comando
08 - mensagem
</t>
        </r>
      </text>
    </comment>
    <comment ref="E379" authorId="4" shapeId="0" xr:uid="{A7F6AC22-76A4-438C-ABF9-42C2674B3B8B}">
      <text>
        <r>
          <rPr>
            <sz val="9"/>
            <color indexed="81"/>
            <rFont val="Segoe UI"/>
            <family val="2"/>
          </rPr>
          <t>01 - Demanda de Avaliação Ambiental
02 - Responsável Técnico</t>
        </r>
      </text>
    </comment>
    <comment ref="D380" authorId="4" shapeId="0" xr:uid="{E358C48B-759D-4572-9AB9-BF57AA3C4E2A}">
      <text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 xml:space="preserve">01 - código
02 - arquivo art
</t>
        </r>
      </text>
    </comment>
    <comment ref="E380" authorId="4" shapeId="0" xr:uid="{7E96C91D-CA76-4F51-88DF-1006014CA096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381" authorId="4" shapeId="0" xr:uid="{BD8A5766-05B6-4555-94BC-B070BF408DAE}">
      <text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 xml:space="preserve">01 - código
02 - situação art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03 - código
04 - comando
05 - mensagem
</t>
        </r>
      </text>
    </comment>
    <comment ref="E381" authorId="4" shapeId="0" xr:uid="{30920EE5-4444-4749-8558-3012543CF5C9}">
      <text>
        <r>
          <rPr>
            <sz val="9"/>
            <color indexed="81"/>
            <rFont val="Segoe UI"/>
            <family val="2"/>
          </rPr>
          <t>01 - Demanda de Avaliação Ambiental
02 - Responsável Técnico</t>
        </r>
      </text>
    </comment>
    <comment ref="D382" authorId="3" shapeId="0" xr:uid="{0AF19745-84F3-4B83-944C-67CD514B70FA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382" authorId="4" shapeId="0" xr:uid="{A999F1C5-D4BD-4C87-9FC6-447F83F6422C}">
      <text>
        <r>
          <rPr>
            <sz val="9"/>
            <color indexed="81"/>
            <rFont val="Segoe UI"/>
            <family val="2"/>
          </rPr>
          <t>01 - Demanda de Avaliação Ambiental
02 - Responsável Técnico</t>
        </r>
      </text>
    </comment>
    <comment ref="D383" authorId="3" shapeId="0" xr:uid="{92A9923E-FECC-430B-A6FE-A2C3EBDEAC85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383" authorId="4" shapeId="0" xr:uid="{C1F83C66-EF07-48A4-A185-0E33BFF643D1}">
      <text>
        <r>
          <rPr>
            <sz val="9"/>
            <color indexed="81"/>
            <rFont val="Segoe UI"/>
            <family val="2"/>
          </rPr>
          <t>01 - Demanda de Avaliação Ambiental</t>
        </r>
      </text>
    </comment>
    <comment ref="D386" authorId="2" shapeId="0" xr:uid="{235D32BD-C2CA-423D-95F2-20FD22153466}">
      <text>
        <r>
          <rPr>
            <b/>
            <sz val="9"/>
            <color indexed="81"/>
            <rFont val="Segoe UI"/>
            <family val="2"/>
          </rPr>
          <t>* LTCAT</t>
        </r>
        <r>
          <rPr>
            <sz val="9"/>
            <color indexed="81"/>
            <rFont val="Segoe UI"/>
            <family val="2"/>
          </rPr>
          <t xml:space="preserve">
01 - código
02 - código da demanda
03 - fase da geração do produto
04 - data assinatura
05 - usuário assinatura
06 - código verificador
07 - código CRC
08 - arquivo pdf
09 - usuário alteração
10 - data alteração
</t>
        </r>
        <r>
          <rPr>
            <b/>
            <sz val="9"/>
            <color indexed="81"/>
            <rFont val="Segoe UI"/>
            <family val="2"/>
          </rPr>
          <t>* PGR</t>
        </r>
        <r>
          <rPr>
            <sz val="9"/>
            <color indexed="81"/>
            <rFont val="Segoe UI"/>
            <family val="2"/>
          </rPr>
          <t xml:space="preserve">
11 - código
12 - código da demanda
13 - fase da geração do produto
14 - data assinatura técnico
15 - usuário assinatura técnico
16 - código verificador técnico
17 - código CRC técnico
18 - data assinatura gestor
19 - usuário assinatura gestor
20 - código verificador gestor
21 - código CRC gestor
22 - arquivo pdf
23 - responsável técnico
24 - usuário cadastro
25 - usuário alteração
26 - data cadastro
27 - data alteração
28 - comando
29 - mensagem
</t>
        </r>
      </text>
    </comment>
    <comment ref="E386" authorId="4" shapeId="0" xr:uid="{82983DFB-8BD4-460F-82E3-963DE06C4F6B}">
      <text>
        <r>
          <rPr>
            <sz val="9"/>
            <color indexed="81"/>
            <rFont val="Segoe UI"/>
            <family val="2"/>
          </rPr>
          <t>01 - Produto LTCAT
02 - Produto PGR</t>
        </r>
      </text>
    </comment>
    <comment ref="D389" authorId="4" shapeId="0" xr:uid="{76F1C9F2-BE24-4D54-BED2-38FDE894DB59}">
      <text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>01 - código
02 - órgão
03 - cnae principal
04 - cnae secundário</t>
        </r>
        <r>
          <rPr>
            <b/>
            <sz val="9"/>
            <color indexed="81"/>
            <rFont val="Segoe UI"/>
            <family val="2"/>
          </rPr>
          <t xml:space="preserve">
* Órgão
</t>
        </r>
        <r>
          <rPr>
            <sz val="9"/>
            <color indexed="81"/>
            <rFont val="Segoe UI"/>
            <family val="2"/>
          </rPr>
          <t>05 - descrição
06 - sigla
07 - endereço
08 - cnae</t>
        </r>
        <r>
          <rPr>
            <b/>
            <sz val="9"/>
            <color indexed="81"/>
            <rFont val="Segoe UI"/>
            <family val="2"/>
          </rPr>
          <t xml:space="preserve">
* Setores
</t>
        </r>
        <r>
          <rPr>
            <sz val="9"/>
            <color indexed="81"/>
            <rFont val="Segoe UI"/>
            <family val="2"/>
          </rPr>
          <t>09 - descrição</t>
        </r>
        <r>
          <rPr>
            <b/>
            <sz val="9"/>
            <color indexed="81"/>
            <rFont val="Segoe UI"/>
            <family val="2"/>
          </rPr>
          <t xml:space="preserve">
* Setores da Demanda
</t>
        </r>
        <r>
          <rPr>
            <sz val="9"/>
            <color indexed="81"/>
            <rFont val="Segoe UI"/>
            <family val="2"/>
          </rPr>
          <t xml:space="preserve">10 - codigo setor
11 - competência do setor
</t>
        </r>
        <r>
          <rPr>
            <b/>
            <sz val="9"/>
            <color indexed="81"/>
            <rFont val="Segoe UI"/>
            <family val="2"/>
          </rPr>
          <t xml:space="preserve">
* Ambientes da Demanda
</t>
        </r>
        <r>
          <rPr>
            <sz val="9"/>
            <color indexed="81"/>
            <rFont val="Segoe UI"/>
            <family val="2"/>
          </rPr>
          <t>12 - código
13 - nome do ambiente 
14 - número de servidores</t>
        </r>
        <r>
          <rPr>
            <b/>
            <sz val="9"/>
            <color indexed="81"/>
            <rFont val="Segoe UI"/>
            <family val="2"/>
          </rPr>
          <t xml:space="preserve">
* Risco
</t>
        </r>
        <r>
          <rPr>
            <sz val="9"/>
            <color indexed="81"/>
            <rFont val="Segoe UI"/>
            <family val="2"/>
          </rPr>
          <t>15 - descrição</t>
        </r>
        <r>
          <rPr>
            <b/>
            <sz val="9"/>
            <color indexed="81"/>
            <rFont val="Segoe UI"/>
            <family val="2"/>
          </rPr>
          <t xml:space="preserve">
* Categorias
</t>
        </r>
        <r>
          <rPr>
            <sz val="9"/>
            <color indexed="81"/>
            <rFont val="Segoe UI"/>
            <family val="2"/>
          </rPr>
          <t>16 - descrição</t>
        </r>
        <r>
          <rPr>
            <b/>
            <sz val="9"/>
            <color indexed="81"/>
            <rFont val="Segoe UI"/>
            <family val="2"/>
          </rPr>
          <t xml:space="preserve">
* Cargo
</t>
        </r>
        <r>
          <rPr>
            <sz val="9"/>
            <color indexed="81"/>
            <rFont val="Segoe UI"/>
            <family val="2"/>
          </rPr>
          <t>17 - descrição</t>
        </r>
        <r>
          <rPr>
            <b/>
            <sz val="9"/>
            <color indexed="81"/>
            <rFont val="Segoe UI"/>
            <family val="2"/>
          </rPr>
          <t xml:space="preserve">
* Perfil
</t>
        </r>
        <r>
          <rPr>
            <sz val="9"/>
            <color indexed="81"/>
            <rFont val="Segoe UI"/>
            <family val="2"/>
          </rPr>
          <t>18 - descrição</t>
        </r>
        <r>
          <rPr>
            <b/>
            <sz val="9"/>
            <color indexed="81"/>
            <rFont val="Segoe UI"/>
            <family val="2"/>
          </rPr>
          <t xml:space="preserve">
* Vínculo
</t>
        </r>
        <r>
          <rPr>
            <sz val="9"/>
            <color indexed="81"/>
            <rFont val="Segoe UI"/>
            <family val="2"/>
          </rPr>
          <t>19 - descrição</t>
        </r>
        <r>
          <rPr>
            <b/>
            <sz val="9"/>
            <color indexed="81"/>
            <rFont val="Segoe UI"/>
            <family val="2"/>
          </rPr>
          <t xml:space="preserve">
* Mobiliários e Equipamentos do Ambiente
</t>
        </r>
        <r>
          <rPr>
            <sz val="9"/>
            <color indexed="81"/>
            <rFont val="Segoe UI"/>
            <family val="2"/>
          </rPr>
          <t>20 - código mobiliário/equipamento
21 - quantidade</t>
        </r>
        <r>
          <rPr>
            <b/>
            <sz val="9"/>
            <color indexed="81"/>
            <rFont val="Segoe UI"/>
            <family val="2"/>
          </rPr>
          <t xml:space="preserve">
* Formulário - Características Físicas do Ambiente
</t>
        </r>
        <r>
          <rPr>
            <sz val="9"/>
            <color indexed="81"/>
            <rFont val="Segoe UI"/>
            <family val="2"/>
          </rPr>
          <t>22 - tipo de ambiente
23 - tipo de construção
24 - tipo de ventilação
25 - tipo de iluminação
26 - tipo de abertura
27 - tipo de esquadrias
28 - tipo de piso
29 - tipo de cobertura
30 - tipo de forro
31 - observaçoes</t>
        </r>
        <r>
          <rPr>
            <b/>
            <sz val="9"/>
            <color indexed="81"/>
            <rFont val="Segoe UI"/>
            <family val="2"/>
          </rPr>
          <t xml:space="preserve">
* Cargos do Ambiente
</t>
        </r>
        <r>
          <rPr>
            <sz val="9"/>
            <color indexed="81"/>
            <rFont val="Segoe UI"/>
            <family val="2"/>
          </rPr>
          <t>32 - código cargo
33 - perfil
34 - tipo de vínculo
35 - carga horária semanal do cargo
36 - descrição das atividades desenvolvidas
37 - descrever outras atividades desenvolvidas</t>
        </r>
        <r>
          <rPr>
            <b/>
            <sz val="9"/>
            <color indexed="81"/>
            <rFont val="Segoe UI"/>
            <family val="2"/>
          </rPr>
          <t xml:space="preserve">
* Formulário - Medições
</t>
        </r>
        <r>
          <rPr>
            <sz val="9"/>
            <color indexed="81"/>
            <rFont val="Segoe UI"/>
            <family val="2"/>
          </rPr>
          <t>38 - temperatura
39 - iluminação
40 - umidade
41 - ruído
42 - ibutg
43 - nível de exposição
44 - horário de medição
45 - observaçoes</t>
        </r>
        <r>
          <rPr>
            <b/>
            <sz val="9"/>
            <color indexed="81"/>
            <rFont val="Segoe UI"/>
            <family val="2"/>
          </rPr>
          <t xml:space="preserve">
* Formulário - Riscos Físicos
</t>
        </r>
        <r>
          <rPr>
            <sz val="9"/>
            <color indexed="81"/>
            <rFont val="Segoe UI"/>
            <family val="2"/>
          </rPr>
          <t>46 - código
47 - flag identificado agentes físicos</t>
        </r>
        <r>
          <rPr>
            <b/>
            <sz val="9"/>
            <color indexed="81"/>
            <rFont val="Segoe UI"/>
            <family val="2"/>
          </rPr>
          <t xml:space="preserve">
* Agentes Físicos
</t>
        </r>
        <r>
          <rPr>
            <sz val="9"/>
            <color indexed="81"/>
            <rFont val="Segoe UI"/>
            <family val="2"/>
          </rPr>
          <t>48 - agente físico
49 - fonte geradora
50 - meios de propagação
51 - local da fonte geradora</t>
        </r>
        <r>
          <rPr>
            <b/>
            <sz val="9"/>
            <color indexed="81"/>
            <rFont val="Segoe UI"/>
            <family val="2"/>
          </rPr>
          <t xml:space="preserve">
* Formulário - Riscos Químicos
</t>
        </r>
        <r>
          <rPr>
            <sz val="9"/>
            <color indexed="81"/>
            <rFont val="Segoe UI"/>
            <family val="2"/>
          </rPr>
          <t>52 - código
53 - flag identificado agentes químicos</t>
        </r>
        <r>
          <rPr>
            <b/>
            <sz val="9"/>
            <color indexed="81"/>
            <rFont val="Segoe UI"/>
            <family val="2"/>
          </rPr>
          <t xml:space="preserve">
* Agentes Químicos
5</t>
        </r>
        <r>
          <rPr>
            <sz val="9"/>
            <color indexed="81"/>
            <rFont val="Segoe UI"/>
            <family val="2"/>
          </rPr>
          <t>4 - agente químico
55 - fonte geradora
56 - vias de exposição
57 - meios de propagação
58 - nome do produto
59 - forma ou estado</t>
        </r>
        <r>
          <rPr>
            <b/>
            <sz val="9"/>
            <color indexed="81"/>
            <rFont val="Segoe UI"/>
            <family val="2"/>
          </rPr>
          <t xml:space="preserve">
* Formulário - Riscos Biológicos
</t>
        </r>
        <r>
          <rPr>
            <sz val="9"/>
            <color indexed="81"/>
            <rFont val="Segoe UI"/>
            <family val="2"/>
          </rPr>
          <t>60 - código
61 - flag identificado agentes biológicos</t>
        </r>
        <r>
          <rPr>
            <b/>
            <sz val="9"/>
            <color indexed="81"/>
            <rFont val="Segoe UI"/>
            <family val="2"/>
          </rPr>
          <t xml:space="preserve">
* Agentes Biológicos
</t>
        </r>
        <r>
          <rPr>
            <sz val="9"/>
            <color indexed="81"/>
            <rFont val="Segoe UI"/>
            <family val="2"/>
          </rPr>
          <t xml:space="preserve">62 - agente biológico
63 - fonte geradora
64 - vias de exposição
65 - meios de propagação
66 - local da fonte do agente biológico
67 - tipo de agente biológico
</t>
        </r>
        <r>
          <rPr>
            <b/>
            <sz val="9"/>
            <color indexed="81"/>
            <rFont val="Segoe UI"/>
            <family val="2"/>
          </rPr>
          <t xml:space="preserve">
* Formulário - EPI
</t>
        </r>
        <r>
          <rPr>
            <sz val="9"/>
            <color indexed="81"/>
            <rFont val="Segoe UI"/>
            <family val="2"/>
          </rPr>
          <t>68 - código
69 - flag identificado EPI</t>
        </r>
        <r>
          <rPr>
            <b/>
            <sz val="9"/>
            <color indexed="81"/>
            <rFont val="Segoe UI"/>
            <family val="2"/>
          </rPr>
          <t xml:space="preserve">
* EPI
</t>
        </r>
        <r>
          <rPr>
            <sz val="9"/>
            <color indexed="81"/>
            <rFont val="Segoe UI"/>
            <family val="2"/>
          </rPr>
          <t xml:space="preserve">70 - EPI
71 - estado de conservação
72 - tipo de controle
73 - maneira de aquisição
74 - observação
</t>
        </r>
        <r>
          <rPr>
            <b/>
            <sz val="9"/>
            <color indexed="81"/>
            <rFont val="Segoe UI"/>
            <family val="2"/>
          </rPr>
          <t xml:space="preserve">
* Formulário - EPC's
</t>
        </r>
        <r>
          <rPr>
            <sz val="9"/>
            <color indexed="81"/>
            <rFont val="Segoe UI"/>
            <family val="2"/>
          </rPr>
          <t xml:space="preserve">75 - flag identificado EPC
76 - EPC
77 - observações
</t>
        </r>
        <r>
          <rPr>
            <b/>
            <sz val="9"/>
            <color indexed="81"/>
            <rFont val="Segoe UI"/>
            <family val="2"/>
          </rPr>
          <t xml:space="preserve">
* Formulário - Periculosidade
</t>
        </r>
        <r>
          <rPr>
            <sz val="9"/>
            <color indexed="81"/>
            <rFont val="Segoe UI"/>
            <family val="2"/>
          </rPr>
          <t>78 - flag explosivos
79 - flag inflamáveis
80 - flag energia elétrica
81 - flag radiações 
82 - flag atividades laborais</t>
        </r>
        <r>
          <rPr>
            <b/>
            <sz val="9"/>
            <color indexed="81"/>
            <rFont val="Segoe UI"/>
            <family val="2"/>
          </rPr>
          <t xml:space="preserve">
* Formulário - Cargos Expostos
</t>
        </r>
        <r>
          <rPr>
            <sz val="9"/>
            <color indexed="81"/>
            <rFont val="Segoe UI"/>
            <family val="2"/>
          </rPr>
          <t>83 - tipo de risco
84 - código do risco
85 - código do cargo
86 - tempo de exposição
87 - intensidade da exposição
88 - gravidade da exposição
89 - probabilidade da exposição
90 - categoria da exposição
91 - efeitos na saúde
92 - frequência de exposição
93 - possíveis danos à saúde</t>
        </r>
        <r>
          <rPr>
            <b/>
            <sz val="9"/>
            <color indexed="81"/>
            <rFont val="Segoe UI"/>
            <family val="2"/>
          </rPr>
          <t xml:space="preserve">
* Formulário - Conclusões
</t>
        </r>
        <r>
          <rPr>
            <sz val="9"/>
            <color indexed="81"/>
            <rFont val="Segoe UI"/>
            <family val="2"/>
          </rPr>
          <t>94 - conclusões
95 - insalubridade
96 - lei aposentadoria especial
97 - periculosidade
98 - comando
99 - mensagem</t>
        </r>
      </text>
    </comment>
    <comment ref="E389" authorId="1" shapeId="0" xr:uid="{22B3389C-67A0-432F-904D-4F54EC0945B6}">
      <text>
        <r>
          <rPr>
            <sz val="9"/>
            <color indexed="81"/>
            <rFont val="Segoe UI"/>
            <family val="2"/>
          </rPr>
          <t>01 - Formulário - Características Físicas do Ambiente
02 - Formulário - Medições
03 - Formulário - Riscos Físicos
04 - Formulário - Riscos Químicos
05 - Formulário - Riscos Biológicos
06 - Formulário - EPI
07 - Formulário - Cargos Expostos
08- Formulário - Periculosidade
09 - Formulário - EPC's
10 - Mobiliários e Equipamentos do Ambiente
11 - Cargos do Ambiente
12 - Formulário - Conclusões
13 - Demanda de Avaliação Ambiental
14 - Órgão
15 - Setores da Demanda
16 - Ambientes da Demanda
17 - Risco
18 - Categoria
19 - Cargo
20 - Perfil
21 - Vínculo</t>
        </r>
      </text>
    </comment>
    <comment ref="D390" authorId="2" shapeId="0" xr:uid="{1153D47C-F85F-4EFA-8DC0-651E7DA15761}">
      <text>
        <r>
          <rPr>
            <b/>
            <sz val="9"/>
            <color indexed="81"/>
            <rFont val="Segoe UI"/>
            <family val="2"/>
          </rPr>
          <t>* LTCAT</t>
        </r>
        <r>
          <rPr>
            <sz val="9"/>
            <color indexed="81"/>
            <rFont val="Segoe UI"/>
            <family val="2"/>
          </rPr>
          <t xml:space="preserve">
01 - código
02 - código da demanda
03 - fase da geração do produto
04 - responsável técnico
05 - usuário alteração
06 - data alteração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>07 - código
08 - comando
09 - mensagem</t>
        </r>
      </text>
    </comment>
    <comment ref="E390" authorId="4" shapeId="0" xr:uid="{DEB5F8BB-A5FE-4E48-AB02-915415FF2C6A}">
      <text>
        <r>
          <rPr>
            <sz val="9"/>
            <color indexed="81"/>
            <rFont val="Segoe UI"/>
            <family val="2"/>
          </rPr>
          <t>01 - Produto LTCAT
02 - Responsável Técnico</t>
        </r>
      </text>
    </comment>
    <comment ref="D391" authorId="4" shapeId="0" xr:uid="{66D14C36-D08D-498C-98B7-F6C32AFC7D9C}">
      <text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>01 - código
02 - órgão
03 - cnae principal
04 - cnae secundário</t>
        </r>
        <r>
          <rPr>
            <b/>
            <sz val="9"/>
            <color indexed="81"/>
            <rFont val="Segoe UI"/>
            <family val="2"/>
          </rPr>
          <t xml:space="preserve">
* Órgão
</t>
        </r>
        <r>
          <rPr>
            <sz val="9"/>
            <color indexed="81"/>
            <rFont val="Segoe UI"/>
            <family val="2"/>
          </rPr>
          <t>05 - descrição
06 - sigla
07 - endereço
08 - cnae</t>
        </r>
        <r>
          <rPr>
            <b/>
            <sz val="9"/>
            <color indexed="81"/>
            <rFont val="Segoe UI"/>
            <family val="2"/>
          </rPr>
          <t xml:space="preserve">
* Setores
</t>
        </r>
        <r>
          <rPr>
            <sz val="9"/>
            <color indexed="81"/>
            <rFont val="Segoe UI"/>
            <family val="2"/>
          </rPr>
          <t>09 - descrição</t>
        </r>
        <r>
          <rPr>
            <b/>
            <sz val="9"/>
            <color indexed="81"/>
            <rFont val="Segoe UI"/>
            <family val="2"/>
          </rPr>
          <t xml:space="preserve">
* Setores da Demanda
</t>
        </r>
        <r>
          <rPr>
            <sz val="9"/>
            <color indexed="81"/>
            <rFont val="Segoe UI"/>
            <family val="2"/>
          </rPr>
          <t xml:space="preserve">10 - codigo setor
11 - competência do setor
</t>
        </r>
        <r>
          <rPr>
            <b/>
            <sz val="9"/>
            <color indexed="81"/>
            <rFont val="Segoe UI"/>
            <family val="2"/>
          </rPr>
          <t xml:space="preserve">
* Ambientes da Demanda
</t>
        </r>
        <r>
          <rPr>
            <sz val="9"/>
            <color indexed="81"/>
            <rFont val="Segoe UI"/>
            <family val="2"/>
          </rPr>
          <t>12 - código
13 - nome do ambiente 
14 - número de servidores</t>
        </r>
        <r>
          <rPr>
            <b/>
            <sz val="9"/>
            <color indexed="81"/>
            <rFont val="Segoe UI"/>
            <family val="2"/>
          </rPr>
          <t xml:space="preserve">
* Risco
</t>
        </r>
        <r>
          <rPr>
            <sz val="9"/>
            <color indexed="81"/>
            <rFont val="Segoe UI"/>
            <family val="2"/>
          </rPr>
          <t>15 - descrição</t>
        </r>
        <r>
          <rPr>
            <b/>
            <sz val="9"/>
            <color indexed="81"/>
            <rFont val="Segoe UI"/>
            <family val="2"/>
          </rPr>
          <t xml:space="preserve">
* Categorias
</t>
        </r>
        <r>
          <rPr>
            <sz val="9"/>
            <color indexed="81"/>
            <rFont val="Segoe UI"/>
            <family val="2"/>
          </rPr>
          <t>16 - descrição</t>
        </r>
        <r>
          <rPr>
            <b/>
            <sz val="9"/>
            <color indexed="81"/>
            <rFont val="Segoe UI"/>
            <family val="2"/>
          </rPr>
          <t xml:space="preserve">
* Cargo
</t>
        </r>
        <r>
          <rPr>
            <sz val="9"/>
            <color indexed="81"/>
            <rFont val="Segoe UI"/>
            <family val="2"/>
          </rPr>
          <t>17 - descrição</t>
        </r>
        <r>
          <rPr>
            <b/>
            <sz val="9"/>
            <color indexed="81"/>
            <rFont val="Segoe UI"/>
            <family val="2"/>
          </rPr>
          <t xml:space="preserve">
* Perfil
</t>
        </r>
        <r>
          <rPr>
            <sz val="9"/>
            <color indexed="81"/>
            <rFont val="Segoe UI"/>
            <family val="2"/>
          </rPr>
          <t>18 - descrição</t>
        </r>
        <r>
          <rPr>
            <b/>
            <sz val="9"/>
            <color indexed="81"/>
            <rFont val="Segoe UI"/>
            <family val="2"/>
          </rPr>
          <t xml:space="preserve">
* Vínculo
</t>
        </r>
        <r>
          <rPr>
            <sz val="9"/>
            <color indexed="81"/>
            <rFont val="Segoe UI"/>
            <family val="2"/>
          </rPr>
          <t>19 - descrição</t>
        </r>
        <r>
          <rPr>
            <b/>
            <sz val="9"/>
            <color indexed="81"/>
            <rFont val="Segoe UI"/>
            <family val="2"/>
          </rPr>
          <t xml:space="preserve">
* Mobiliários e Equipamentos do Ambiente
</t>
        </r>
        <r>
          <rPr>
            <sz val="9"/>
            <color indexed="81"/>
            <rFont val="Segoe UI"/>
            <family val="2"/>
          </rPr>
          <t>20 - código mobiliário/equipamento
21 - quantidade</t>
        </r>
        <r>
          <rPr>
            <b/>
            <sz val="9"/>
            <color indexed="81"/>
            <rFont val="Segoe UI"/>
            <family val="2"/>
          </rPr>
          <t xml:space="preserve">
* Formulário - Características Físicas do Ambiente
</t>
        </r>
        <r>
          <rPr>
            <sz val="9"/>
            <color indexed="81"/>
            <rFont val="Segoe UI"/>
            <family val="2"/>
          </rPr>
          <t>22 - tipo de ambiente
23 - tipo de construção
24 - tipo de ventilação
25 - tipo de iluminação
26 - tipo de abertura
27 - tipo de esquadrias
28 - tipo de piso
29 - tipo de cobertura
30 - tipo de forro
31 - observaçoes</t>
        </r>
        <r>
          <rPr>
            <b/>
            <sz val="9"/>
            <color indexed="81"/>
            <rFont val="Segoe UI"/>
            <family val="2"/>
          </rPr>
          <t xml:space="preserve">
* Cargos do Ambiente
</t>
        </r>
        <r>
          <rPr>
            <sz val="9"/>
            <color indexed="81"/>
            <rFont val="Segoe UI"/>
            <family val="2"/>
          </rPr>
          <t>32 - código cargo
33 - perfil
34 - tipo de vínculo
35 - carga horária semanal do cargo
36 - descrição das atividades desenvolvidas
37 - descrever outras atividades desenvolvidas</t>
        </r>
        <r>
          <rPr>
            <b/>
            <sz val="9"/>
            <color indexed="81"/>
            <rFont val="Segoe UI"/>
            <family val="2"/>
          </rPr>
          <t xml:space="preserve">
* Formulário - Medições
</t>
        </r>
        <r>
          <rPr>
            <sz val="9"/>
            <color indexed="81"/>
            <rFont val="Segoe UI"/>
            <family val="2"/>
          </rPr>
          <t>38 - temperatura
39 - iluminação
40 - umidade
41 - ruído
42 - ibutg
43 - nível de exposição
44 - horário de medição
45 - observaçoes</t>
        </r>
        <r>
          <rPr>
            <b/>
            <sz val="9"/>
            <color indexed="81"/>
            <rFont val="Segoe UI"/>
            <family val="2"/>
          </rPr>
          <t xml:space="preserve">
* Formulário - Riscos Físicos
</t>
        </r>
        <r>
          <rPr>
            <sz val="9"/>
            <color indexed="81"/>
            <rFont val="Segoe UI"/>
            <family val="2"/>
          </rPr>
          <t>46 - código
47 - flag identificado agentes físicos</t>
        </r>
        <r>
          <rPr>
            <b/>
            <sz val="9"/>
            <color indexed="81"/>
            <rFont val="Segoe UI"/>
            <family val="2"/>
          </rPr>
          <t xml:space="preserve">
* Agentes Físicos
</t>
        </r>
        <r>
          <rPr>
            <sz val="9"/>
            <color indexed="81"/>
            <rFont val="Segoe UI"/>
            <family val="2"/>
          </rPr>
          <t>48 - agente físico
49 - fonte geradora
50 - meios de propagação
51 - local da fonte geradora</t>
        </r>
        <r>
          <rPr>
            <b/>
            <sz val="9"/>
            <color indexed="81"/>
            <rFont val="Segoe UI"/>
            <family val="2"/>
          </rPr>
          <t xml:space="preserve">
* Formulário - Riscos Químicos
</t>
        </r>
        <r>
          <rPr>
            <sz val="9"/>
            <color indexed="81"/>
            <rFont val="Segoe UI"/>
            <family val="2"/>
          </rPr>
          <t>52 - código
53 - flag identificado agentes químicos</t>
        </r>
        <r>
          <rPr>
            <b/>
            <sz val="9"/>
            <color indexed="81"/>
            <rFont val="Segoe UI"/>
            <family val="2"/>
          </rPr>
          <t xml:space="preserve">
* Agentes Químicos
5</t>
        </r>
        <r>
          <rPr>
            <sz val="9"/>
            <color indexed="81"/>
            <rFont val="Segoe UI"/>
            <family val="2"/>
          </rPr>
          <t>4 - agente químico
55 - fonte geradora
56 - vias de exposição
57 - meios de propagação
58 - nome do produto
59 - forma ou estado</t>
        </r>
        <r>
          <rPr>
            <b/>
            <sz val="9"/>
            <color indexed="81"/>
            <rFont val="Segoe UI"/>
            <family val="2"/>
          </rPr>
          <t xml:space="preserve">
* Formulário - Riscos Biológicos
</t>
        </r>
        <r>
          <rPr>
            <sz val="9"/>
            <color indexed="81"/>
            <rFont val="Segoe UI"/>
            <family val="2"/>
          </rPr>
          <t>60 - código
61 - flag identificado agentes biológicos</t>
        </r>
        <r>
          <rPr>
            <b/>
            <sz val="9"/>
            <color indexed="81"/>
            <rFont val="Segoe UI"/>
            <family val="2"/>
          </rPr>
          <t xml:space="preserve">
* Agentes Biológicos
</t>
        </r>
        <r>
          <rPr>
            <sz val="9"/>
            <color indexed="81"/>
            <rFont val="Segoe UI"/>
            <family val="2"/>
          </rPr>
          <t xml:space="preserve">62 - agente biológico
63 - fonte geradora
64 - vias de exposição
65 - meios de propagação
66 - local da fonte do agente biológico
67 - tipo de agente biológico
</t>
        </r>
        <r>
          <rPr>
            <b/>
            <sz val="9"/>
            <color indexed="81"/>
            <rFont val="Segoe UI"/>
            <family val="2"/>
          </rPr>
          <t xml:space="preserve">
* Formulário - EPI
</t>
        </r>
        <r>
          <rPr>
            <sz val="9"/>
            <color indexed="81"/>
            <rFont val="Segoe UI"/>
            <family val="2"/>
          </rPr>
          <t>68 - código
69 - flag identificado EPI</t>
        </r>
        <r>
          <rPr>
            <b/>
            <sz val="9"/>
            <color indexed="81"/>
            <rFont val="Segoe UI"/>
            <family val="2"/>
          </rPr>
          <t xml:space="preserve">
* EPI
</t>
        </r>
        <r>
          <rPr>
            <sz val="9"/>
            <color indexed="81"/>
            <rFont val="Segoe UI"/>
            <family val="2"/>
          </rPr>
          <t xml:space="preserve">70 - EPI
71 - estado de conservação
72 - tipo de controle
73 - maneira de aquisição
74 - observação
</t>
        </r>
        <r>
          <rPr>
            <b/>
            <sz val="9"/>
            <color indexed="81"/>
            <rFont val="Segoe UI"/>
            <family val="2"/>
          </rPr>
          <t xml:space="preserve">
* Formulário - EPC's
</t>
        </r>
        <r>
          <rPr>
            <sz val="9"/>
            <color indexed="81"/>
            <rFont val="Segoe UI"/>
            <family val="2"/>
          </rPr>
          <t xml:space="preserve">75 - flag identificado EPC
76 - EPC
77 - observações
</t>
        </r>
        <r>
          <rPr>
            <b/>
            <sz val="9"/>
            <color indexed="81"/>
            <rFont val="Segoe UI"/>
            <family val="2"/>
          </rPr>
          <t xml:space="preserve">
* Formulário - Periculosidade
</t>
        </r>
        <r>
          <rPr>
            <sz val="9"/>
            <color indexed="81"/>
            <rFont val="Segoe UI"/>
            <family val="2"/>
          </rPr>
          <t>78 - flag explosivos
79 - flag inflamáveis
80 - flag energia elétrica
81 - flag radiações 
82 - flag atividades laborais</t>
        </r>
        <r>
          <rPr>
            <b/>
            <sz val="9"/>
            <color indexed="81"/>
            <rFont val="Segoe UI"/>
            <family val="2"/>
          </rPr>
          <t xml:space="preserve">
* Formulário - Cargos Expostos
</t>
        </r>
        <r>
          <rPr>
            <sz val="9"/>
            <color indexed="81"/>
            <rFont val="Segoe UI"/>
            <family val="2"/>
          </rPr>
          <t>83 - tipo de risco
84 - código do risco
85 - código do cargo
86 - tempo de exposição
87 - intensidade da exposição
88 - gravidade da exposição
89 - probabilidade da exposição
90 - categoria da exposição
91 - efeitos na saúde
92 - frequência de exposição
93 - possíveis danos à saúde</t>
        </r>
        <r>
          <rPr>
            <b/>
            <sz val="9"/>
            <color indexed="81"/>
            <rFont val="Segoe UI"/>
            <family val="2"/>
          </rPr>
          <t xml:space="preserve">
* Formulário - Conclusões
</t>
        </r>
        <r>
          <rPr>
            <sz val="9"/>
            <color indexed="81"/>
            <rFont val="Segoe UI"/>
            <family val="2"/>
          </rPr>
          <t>94 - conclusões
95 - insalubridade
96 - lei aposentadoria especial
97 - periculosidade
98 - comando
99 - mensagem</t>
        </r>
      </text>
    </comment>
    <comment ref="E391" authorId="1" shapeId="0" xr:uid="{ED47028C-5E9E-4822-9737-44A6CD85E0F7}">
      <text>
        <r>
          <rPr>
            <sz val="9"/>
            <color indexed="81"/>
            <rFont val="Segoe UI"/>
            <family val="2"/>
          </rPr>
          <t>01 - Formulário - Características Físicas do Ambiente
02 - Formulário - Medições
03 - Formulário - Riscos Físicos
04 - Formulário - Riscos Químicos
05 - Formulário - Riscos Biológicos
06 - Formulário - EPI
07 - Formulário - Cargos Expostos
08- Formulário - Periculosidade
09 - Formulário - EPC's
10 - Mobiliários e Equipamentos do Ambiente
11 - Cargos do Ambiente
12 - Formulário - Conclusões
13 - Demanda de Avaliação Ambiental
14 - Órgão
15 - Setores da Demanda
16 - Ambientes da Demanda
17 - Risco
18 - Categoria
19 - Cargo
20 - Perfil
21 - Vínculo</t>
        </r>
      </text>
    </comment>
    <comment ref="D392" authorId="3" shapeId="0" xr:uid="{83B52389-2B10-430F-8F46-831DA6FF4D3C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
- Ambiente</t>
        </r>
      </text>
    </comment>
    <comment ref="E392" authorId="3" shapeId="0" xr:uid="{B35D17E3-89D3-4A28-9EA5-B4411AAF2BEE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Avaliação Ambiental
- Setor</t>
        </r>
      </text>
    </comment>
    <comment ref="D395" authorId="2" shapeId="0" xr:uid="{D2A0F74B-FB4A-46A0-A6C6-DFC867955587}">
      <text>
        <r>
          <rPr>
            <b/>
            <sz val="9"/>
            <color indexed="81"/>
            <rFont val="Segoe UI"/>
            <family val="2"/>
          </rPr>
          <t>* LTCAT</t>
        </r>
        <r>
          <rPr>
            <sz val="9"/>
            <color indexed="81"/>
            <rFont val="Segoe UI"/>
            <family val="2"/>
          </rPr>
          <t xml:space="preserve">
01 - data assinatura
02 - usuário assinatura
03 - código verificador
04 - código CRC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05 - nome
06 - código do cargo
</t>
        </r>
        <r>
          <rPr>
            <b/>
            <sz val="9"/>
            <color indexed="81"/>
            <rFont val="Segoe UI"/>
            <family val="2"/>
          </rPr>
          <t>* Cargo</t>
        </r>
        <r>
          <rPr>
            <sz val="9"/>
            <color indexed="81"/>
            <rFont val="Segoe UI"/>
            <family val="2"/>
          </rPr>
          <t xml:space="preserve">
07 descrição
08 - captch
09 - comando
10 - mensagem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395" authorId="4" shapeId="0" xr:uid="{17EB2723-15A9-4709-9341-2BAD2140FF9B}">
      <text>
        <r>
          <rPr>
            <sz val="9"/>
            <color indexed="81"/>
            <rFont val="Segoe UI"/>
            <family val="2"/>
          </rPr>
          <t>01 - Produto LTCAT
02 - Cargo
03 - Pessoa</t>
        </r>
      </text>
    </comment>
    <comment ref="D398" authorId="1" shapeId="0" xr:uid="{6147E38D-283E-42D0-AB7D-D83B58068695}">
      <text>
        <r>
          <rPr>
            <b/>
            <sz val="9"/>
            <color indexed="81"/>
            <rFont val="Segoe UI"/>
            <family val="2"/>
          </rPr>
          <t xml:space="preserve">* Formulário - Instalações Elétricas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situação formulário
05 - tipo de formulário
06 - responsável técnico
07 - usuário cadastro
08 - usuário alteração
09 - data cadastro
10 - data alteração
</t>
        </r>
        <r>
          <rPr>
            <b/>
            <sz val="9"/>
            <color indexed="81"/>
            <rFont val="Segoe UI"/>
            <family val="2"/>
          </rPr>
          <t>* Formulário - Instalações Elétricas Riscos (Respostas)</t>
        </r>
        <r>
          <rPr>
            <sz val="9"/>
            <color indexed="81"/>
            <rFont val="Segoe UI"/>
            <family val="2"/>
          </rPr>
          <t xml:space="preserve">
11 - código
12 - código pergunta
13 - resposta
14 - usuário cadastro
15 - usuário alteração
16 - data cadastro
17 - data alteração
</t>
        </r>
        <r>
          <rPr>
            <b/>
            <sz val="9"/>
            <color indexed="81"/>
            <rFont val="Segoe UI"/>
            <family val="2"/>
          </rPr>
          <t>* Formulário - Instalações Elétricas Riscos (Perguntas)</t>
        </r>
        <r>
          <rPr>
            <sz val="9"/>
            <color indexed="81"/>
            <rFont val="Segoe UI"/>
            <family val="2"/>
          </rPr>
          <t xml:space="preserve">
18 - código
19 - pergunta
</t>
        </r>
        <r>
          <rPr>
            <b/>
            <sz val="9"/>
            <color indexed="81"/>
            <rFont val="Segoe UI"/>
            <family val="2"/>
          </rPr>
          <t>* Formulário - Instalações Elétricas Riscos (Instruções)</t>
        </r>
        <r>
          <rPr>
            <sz val="9"/>
            <color indexed="81"/>
            <rFont val="Segoe UI"/>
            <family val="2"/>
          </rPr>
          <t xml:space="preserve">
20 - código
21 - código da pergunta
22 - tipo resposta
23 - resultado
24 - referência
25 - orientações básicas
</t>
        </r>
      </text>
    </comment>
    <comment ref="E398" authorId="1" shapeId="0" xr:uid="{DAC19BB7-449B-4787-BFBB-A3DC6BEF389A}">
      <text>
        <r>
          <rPr>
            <sz val="9"/>
            <color indexed="81"/>
            <rFont val="Segoe UI"/>
            <family val="2"/>
          </rPr>
          <t xml:space="preserve">01 - Formulário - Instalações Elétricas Riscos
02 - Formulário - Instalações Elétricas Riscos (Respostas)
03 - Formulário - Instalações Elétricas Riscos (Perguntas)
04 - Formulário - Instalações Elétricas Riscos (Instruções)
</t>
        </r>
      </text>
    </comment>
    <comment ref="D399" authorId="1" shapeId="0" xr:uid="{86E265C5-4F58-4E4C-8C55-5F29CF7215A1}">
      <text>
        <r>
          <rPr>
            <b/>
            <sz val="9"/>
            <color indexed="81"/>
            <rFont val="Segoe UI"/>
            <family val="2"/>
          </rPr>
          <t xml:space="preserve">* Formulário - Instalações Elétricas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responsável técnico
03 - usuário cadastro
04 - data cadastro
</t>
        </r>
        <r>
          <rPr>
            <b/>
            <sz val="9"/>
            <color indexed="81"/>
            <rFont val="Segoe UI"/>
            <family val="2"/>
          </rPr>
          <t>* Formulário - Instalações Elétricas Riscos (Respostas)</t>
        </r>
        <r>
          <rPr>
            <sz val="9"/>
            <color indexed="81"/>
            <rFont val="Segoe UI"/>
            <family val="2"/>
          </rPr>
          <t xml:space="preserve">
05 - código
06 - código pergunta
07 - resposta
08 - usuário cadastro
09 - data cadastro
</t>
        </r>
        <r>
          <rPr>
            <b/>
            <sz val="9"/>
            <color indexed="81"/>
            <rFont val="Segoe UI"/>
            <family val="2"/>
          </rPr>
          <t>* Formulário - Instalações Elétricas Riscos (Perguntas)</t>
        </r>
        <r>
          <rPr>
            <sz val="9"/>
            <color indexed="81"/>
            <rFont val="Segoe UI"/>
            <family val="2"/>
          </rPr>
          <t xml:space="preserve">
10 - pergunta
</t>
        </r>
        <r>
          <rPr>
            <b/>
            <sz val="9"/>
            <color indexed="81"/>
            <rFont val="Segoe UI"/>
            <family val="2"/>
          </rPr>
          <t>* Formulário - Instalações Elétricas Riscos (Instruções)</t>
        </r>
        <r>
          <rPr>
            <sz val="9"/>
            <color indexed="81"/>
            <rFont val="Segoe UI"/>
            <family val="2"/>
          </rPr>
          <t xml:space="preserve">
11 - resultado
12 - referência
13 - orientações básicas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14 - código
15 - comando
16 - mensagem
</t>
        </r>
      </text>
    </comment>
    <comment ref="E399" authorId="4" shapeId="0" xr:uid="{C00C7944-EF6A-4177-907F-686DCD25D83C}">
      <text>
        <r>
          <rPr>
            <sz val="9"/>
            <color indexed="81"/>
            <rFont val="Segoe UI"/>
            <family val="2"/>
          </rPr>
          <t>01 - Formulário - Instalações Elétricas Riscos
02 - Responsável  Técnico</t>
        </r>
      </text>
    </comment>
    <comment ref="D400" authorId="1" shapeId="0" xr:uid="{D8FFCF76-6CA7-40C2-980F-177D7C3F023F}">
      <text>
        <r>
          <rPr>
            <b/>
            <sz val="9"/>
            <color indexed="81"/>
            <rFont val="Segoe UI"/>
            <family val="2"/>
          </rPr>
          <t xml:space="preserve">* Formulário - Instalações Elétricas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responsável técnico
03 - usuário alteração
04 - data alteração
</t>
        </r>
        <r>
          <rPr>
            <b/>
            <sz val="9"/>
            <color indexed="81"/>
            <rFont val="Segoe UI"/>
            <family val="2"/>
          </rPr>
          <t>* Formulário - Instalações Elétricas Riscos (Respostas)</t>
        </r>
        <r>
          <rPr>
            <sz val="9"/>
            <color indexed="81"/>
            <rFont val="Segoe UI"/>
            <family val="2"/>
          </rPr>
          <t xml:space="preserve">
05 - código
06 - código pergunta
07 - resposta
08 - usuário alteração
09 - data alteração
</t>
        </r>
        <r>
          <rPr>
            <b/>
            <sz val="9"/>
            <color indexed="81"/>
            <rFont val="Segoe UI"/>
            <family val="2"/>
          </rPr>
          <t>* Formulário - Instalações Elétricas Riscos (Perguntas)</t>
        </r>
        <r>
          <rPr>
            <sz val="9"/>
            <color indexed="81"/>
            <rFont val="Segoe UI"/>
            <family val="2"/>
          </rPr>
          <t xml:space="preserve">
10 - pergunta
</t>
        </r>
        <r>
          <rPr>
            <b/>
            <sz val="9"/>
            <color indexed="81"/>
            <rFont val="Segoe UI"/>
            <family val="2"/>
          </rPr>
          <t>* Formulário - Instalações Elétricas Riscos (Instruções)</t>
        </r>
        <r>
          <rPr>
            <sz val="9"/>
            <color indexed="81"/>
            <rFont val="Segoe UI"/>
            <family val="2"/>
          </rPr>
          <t xml:space="preserve">
11 - resultado
12 - referência
13 - orientações básicas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14 - código
15 - comando
16 - mensagem
</t>
        </r>
      </text>
    </comment>
    <comment ref="E400" authorId="4" shapeId="0" xr:uid="{00137C9B-EB7D-440E-A46D-322F209AE6D4}">
      <text>
        <r>
          <rPr>
            <sz val="9"/>
            <color indexed="81"/>
            <rFont val="Segoe UI"/>
            <family val="2"/>
          </rPr>
          <t>01 - Formulário - Instalações Elétricas Riscos
02 - Responsável  Técnico</t>
        </r>
      </text>
    </comment>
    <comment ref="D401" authorId="1" shapeId="0" xr:uid="{04D17720-04BE-48EC-936D-D3D4DAA2A7E9}">
      <text>
        <r>
          <rPr>
            <b/>
            <sz val="9"/>
            <color indexed="81"/>
            <rFont val="Segoe UI"/>
            <family val="2"/>
          </rPr>
          <t xml:space="preserve">* Formulário - Instalações Elétricas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</t>
        </r>
        <r>
          <rPr>
            <b/>
            <sz val="9"/>
            <color indexed="81"/>
            <rFont val="Segoe UI"/>
            <family val="2"/>
          </rPr>
          <t>* Formulário - Instalações Elétricas Riscos (Respostas)</t>
        </r>
        <r>
          <rPr>
            <sz val="9"/>
            <color indexed="81"/>
            <rFont val="Segoe UI"/>
            <family val="2"/>
          </rPr>
          <t xml:space="preserve">
02 - código
03 - código pergunta
04 - resposta
</t>
        </r>
        <r>
          <rPr>
            <b/>
            <sz val="9"/>
            <color indexed="81"/>
            <rFont val="Segoe UI"/>
            <family val="2"/>
          </rPr>
          <t>* Formulário - Instalações Elétricas Riscos (Perguntas)</t>
        </r>
        <r>
          <rPr>
            <sz val="9"/>
            <color indexed="81"/>
            <rFont val="Segoe UI"/>
            <family val="2"/>
          </rPr>
          <t xml:space="preserve">
05 - pergunta
</t>
        </r>
        <r>
          <rPr>
            <b/>
            <sz val="9"/>
            <color indexed="81"/>
            <rFont val="Segoe UI"/>
            <family val="2"/>
          </rPr>
          <t>* Formulário - Instalações Elétricas Riscos (Instruções)</t>
        </r>
        <r>
          <rPr>
            <sz val="9"/>
            <color indexed="81"/>
            <rFont val="Segoe UI"/>
            <family val="2"/>
          </rPr>
          <t xml:space="preserve">
06 - resultado
07 - referência
08 - orientações básicas
</t>
        </r>
      </text>
    </comment>
    <comment ref="E401" authorId="4" shapeId="0" xr:uid="{4EF92B8E-AA6F-42D3-9979-B29ECE35AB19}">
      <text>
        <r>
          <rPr>
            <sz val="9"/>
            <color indexed="81"/>
            <rFont val="Segoe UI"/>
            <family val="2"/>
          </rPr>
          <t>01 - Formulário - Instalações Elétricas Riscos</t>
        </r>
      </text>
    </comment>
    <comment ref="D402" authorId="1" shapeId="0" xr:uid="{C988892A-12E5-4DA6-BDEB-C46372ECD661}">
      <text>
        <r>
          <rPr>
            <b/>
            <sz val="9"/>
            <color indexed="81"/>
            <rFont val="Segoe UI"/>
            <family val="2"/>
          </rPr>
          <t xml:space="preserve">* Formulário - Instalações Elétricas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</t>
        </r>
        <r>
          <rPr>
            <b/>
            <sz val="9"/>
            <color indexed="81"/>
            <rFont val="Segoe UI"/>
            <family val="2"/>
          </rPr>
          <t>* Formulário - Instalações Elétricas Riscos (Respostas)</t>
        </r>
        <r>
          <rPr>
            <sz val="9"/>
            <color indexed="81"/>
            <rFont val="Segoe UI"/>
            <family val="2"/>
          </rPr>
          <t xml:space="preserve">
02 - código
03 - código pergunta
04 - resposta
</t>
        </r>
        <r>
          <rPr>
            <b/>
            <sz val="9"/>
            <color indexed="81"/>
            <rFont val="Segoe UI"/>
            <family val="2"/>
          </rPr>
          <t>* Formulário - Instalações Elétricas Riscos (Perguntas)</t>
        </r>
        <r>
          <rPr>
            <sz val="9"/>
            <color indexed="81"/>
            <rFont val="Segoe UI"/>
            <family val="2"/>
          </rPr>
          <t xml:space="preserve">
05 - pergunta
</t>
        </r>
        <r>
          <rPr>
            <b/>
            <sz val="9"/>
            <color indexed="81"/>
            <rFont val="Segoe UI"/>
            <family val="2"/>
          </rPr>
          <t>* Formulário - Instalações Elétricas Riscos (Instruções)</t>
        </r>
        <r>
          <rPr>
            <sz val="9"/>
            <color indexed="81"/>
            <rFont val="Segoe UI"/>
            <family val="2"/>
          </rPr>
          <t xml:space="preserve">
06 - resultado
07 - referência
08 - orientações básicas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09 - codigo setor
10 -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11 -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12 - código do órgão
13 -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14 -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15 - nome do ambiente 
16 - número de servidores
17 - comando
18 - mensagem
</t>
        </r>
      </text>
    </comment>
    <comment ref="E402" authorId="4" shapeId="0" xr:uid="{1774E862-038C-4F55-BE4E-7DA441B866EB}">
      <text>
        <r>
          <rPr>
            <sz val="9"/>
            <color indexed="81"/>
            <rFont val="Segoe UI"/>
            <family val="2"/>
          </rPr>
          <t xml:space="preserve">01 - Formulário - Instalações Elétricas Riscos
02 - Setores da Demanda
03 - Órgão
04 - Ambientes da Demanda
05 - Pessoa
</t>
        </r>
      </text>
    </comment>
    <comment ref="D403" authorId="1" shapeId="0" xr:uid="{A3BDA092-27ED-4F89-88C2-769897AE3825}">
      <text>
        <r>
          <rPr>
            <b/>
            <sz val="9"/>
            <color indexed="81"/>
            <rFont val="Segoe UI"/>
            <family val="2"/>
          </rPr>
          <t xml:space="preserve">* Formulário - Instalações Elétricas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04 - usuário alteração
05 - data alteração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>06 - código
07 - comando
08 - mensagem</t>
        </r>
      </text>
    </comment>
    <comment ref="E403" authorId="4" shapeId="0" xr:uid="{A7A06F7B-F8A6-4DE2-BA61-A900990C9DD7}">
      <text>
        <r>
          <rPr>
            <sz val="9"/>
            <color indexed="81"/>
            <rFont val="Segoe UI"/>
            <family val="2"/>
          </rPr>
          <t>01 - Formulário - Instalações Elétricas Riscos
02 - Responsável Técnico</t>
        </r>
      </text>
    </comment>
    <comment ref="D404" authorId="3" shapeId="0" xr:uid="{56CE3E6D-6A90-451E-A213-3E78D1A8C844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
- Ambiente
- Definições
- Perguntas
- Código
- Ação
- Menssagem</t>
        </r>
      </text>
    </comment>
    <comment ref="E404" authorId="3" shapeId="0" xr:uid="{10B5305F-371C-4E6E-A1BE-5A28D0566AFD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
- PGR</t>
        </r>
      </text>
    </comment>
    <comment ref="D407" authorId="1" shapeId="0" xr:uid="{377A4E63-7714-4B7D-8311-2C9D99D7B6E3}">
      <text>
        <r>
          <rPr>
            <b/>
            <sz val="9"/>
            <color indexed="81"/>
            <rFont val="Segoe UI"/>
            <family val="2"/>
          </rPr>
          <t xml:space="preserve">* Outros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tipo de formulário origem
05 - código do formulário origem
06 - descrição do risco
07 - mais informações
08 - imagem
09 - código da severidade
10 - código da probabilidade
11 - responsável técnico
12 - usuário cadastro
13 - usuário alteração
14 - data cadastro
15 - data alteração
</t>
        </r>
        <r>
          <rPr>
            <b/>
            <sz val="9"/>
            <color indexed="81"/>
            <rFont val="Segoe UI"/>
            <family val="2"/>
          </rPr>
          <t>* Tipo Severidade do Risco</t>
        </r>
        <r>
          <rPr>
            <sz val="9"/>
            <color indexed="81"/>
            <rFont val="Segoe UI"/>
            <family val="2"/>
          </rPr>
          <t xml:space="preserve">
16 - código
17 - descrição
</t>
        </r>
        <r>
          <rPr>
            <b/>
            <sz val="9"/>
            <color indexed="81"/>
            <rFont val="Segoe UI"/>
            <family val="2"/>
          </rPr>
          <t>* Tipo Probabilidade do Risco</t>
        </r>
        <r>
          <rPr>
            <sz val="9"/>
            <color indexed="81"/>
            <rFont val="Segoe UI"/>
            <family val="2"/>
          </rPr>
          <t xml:space="preserve">
18 - código
19 - descrição
</t>
        </r>
        <r>
          <rPr>
            <b/>
            <sz val="9"/>
            <color indexed="81"/>
            <rFont val="Segoe UI"/>
            <family val="2"/>
          </rPr>
          <t>* Matriz de Gerenciamento do Risco</t>
        </r>
        <r>
          <rPr>
            <sz val="9"/>
            <color indexed="81"/>
            <rFont val="Segoe UI"/>
            <family val="2"/>
          </rPr>
          <t xml:space="preserve">
20 - código
21 - severidade
22 - probabilidade
23 - nível de risco
</t>
        </r>
      </text>
    </comment>
    <comment ref="E407" authorId="4" shapeId="0" xr:uid="{9870868D-4594-4E71-B41B-41D415E281D5}">
      <text>
        <r>
          <rPr>
            <sz val="9"/>
            <color indexed="81"/>
            <rFont val="Segoe UI"/>
            <family val="2"/>
          </rPr>
          <t>01 - Outros Riscos
02 - Tipo Severidade do Risco
03 - Tipo Probabilidade do Risco
04 - Matriz de Gerenciamento do Risco</t>
        </r>
      </text>
    </comment>
    <comment ref="D408" authorId="1" shapeId="0" xr:uid="{2F66CEB8-84B2-42A8-A400-83BB1C02456A}">
      <text>
        <r>
          <rPr>
            <b/>
            <sz val="9"/>
            <color indexed="81"/>
            <rFont val="Segoe UI"/>
            <family val="2"/>
          </rPr>
          <t xml:space="preserve">* Outros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tipo de formulário origem
05 - código do formulário origem
06 - descrição do risco
07 - mais informações
08 - imagem
09 - código da severidade
10 - código da probabilidade
11 - responsável técnico
12 - usuário cadastro
13 - data cadastro
</t>
        </r>
        <r>
          <rPr>
            <b/>
            <sz val="9"/>
            <color indexed="81"/>
            <rFont val="Segoe UI"/>
            <family val="2"/>
          </rPr>
          <t>* Matriz de Gerenciamento do Risco</t>
        </r>
        <r>
          <rPr>
            <sz val="9"/>
            <color indexed="81"/>
            <rFont val="Segoe UI"/>
            <family val="2"/>
          </rPr>
          <t xml:space="preserve">
14 - severidade
15 - probabilidade
16 - nível de risco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17 - código
18 - comando
19 - mensagem
</t>
        </r>
      </text>
    </comment>
    <comment ref="E408" authorId="4" shapeId="0" xr:uid="{72EFD196-26D9-4890-BB0B-3B8C8D38FDC5}">
      <text>
        <r>
          <rPr>
            <sz val="9"/>
            <color indexed="81"/>
            <rFont val="Segoe UI"/>
            <family val="2"/>
          </rPr>
          <t>01 - Outros Riscos
02- Responsável Técnico</t>
        </r>
      </text>
    </comment>
    <comment ref="D409" authorId="1" shapeId="0" xr:uid="{80E13338-31CA-4E86-8F38-C73DD2294292}">
      <text>
        <r>
          <rPr>
            <b/>
            <sz val="9"/>
            <color indexed="81"/>
            <rFont val="Segoe UI"/>
            <family val="2"/>
          </rPr>
          <t>* Tipo Severidade do Risco</t>
        </r>
        <r>
          <rPr>
            <sz val="9"/>
            <color indexed="81"/>
            <rFont val="Segoe UI"/>
            <family val="2"/>
          </rPr>
          <t xml:space="preserve">
01 - código
02 - descrição
</t>
        </r>
      </text>
    </comment>
    <comment ref="E409" authorId="4" shapeId="0" xr:uid="{91C543C5-6C45-4236-92EA-9CE93BA2FA49}">
      <text>
        <r>
          <rPr>
            <sz val="9"/>
            <color indexed="81"/>
            <rFont val="Segoe UI"/>
            <family val="2"/>
          </rPr>
          <t>01 - Outros Riscos</t>
        </r>
      </text>
    </comment>
    <comment ref="D410" authorId="1" shapeId="0" xr:uid="{D5B7D590-52CC-4F7B-888D-028CF3C0BD07}">
      <text>
        <r>
          <rPr>
            <b/>
            <sz val="9"/>
            <color indexed="81"/>
            <rFont val="Segoe UI"/>
            <family val="2"/>
          </rPr>
          <t>* Tipo Probabilidade do Risco</t>
        </r>
        <r>
          <rPr>
            <sz val="9"/>
            <color indexed="81"/>
            <rFont val="Segoe UI"/>
            <family val="2"/>
          </rPr>
          <t xml:space="preserve">
01 - código
02 - descrição
</t>
        </r>
      </text>
    </comment>
    <comment ref="E410" authorId="4" shapeId="0" xr:uid="{9FE1747E-F631-4D1A-83F3-11EFC5F2C854}">
      <text>
        <r>
          <rPr>
            <sz val="9"/>
            <color indexed="81"/>
            <rFont val="Segoe UI"/>
            <family val="2"/>
          </rPr>
          <t>01 - Outros Riscos</t>
        </r>
      </text>
    </comment>
    <comment ref="D411" authorId="1" shapeId="0" xr:uid="{1F0D1B9D-CFA5-4D61-9ADC-5F3C9B6CACFB}">
      <text>
        <r>
          <rPr>
            <b/>
            <sz val="9"/>
            <color indexed="81"/>
            <rFont val="Segoe UI"/>
            <family val="2"/>
          </rPr>
          <t xml:space="preserve">* Outros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tipo de formulário origem
05 - código do formulário origem
06 - descrição do risco
07 - mais informações
08 - imagem
09 - código da severidade
10 - código da probabilidade
11 - responsável técnico
12 - usuário alteração
13 - data alteração
</t>
        </r>
        <r>
          <rPr>
            <b/>
            <sz val="9"/>
            <color indexed="81"/>
            <rFont val="Segoe UI"/>
            <family val="2"/>
          </rPr>
          <t>* Matriz de Gerenciamento do Risco</t>
        </r>
        <r>
          <rPr>
            <sz val="9"/>
            <color indexed="81"/>
            <rFont val="Segoe UI"/>
            <family val="2"/>
          </rPr>
          <t xml:space="preserve">
14 - severidade
15 - probabilidade
16 - nível de risco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17 - código 
18 - comando
19 - mensagem
</t>
        </r>
      </text>
    </comment>
    <comment ref="E411" authorId="4" shapeId="0" xr:uid="{FCE86D21-ADA2-4C35-A828-0561965CAAF9}">
      <text>
        <r>
          <rPr>
            <sz val="9"/>
            <color indexed="81"/>
            <rFont val="Segoe UI"/>
            <family val="2"/>
          </rPr>
          <t>01 - Outros Riscos
02- Responsável Técnico</t>
        </r>
      </text>
    </comment>
    <comment ref="D412" authorId="1" shapeId="0" xr:uid="{0A4970C3-B7D7-4619-843A-282160B9F5B4}">
      <text>
        <r>
          <rPr>
            <b/>
            <sz val="9"/>
            <color indexed="81"/>
            <rFont val="Segoe UI"/>
            <family val="2"/>
          </rPr>
          <t xml:space="preserve">* Outros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descrição do risco
03 - mais informações
04 - imagem
05 - código da severidade
06 - código da probabilidade
</t>
        </r>
        <r>
          <rPr>
            <b/>
            <sz val="9"/>
            <color indexed="81"/>
            <rFont val="Segoe UI"/>
            <family val="2"/>
          </rPr>
          <t>* Matriz de Gerenciamento do Risco</t>
        </r>
        <r>
          <rPr>
            <sz val="9"/>
            <color indexed="81"/>
            <rFont val="Segoe UI"/>
            <family val="2"/>
          </rPr>
          <t xml:space="preserve">
07 - nível de risco
</t>
        </r>
      </text>
    </comment>
    <comment ref="E412" authorId="4" shapeId="0" xr:uid="{B0868BFE-30AE-43FE-9EF1-9CA091AE5679}">
      <text>
        <r>
          <rPr>
            <sz val="9"/>
            <color indexed="81"/>
            <rFont val="Segoe UI"/>
            <family val="2"/>
          </rPr>
          <t>01 - Outros Riscos</t>
        </r>
      </text>
    </comment>
    <comment ref="D413" authorId="1" shapeId="0" xr:uid="{E6F847FF-001B-4074-BCF3-89E7CD404961}">
      <text>
        <r>
          <rPr>
            <b/>
            <sz val="9"/>
            <color indexed="81"/>
            <rFont val="Segoe UI"/>
            <family val="2"/>
          </rPr>
          <t xml:space="preserve">* Outros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descrição do risco
03 - mais informações
04 - código da severidade
05 - código da probabilidade
</t>
        </r>
        <r>
          <rPr>
            <b/>
            <sz val="9"/>
            <color indexed="81"/>
            <rFont val="Segoe UI"/>
            <family val="2"/>
          </rPr>
          <t>* Tipo Severidade do Risco</t>
        </r>
        <r>
          <rPr>
            <sz val="9"/>
            <color indexed="81"/>
            <rFont val="Segoe UI"/>
            <family val="2"/>
          </rPr>
          <t xml:space="preserve">
06 - descrição
</t>
        </r>
        <r>
          <rPr>
            <b/>
            <sz val="9"/>
            <color indexed="81"/>
            <rFont val="Segoe UI"/>
            <family val="2"/>
          </rPr>
          <t>* Tipo Probabilidade do Risco</t>
        </r>
        <r>
          <rPr>
            <sz val="9"/>
            <color indexed="81"/>
            <rFont val="Segoe UI"/>
            <family val="2"/>
          </rPr>
          <t xml:space="preserve">
07 - descrição
</t>
        </r>
        <r>
          <rPr>
            <b/>
            <sz val="9"/>
            <color indexed="81"/>
            <rFont val="Segoe UI"/>
            <family val="2"/>
          </rPr>
          <t>* Matriz de Gerenciamento do Risco</t>
        </r>
        <r>
          <rPr>
            <sz val="9"/>
            <color indexed="81"/>
            <rFont val="Segoe UI"/>
            <family val="2"/>
          </rPr>
          <t xml:space="preserve">
08 - nível de risco
09 - comando
10 - mensagem
</t>
        </r>
      </text>
    </comment>
    <comment ref="E413" authorId="4" shapeId="0" xr:uid="{50D48466-2A35-4FC7-8546-C846E56F8EEE}">
      <text>
        <r>
          <rPr>
            <sz val="9"/>
            <color indexed="81"/>
            <rFont val="Segoe UI"/>
            <family val="2"/>
          </rPr>
          <t>01 - Outros Riscos</t>
        </r>
      </text>
    </comment>
    <comment ref="D414" authorId="1" shapeId="0" xr:uid="{FE4FCA50-E496-405B-8F5E-CB523E8A6169}">
      <text>
        <r>
          <rPr>
            <b/>
            <sz val="9"/>
            <color indexed="81"/>
            <rFont val="Segoe UI"/>
            <family val="2"/>
          </rPr>
          <t xml:space="preserve">* Outros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comando
03 - mensagem
</t>
        </r>
      </text>
    </comment>
    <comment ref="E414" authorId="4" shapeId="0" xr:uid="{9342AC3B-B773-4AF4-9B9A-AE4AB5DD546B}">
      <text>
        <r>
          <rPr>
            <sz val="9"/>
            <color indexed="81"/>
            <rFont val="Segoe UI"/>
            <family val="2"/>
          </rPr>
          <t>01 - Outros Riscos</t>
        </r>
      </text>
    </comment>
    <comment ref="D415" authorId="1" shapeId="0" xr:uid="{2DF8E911-49B6-4174-8FDE-6C570E195D9D}">
      <text>
        <r>
          <rPr>
            <b/>
            <sz val="9"/>
            <color indexed="81"/>
            <rFont val="Segoe UI"/>
            <family val="2"/>
          </rPr>
          <t xml:space="preserve">* Outros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descrição do risco
04 - mais informações
05 - imagem
06 - código da severidade
07 - código da probabilidade
</t>
        </r>
        <r>
          <rPr>
            <b/>
            <sz val="9"/>
            <color indexed="81"/>
            <rFont val="Segoe UI"/>
            <family val="2"/>
          </rPr>
          <t>* Matriz de Gerenciamento do Risco</t>
        </r>
        <r>
          <rPr>
            <sz val="9"/>
            <color indexed="81"/>
            <rFont val="Segoe UI"/>
            <family val="2"/>
          </rPr>
          <t xml:space="preserve">
08 - nível de risco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09 - codigo setor
10 - competência do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11 -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12 - nome do ambiente 
13 - comando
14 - mensagem
</t>
        </r>
      </text>
    </comment>
    <comment ref="E415" authorId="4" shapeId="0" xr:uid="{3147D586-7327-4099-BADC-8099121838D0}">
      <text>
        <r>
          <rPr>
            <sz val="9"/>
            <color indexed="81"/>
            <rFont val="Segoe UI"/>
            <family val="2"/>
          </rPr>
          <t>01 - Outros Riscos
02 - Setores da Demanda
03 - Órgão
04 - Ambientes da Demanda</t>
        </r>
      </text>
    </comment>
    <comment ref="D416" authorId="1" shapeId="0" xr:uid="{F3B903A1-7D09-4E8B-98A9-CDDB6F51F2DC}">
      <text>
        <r>
          <rPr>
            <b/>
            <sz val="9"/>
            <color indexed="81"/>
            <rFont val="Segoe UI"/>
            <family val="2"/>
          </rPr>
          <t xml:space="preserve">* Outros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descrição do risco
03 - mais informações
04 - código da severidade
05 - código da probabilidade
06 - usuário cadastro
07 - usuário alteração
08 - data cadastro
09 - data alteração
</t>
        </r>
        <r>
          <rPr>
            <b/>
            <sz val="9"/>
            <color indexed="81"/>
            <rFont val="Segoe UI"/>
            <family val="2"/>
          </rPr>
          <t>* Tipo Severidade do Risco</t>
        </r>
        <r>
          <rPr>
            <sz val="9"/>
            <color indexed="81"/>
            <rFont val="Segoe UI"/>
            <family val="2"/>
          </rPr>
          <t xml:space="preserve">
10 - descrição
</t>
        </r>
        <r>
          <rPr>
            <b/>
            <sz val="9"/>
            <color indexed="81"/>
            <rFont val="Segoe UI"/>
            <family val="2"/>
          </rPr>
          <t>* Tipo Probabilidade do Risco</t>
        </r>
        <r>
          <rPr>
            <sz val="9"/>
            <color indexed="81"/>
            <rFont val="Segoe UI"/>
            <family val="2"/>
          </rPr>
          <t xml:space="preserve">
11 - descrição
</t>
        </r>
        <r>
          <rPr>
            <b/>
            <sz val="9"/>
            <color indexed="81"/>
            <rFont val="Segoe UI"/>
            <family val="2"/>
          </rPr>
          <t>* Matriz de Gerenciamento do Risco</t>
        </r>
        <r>
          <rPr>
            <sz val="9"/>
            <color indexed="81"/>
            <rFont val="Segoe UI"/>
            <family val="2"/>
          </rPr>
          <t xml:space="preserve">
12 - nível de risco
13 - comando
14 - mensagem
</t>
        </r>
      </text>
    </comment>
    <comment ref="E416" authorId="4" shapeId="0" xr:uid="{88912FED-6714-46FA-B8B3-862BCE92AE24}">
      <text>
        <r>
          <rPr>
            <sz val="9"/>
            <color indexed="81"/>
            <rFont val="Segoe UI"/>
            <family val="2"/>
          </rPr>
          <t>01 - Outros Riscos</t>
        </r>
      </text>
    </comment>
    <comment ref="D420" authorId="1" shapeId="0" xr:uid="{17204E09-B6C0-4DD6-88DD-11BCC88BAADD}">
      <text>
        <r>
          <rPr>
            <b/>
            <sz val="9"/>
            <color indexed="81"/>
            <rFont val="Segoe UI"/>
            <family val="2"/>
          </rPr>
          <t xml:space="preserve">* Formulário - Incêndio e Explosão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situação formulário
05 - tipo de formulário
06 - responsável técnico
07 - usuário cadastro
08 - usuário alteração
09 - data cadastro
10 - data alteração
</t>
        </r>
        <r>
          <rPr>
            <b/>
            <sz val="9"/>
            <color indexed="81"/>
            <rFont val="Segoe UI"/>
            <family val="2"/>
          </rPr>
          <t>* Formulário - Incêndio e Explosão (Respostas)</t>
        </r>
        <r>
          <rPr>
            <sz val="9"/>
            <color indexed="81"/>
            <rFont val="Segoe UI"/>
            <family val="2"/>
          </rPr>
          <t xml:space="preserve">
11 - código
12 - código pergunta
13 - resposta
14 - usuário cadastro
15 - usuário alteração
16 - data cadastro
17 - data alteração
</t>
        </r>
        <r>
          <rPr>
            <b/>
            <sz val="9"/>
            <color indexed="81"/>
            <rFont val="Segoe UI"/>
            <family val="2"/>
          </rPr>
          <t>* Formulário - Incêndio e Explosão (Perguntas)</t>
        </r>
        <r>
          <rPr>
            <sz val="9"/>
            <color indexed="81"/>
            <rFont val="Segoe UI"/>
            <family val="2"/>
          </rPr>
          <t xml:space="preserve">
18 - código
19 - pergunta
</t>
        </r>
        <r>
          <rPr>
            <b/>
            <sz val="9"/>
            <color indexed="81"/>
            <rFont val="Segoe UI"/>
            <family val="2"/>
          </rPr>
          <t>* Formulário - Incêndio e Explosão (Instruções)</t>
        </r>
        <r>
          <rPr>
            <sz val="9"/>
            <color indexed="81"/>
            <rFont val="Segoe UI"/>
            <family val="2"/>
          </rPr>
          <t xml:space="preserve">
20 - código
21 - código da pergunta
22 - tipo resposta
23 - resultado
24 - referência
25 - orientações básicas
</t>
        </r>
      </text>
    </comment>
    <comment ref="E420" authorId="1" shapeId="0" xr:uid="{2A4AB881-2AB2-4C17-AA02-7549A77DEB16}">
      <text>
        <r>
          <rPr>
            <sz val="9"/>
            <color indexed="81"/>
            <rFont val="Segoe UI"/>
            <family val="2"/>
          </rPr>
          <t xml:space="preserve">01 - Formulário - Incêndio e Explosão
02 - Formulário - Incêndio e Explosão (Respostas)
03 - Formulário - Incêndio e Explosão (Perguntas)
04 - Formulário - Incêndio e Explosão (Instruções)
</t>
        </r>
      </text>
    </comment>
    <comment ref="D421" authorId="1" shapeId="0" xr:uid="{DDBAC92F-2217-4FF2-A1DF-952B2B0BFD5B}">
      <text>
        <r>
          <rPr>
            <b/>
            <sz val="9"/>
            <color indexed="81"/>
            <rFont val="Segoe UI"/>
            <family val="2"/>
          </rPr>
          <t xml:space="preserve">* Formulário - Incêndio e Explosão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responsável técnico
03 - usuário cadastro
04 - data cadastro
</t>
        </r>
        <r>
          <rPr>
            <b/>
            <sz val="9"/>
            <color indexed="81"/>
            <rFont val="Segoe UI"/>
            <family val="2"/>
          </rPr>
          <t>* Formulário - Incêndio e Explosão (Respostas)</t>
        </r>
        <r>
          <rPr>
            <sz val="9"/>
            <color indexed="81"/>
            <rFont val="Segoe UI"/>
            <family val="2"/>
          </rPr>
          <t xml:space="preserve">
05 - código
06 - código pergunta
07 - resposta
08 - usuário cadastro
09 - data cadastro
</t>
        </r>
        <r>
          <rPr>
            <b/>
            <sz val="9"/>
            <color indexed="81"/>
            <rFont val="Segoe UI"/>
            <family val="2"/>
          </rPr>
          <t>* Formulário - Incêndio e Explosão (Perguntas)</t>
        </r>
        <r>
          <rPr>
            <sz val="9"/>
            <color indexed="81"/>
            <rFont val="Segoe UI"/>
            <family val="2"/>
          </rPr>
          <t xml:space="preserve">
10 - pergunta
</t>
        </r>
        <r>
          <rPr>
            <b/>
            <sz val="9"/>
            <color indexed="81"/>
            <rFont val="Segoe UI"/>
            <family val="2"/>
          </rPr>
          <t>* Formulário - Incêndio e Explosão (Instruções)</t>
        </r>
        <r>
          <rPr>
            <sz val="9"/>
            <color indexed="81"/>
            <rFont val="Segoe UI"/>
            <family val="2"/>
          </rPr>
          <t xml:space="preserve">
11 - resultado
12 - referência
13 - orientações básicas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14 - código
15 - comando
16 - mensagem
</t>
        </r>
      </text>
    </comment>
    <comment ref="E421" authorId="4" shapeId="0" xr:uid="{8F9C2CA5-B8E2-4530-A049-0FD156FA00D3}">
      <text>
        <r>
          <rPr>
            <sz val="9"/>
            <color indexed="81"/>
            <rFont val="Segoe UI"/>
            <family val="2"/>
          </rPr>
          <t>01 - Formulário - Incêndio e Explosão
02 - Responsável Técnico</t>
        </r>
      </text>
    </comment>
    <comment ref="D422" authorId="1" shapeId="0" xr:uid="{8849D73C-2298-4669-8D55-1143E66C6F05}">
      <text>
        <r>
          <rPr>
            <b/>
            <sz val="9"/>
            <color indexed="81"/>
            <rFont val="Segoe UI"/>
            <family val="2"/>
          </rPr>
          <t xml:space="preserve">* Formulário - Incêndio e Explosão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responsável técnico
03 - usuário alteração
04 - data alteração
</t>
        </r>
        <r>
          <rPr>
            <b/>
            <sz val="9"/>
            <color indexed="81"/>
            <rFont val="Segoe UI"/>
            <family val="2"/>
          </rPr>
          <t>* Formulário - Incêndio e Explosão (Respostas)</t>
        </r>
        <r>
          <rPr>
            <sz val="9"/>
            <color indexed="81"/>
            <rFont val="Segoe UI"/>
            <family val="2"/>
          </rPr>
          <t xml:space="preserve">
05 - código
06 - código pergunta
07 - resposta
08 - usuário alteração
09 - data alteração
</t>
        </r>
        <r>
          <rPr>
            <b/>
            <sz val="9"/>
            <color indexed="81"/>
            <rFont val="Segoe UI"/>
            <family val="2"/>
          </rPr>
          <t>* Formulário - Incêndio e Explosão (Perguntas)</t>
        </r>
        <r>
          <rPr>
            <sz val="9"/>
            <color indexed="81"/>
            <rFont val="Segoe UI"/>
            <family val="2"/>
          </rPr>
          <t xml:space="preserve">
10 - pergunta
</t>
        </r>
        <r>
          <rPr>
            <b/>
            <sz val="9"/>
            <color indexed="81"/>
            <rFont val="Segoe UI"/>
            <family val="2"/>
          </rPr>
          <t>* Formulário - Incêndio e Explosão (Instruções)</t>
        </r>
        <r>
          <rPr>
            <sz val="9"/>
            <color indexed="81"/>
            <rFont val="Segoe UI"/>
            <family val="2"/>
          </rPr>
          <t xml:space="preserve">
11 - resultado
12 - referência
13 - orientações básicas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14 - código
15 - comando
16 - mensagem
</t>
        </r>
      </text>
    </comment>
    <comment ref="E422" authorId="4" shapeId="0" xr:uid="{D917E844-A8BA-4FFB-9E22-6832DD959FA6}">
      <text>
        <r>
          <rPr>
            <sz val="9"/>
            <color indexed="81"/>
            <rFont val="Segoe UI"/>
            <family val="2"/>
          </rPr>
          <t>01 - Formulário - Incêndio e Explosão
02 - Responsável Técnico</t>
        </r>
      </text>
    </comment>
    <comment ref="D423" authorId="1" shapeId="0" xr:uid="{8705ED5E-5E34-4E5D-9AAB-2763D06DD6CE}">
      <text>
        <r>
          <rPr>
            <b/>
            <sz val="9"/>
            <color indexed="81"/>
            <rFont val="Segoe UI"/>
            <family val="2"/>
          </rPr>
          <t xml:space="preserve">* Formulário - Incêndio e Explosão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</t>
        </r>
        <r>
          <rPr>
            <b/>
            <sz val="9"/>
            <color indexed="81"/>
            <rFont val="Segoe UI"/>
            <family val="2"/>
          </rPr>
          <t>* Formulário - Incêndio e Explosão (Respostas)</t>
        </r>
        <r>
          <rPr>
            <sz val="9"/>
            <color indexed="81"/>
            <rFont val="Segoe UI"/>
            <family val="2"/>
          </rPr>
          <t xml:space="preserve">
02 - código
03 - código pergunta
04 - resposta
</t>
        </r>
        <r>
          <rPr>
            <b/>
            <sz val="9"/>
            <color indexed="81"/>
            <rFont val="Segoe UI"/>
            <family val="2"/>
          </rPr>
          <t>* Formulário - Incêndio e Explosão (Perguntas)</t>
        </r>
        <r>
          <rPr>
            <sz val="9"/>
            <color indexed="81"/>
            <rFont val="Segoe UI"/>
            <family val="2"/>
          </rPr>
          <t xml:space="preserve">
05 - pergunta
</t>
        </r>
        <r>
          <rPr>
            <b/>
            <sz val="9"/>
            <color indexed="81"/>
            <rFont val="Segoe UI"/>
            <family val="2"/>
          </rPr>
          <t>* Formulário - Incêndio e Explosão (Instruções)</t>
        </r>
        <r>
          <rPr>
            <sz val="9"/>
            <color indexed="81"/>
            <rFont val="Segoe UI"/>
            <family val="2"/>
          </rPr>
          <t xml:space="preserve">
06 - resultado
07 - referência
08 - orientações básicas
</t>
        </r>
      </text>
    </comment>
    <comment ref="E423" authorId="4" shapeId="0" xr:uid="{FA13077B-C9A5-4F28-9E68-C6806B29D8AE}">
      <text>
        <r>
          <rPr>
            <sz val="9"/>
            <color indexed="81"/>
            <rFont val="Segoe UI"/>
            <family val="2"/>
          </rPr>
          <t>01 - Formulário - Incêndio e Explosão</t>
        </r>
      </text>
    </comment>
    <comment ref="D424" authorId="1" shapeId="0" xr:uid="{9D6FE052-0FB6-471D-A98F-00099AFE122C}">
      <text>
        <r>
          <rPr>
            <b/>
            <sz val="9"/>
            <color indexed="81"/>
            <rFont val="Segoe UI"/>
            <family val="2"/>
          </rPr>
          <t xml:space="preserve">* Formulário - Incêndio e Explosão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</t>
        </r>
        <r>
          <rPr>
            <b/>
            <sz val="9"/>
            <color indexed="81"/>
            <rFont val="Segoe UI"/>
            <family val="2"/>
          </rPr>
          <t>* Formulário - Incêndio e Explosão (Respostas)</t>
        </r>
        <r>
          <rPr>
            <sz val="9"/>
            <color indexed="81"/>
            <rFont val="Segoe UI"/>
            <family val="2"/>
          </rPr>
          <t xml:space="preserve">
02 - código
03 - código pergunta
04 - resposta
</t>
        </r>
        <r>
          <rPr>
            <b/>
            <sz val="9"/>
            <color indexed="81"/>
            <rFont val="Segoe UI"/>
            <family val="2"/>
          </rPr>
          <t>* Formulário - Incêndio e Explosão (Perguntas)</t>
        </r>
        <r>
          <rPr>
            <sz val="9"/>
            <color indexed="81"/>
            <rFont val="Segoe UI"/>
            <family val="2"/>
          </rPr>
          <t xml:space="preserve">
05 - pergunta
</t>
        </r>
        <r>
          <rPr>
            <b/>
            <sz val="9"/>
            <color indexed="81"/>
            <rFont val="Segoe UI"/>
            <family val="2"/>
          </rPr>
          <t>* Formulário - Incêndio e Explosão (Instruções)</t>
        </r>
        <r>
          <rPr>
            <sz val="9"/>
            <color indexed="81"/>
            <rFont val="Segoe UI"/>
            <family val="2"/>
          </rPr>
          <t xml:space="preserve">
06 - resultado
07 - referência
08 - orientações básicas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09 - codigo setor
10 -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11 -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12 - código do órgão
13 -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14 -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15 - nome do ambiente 
16 - número de servidores
17 - comando
18 - mensagem
</t>
        </r>
      </text>
    </comment>
    <comment ref="E424" authorId="4" shapeId="0" xr:uid="{5C2DA0E9-4957-487F-B685-DE6706DE7B40}">
      <text>
        <r>
          <rPr>
            <sz val="9"/>
            <color indexed="81"/>
            <rFont val="Segoe UI"/>
            <family val="2"/>
          </rPr>
          <t xml:space="preserve">01 - Formulário - Incêndio e Explosão
02 - Setores da Demanda
03 - Órgão
04 - Ambientes da Demanda
05 - Pessoa
</t>
        </r>
      </text>
    </comment>
    <comment ref="D425" authorId="1" shapeId="0" xr:uid="{10781DFA-1862-4D2E-9669-71262E40CF86}">
      <text>
        <r>
          <rPr>
            <b/>
            <sz val="9"/>
            <color indexed="81"/>
            <rFont val="Segoe UI"/>
            <family val="2"/>
          </rPr>
          <t xml:space="preserve">* Formulário - Incêndio e Explosão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04 - usuário alteração
05 - data alteração
</t>
        </r>
      </text>
    </comment>
    <comment ref="E425" authorId="4" shapeId="0" xr:uid="{DA94152C-B09D-4D0A-A442-85AE80712D8C}">
      <text>
        <r>
          <rPr>
            <sz val="9"/>
            <color indexed="81"/>
            <rFont val="Segoe UI"/>
            <family val="2"/>
          </rPr>
          <t>01 - Formulário - Incêndio e Explosão
02 - Responsável Técnico</t>
        </r>
      </text>
    </comment>
    <comment ref="D426" authorId="1" shapeId="0" xr:uid="{87C12C33-09E7-4C94-891B-F23096AEA540}">
      <text>
        <r>
          <rPr>
            <b/>
            <sz val="9"/>
            <color indexed="81"/>
            <rFont val="Segoe UI"/>
            <family val="2"/>
          </rPr>
          <t xml:space="preserve">* Formulário - Incêndio e Explosão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</t>
        </r>
        <r>
          <rPr>
            <b/>
            <sz val="9"/>
            <color indexed="81"/>
            <rFont val="Segoe UI"/>
            <family val="2"/>
          </rPr>
          <t>* Formulário - Incêndio e Explosão (Respostas)</t>
        </r>
        <r>
          <rPr>
            <sz val="9"/>
            <color indexed="81"/>
            <rFont val="Segoe UI"/>
            <family val="2"/>
          </rPr>
          <t xml:space="preserve">
02 - código
03 - código pergunta
04 - resposta
</t>
        </r>
        <r>
          <rPr>
            <b/>
            <sz val="9"/>
            <color indexed="81"/>
            <rFont val="Segoe UI"/>
            <family val="2"/>
          </rPr>
          <t>* Formulário - Incêndio e Explosão (Perguntas)</t>
        </r>
        <r>
          <rPr>
            <sz val="9"/>
            <color indexed="81"/>
            <rFont val="Segoe UI"/>
            <family val="2"/>
          </rPr>
          <t xml:space="preserve">
05 - pergunta
</t>
        </r>
        <r>
          <rPr>
            <b/>
            <sz val="9"/>
            <color indexed="81"/>
            <rFont val="Segoe UI"/>
            <family val="2"/>
          </rPr>
          <t>* Formulário - Incêndio e Explosão (Instruções)</t>
        </r>
        <r>
          <rPr>
            <sz val="9"/>
            <color indexed="81"/>
            <rFont val="Segoe UI"/>
            <family val="2"/>
          </rPr>
          <t xml:space="preserve">
06 - resultado
07 - referência
08 - orientações básicas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09 - codigo setor
10 -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11 -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12 - código do órgão
13 -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14 -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15 - nome do ambiente 
16 - número de servidores
17 - comando
18 - mensagem
</t>
        </r>
      </text>
    </comment>
    <comment ref="E426" authorId="4" shapeId="0" xr:uid="{6506DF94-353A-472D-9D12-0068A3B5BE52}">
      <text>
        <r>
          <rPr>
            <sz val="9"/>
            <color indexed="81"/>
            <rFont val="Segoe UI"/>
            <family val="2"/>
          </rPr>
          <t xml:space="preserve">01 - Formulário - Incêndio e Explosão
02 - Setores da Demanda
03 - Órgão
04 - Ambientes da Demanda
05 - Pessoa
</t>
        </r>
      </text>
    </comment>
    <comment ref="D429" authorId="1" shapeId="0" xr:uid="{348484BE-3ADB-457F-B78F-4700F811955C}">
      <text>
        <r>
          <rPr>
            <b/>
            <sz val="9"/>
            <color indexed="81"/>
            <rFont val="Segoe UI"/>
            <family val="2"/>
          </rPr>
          <t xml:space="preserve">* Formulário - Agentes Ambientais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situação formulário
05 - tipo de formulário
06 - responsável técnico
07 - usuário cadastro
08 - usuário alteração
09 - data cadastro
10 - data alteração
</t>
        </r>
        <r>
          <rPr>
            <b/>
            <sz val="9"/>
            <color indexed="81"/>
            <rFont val="Segoe UI"/>
            <family val="2"/>
          </rPr>
          <t>* Formulário - Agentes Ambientais (Perguntas)</t>
        </r>
        <r>
          <rPr>
            <sz val="9"/>
            <color indexed="81"/>
            <rFont val="Segoe UI"/>
            <family val="2"/>
          </rPr>
          <t xml:space="preserve">
11 - código
12 - código do formulário
13 - pergunta
14 - tipo de risco
</t>
        </r>
        <r>
          <rPr>
            <b/>
            <sz val="9"/>
            <color indexed="81"/>
            <rFont val="Segoe UI"/>
            <family val="2"/>
          </rPr>
          <t>* Formulário - Agentes Ambientais (Instruções)</t>
        </r>
        <r>
          <rPr>
            <sz val="9"/>
            <color indexed="81"/>
            <rFont val="Segoe UI"/>
            <family val="2"/>
          </rPr>
          <t xml:space="preserve">
15 - código
16 - código da pergunta
17 - opção de resposta
18 - grau do risco
19 - resultado
20 - atenção
21 - observação
22 - referência
23 - orientações básicas complementares
</t>
        </r>
        <r>
          <rPr>
            <b/>
            <sz val="9"/>
            <color indexed="81"/>
            <rFont val="Segoe UI"/>
            <family val="2"/>
          </rPr>
          <t>* Formulário - Agentes Ambientais (Respostas)</t>
        </r>
        <r>
          <rPr>
            <sz val="9"/>
            <color indexed="81"/>
            <rFont val="Segoe UI"/>
            <family val="2"/>
          </rPr>
          <t xml:space="preserve">
24 - código
25 - código pergunta
26 - resposta
27 - comentário
28 - usuário cadastro
29 - usuário alteração
30 - data cadastro
31 - data alteração
</t>
        </r>
        <r>
          <rPr>
            <b/>
            <sz val="9"/>
            <color indexed="81"/>
            <rFont val="Segoe UI"/>
            <family val="2"/>
          </rPr>
          <t>* Formulário - Agentes Ambientais (Perguntas Auxiliares)</t>
        </r>
        <r>
          <rPr>
            <sz val="9"/>
            <color indexed="81"/>
            <rFont val="Segoe UI"/>
            <family val="2"/>
          </rPr>
          <t xml:space="preserve">
32 - código
33 - código da pergunta pai
34 - pergunta
</t>
        </r>
        <r>
          <rPr>
            <b/>
            <sz val="9"/>
            <color indexed="81"/>
            <rFont val="Segoe UI"/>
            <family val="2"/>
          </rPr>
          <t xml:space="preserve">
* Formulário - Agentes Ambientais (Resposta Perguntas Auxiliares)</t>
        </r>
        <r>
          <rPr>
            <sz val="9"/>
            <color indexed="81"/>
            <rFont val="Segoe UI"/>
            <family val="2"/>
          </rPr>
          <t xml:space="preserve">
35 - código
36 - código da pergunta auxiliar
37 - resposta
38 - usuário cadastro
39 - usuário alteração
40 - data cadastro
41 - data alteração
</t>
        </r>
      </text>
    </comment>
    <comment ref="E429" authorId="1" shapeId="0" xr:uid="{13FA0E06-0782-4BF4-9F42-4BCAA96FF5BF}">
      <text>
        <r>
          <rPr>
            <sz val="9"/>
            <color indexed="81"/>
            <rFont val="Segoe UI"/>
            <family val="2"/>
          </rPr>
          <t>01 - Formulário - Agentes Ambientais
02 -  Formulário - Agentes Ambientais (Perguntas)
03 -  Formulário - Agentes Ambientais (Instruções)
04 - Formulário - Agentes Ambientais (Respostas)
05 - Formulário - Agentes Ambientais (Perguntas Auxiliares)
06 - Formulário - Agentes Ambientais (Resposta Perguntas Auxiliares)</t>
        </r>
      </text>
    </comment>
    <comment ref="D430" authorId="1" shapeId="0" xr:uid="{AE5532C6-B50B-4DE4-B4D6-98A1CDFAE92E}">
      <text>
        <r>
          <rPr>
            <b/>
            <sz val="9"/>
            <color indexed="81"/>
            <rFont val="Segoe UI"/>
            <family val="2"/>
          </rPr>
          <t xml:space="preserve">* Formulário - Agentes Ambientais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04 - usuário cadastro
05 - data cadastro
</t>
        </r>
        <r>
          <rPr>
            <b/>
            <sz val="9"/>
            <color indexed="81"/>
            <rFont val="Segoe UI"/>
            <family val="2"/>
          </rPr>
          <t>* Formulário - Agentes Ambientais (Perguntas)</t>
        </r>
        <r>
          <rPr>
            <sz val="9"/>
            <color indexed="81"/>
            <rFont val="Segoe UI"/>
            <family val="2"/>
          </rPr>
          <t xml:space="preserve">
06 - código
07 - pergunta
08 - tipo de risco
</t>
        </r>
        <r>
          <rPr>
            <b/>
            <sz val="9"/>
            <color indexed="81"/>
            <rFont val="Segoe UI"/>
            <family val="2"/>
          </rPr>
          <t>* Formulário - Agentes Ambientais (Instruções)</t>
        </r>
        <r>
          <rPr>
            <sz val="9"/>
            <color indexed="81"/>
            <rFont val="Segoe UI"/>
            <family val="2"/>
          </rPr>
          <t xml:space="preserve">
09 - código
10 - opção de resposta
11 - grau do risco
12 - resultado
13 - atenção
14 - observação
15 - referência
16 - orientações básicas complementares
</t>
        </r>
        <r>
          <rPr>
            <b/>
            <sz val="9"/>
            <color indexed="81"/>
            <rFont val="Segoe UI"/>
            <family val="2"/>
          </rPr>
          <t>* Formulário - Agentes Ambientais (Respostas)</t>
        </r>
        <r>
          <rPr>
            <sz val="9"/>
            <color indexed="81"/>
            <rFont val="Segoe UI"/>
            <family val="2"/>
          </rPr>
          <t xml:space="preserve">
17 - código
18 - código pergunta
19 - resposta
20 - comentário
21 - usuário cadastro
22 - data cadastro
</t>
        </r>
        <r>
          <rPr>
            <b/>
            <sz val="9"/>
            <color indexed="81"/>
            <rFont val="Segoe UI"/>
            <family val="2"/>
          </rPr>
          <t>* Formulário - Agentes Ambientais (Perguntas Auxiliares)</t>
        </r>
        <r>
          <rPr>
            <sz val="9"/>
            <color indexed="81"/>
            <rFont val="Segoe UI"/>
            <family val="2"/>
          </rPr>
          <t xml:space="preserve">
23 - código
24 - pergunta
</t>
        </r>
        <r>
          <rPr>
            <b/>
            <sz val="9"/>
            <color indexed="81"/>
            <rFont val="Segoe UI"/>
            <family val="2"/>
          </rPr>
          <t xml:space="preserve">
* Formulário - Agentes Ambientais (Resposta Perguntas Auxiliares)</t>
        </r>
        <r>
          <rPr>
            <sz val="9"/>
            <color indexed="81"/>
            <rFont val="Segoe UI"/>
            <family val="2"/>
          </rPr>
          <t xml:space="preserve">
25 - código
26 - código da pergunta auxiliar
27 - resposta
28 - usuário cadastro
29 - data cadastro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30 -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31 - descrição
</t>
        </r>
        <r>
          <rPr>
            <b/>
            <sz val="9"/>
            <color indexed="81"/>
            <rFont val="Segoe UI"/>
            <family val="2"/>
          </rPr>
          <t xml:space="preserve">
* Ambientes da Demanda</t>
        </r>
        <r>
          <rPr>
            <sz val="9"/>
            <color indexed="81"/>
            <rFont val="Segoe UI"/>
            <family val="2"/>
          </rPr>
          <t xml:space="preserve">
32 - nome do ambiente 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33 - código
34 - comando
35 - mensagem
</t>
        </r>
      </text>
    </comment>
    <comment ref="E430" authorId="4" shapeId="0" xr:uid="{A5D5CB44-5A25-4DF4-B2E5-9D7DAF6948CD}">
      <text>
        <r>
          <rPr>
            <sz val="9"/>
            <color indexed="81"/>
            <rFont val="Segoe UI"/>
            <family val="2"/>
          </rPr>
          <t>01 - Formulário - Agentes Ambientais
02 - Responsável Técnico
03 - Ambientes da Demanda
04 - Órgão
05 - Demanda de Avaliação Ambiental</t>
        </r>
      </text>
    </comment>
    <comment ref="D431" authorId="1" shapeId="0" xr:uid="{39248C7E-CCCC-4558-9840-EF3BAC3AD37E}">
      <text>
        <r>
          <rPr>
            <b/>
            <sz val="9"/>
            <color indexed="81"/>
            <rFont val="Segoe UI"/>
            <family val="2"/>
          </rPr>
          <t xml:space="preserve">* Formulário - Agentes Ambientais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04 - usuário alteração
05 - data alteração
</t>
        </r>
        <r>
          <rPr>
            <b/>
            <sz val="9"/>
            <color indexed="81"/>
            <rFont val="Segoe UI"/>
            <family val="2"/>
          </rPr>
          <t>* Formulário - Agentes Ambientais (Perguntas)</t>
        </r>
        <r>
          <rPr>
            <sz val="9"/>
            <color indexed="81"/>
            <rFont val="Segoe UI"/>
            <family val="2"/>
          </rPr>
          <t xml:space="preserve">
06 - código
07 - pergunta
08 - tipo de risco
</t>
        </r>
        <r>
          <rPr>
            <b/>
            <sz val="9"/>
            <color indexed="81"/>
            <rFont val="Segoe UI"/>
            <family val="2"/>
          </rPr>
          <t>* Formulário - Agentes Ambientais (Instruções)</t>
        </r>
        <r>
          <rPr>
            <sz val="9"/>
            <color indexed="81"/>
            <rFont val="Segoe UI"/>
            <family val="2"/>
          </rPr>
          <t xml:space="preserve">
09 - código
10 - opção de resposta
11 - grau do risco
12 - resultado
13 - atenção
14 - observação
15 - referência
16 - orientações básicas complementares
</t>
        </r>
        <r>
          <rPr>
            <b/>
            <sz val="9"/>
            <color indexed="81"/>
            <rFont val="Segoe UI"/>
            <family val="2"/>
          </rPr>
          <t>* Formulário - Agentes Ambientais (Respostas)</t>
        </r>
        <r>
          <rPr>
            <sz val="9"/>
            <color indexed="81"/>
            <rFont val="Segoe UI"/>
            <family val="2"/>
          </rPr>
          <t xml:space="preserve">
17 - código
18 - código pergunta
19 - resposta
20 - comentário
21 - usuário alteração
22 - data alteração
</t>
        </r>
        <r>
          <rPr>
            <b/>
            <sz val="9"/>
            <color indexed="81"/>
            <rFont val="Segoe UI"/>
            <family val="2"/>
          </rPr>
          <t>* Formulário - Agentes Ambientais (Perguntas Auxiliares)</t>
        </r>
        <r>
          <rPr>
            <sz val="9"/>
            <color indexed="81"/>
            <rFont val="Segoe UI"/>
            <family val="2"/>
          </rPr>
          <t xml:space="preserve">
23 - código
24 - pergunta
</t>
        </r>
        <r>
          <rPr>
            <b/>
            <sz val="9"/>
            <color indexed="81"/>
            <rFont val="Segoe UI"/>
            <family val="2"/>
          </rPr>
          <t xml:space="preserve">
* Formulário - Agentes Ambientais (Resposta Perguntas Auxiliares)</t>
        </r>
        <r>
          <rPr>
            <sz val="9"/>
            <color indexed="81"/>
            <rFont val="Segoe UI"/>
            <family val="2"/>
          </rPr>
          <t xml:space="preserve">
25 - código
26 - código da pergunta auxiliar
27 - resposta
28 - usuário alteração
29 - data alteração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30 -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31 - descrição
</t>
        </r>
        <r>
          <rPr>
            <b/>
            <sz val="9"/>
            <color indexed="81"/>
            <rFont val="Segoe UI"/>
            <family val="2"/>
          </rPr>
          <t xml:space="preserve">
* Ambientes da Demanda</t>
        </r>
        <r>
          <rPr>
            <sz val="9"/>
            <color indexed="81"/>
            <rFont val="Segoe UI"/>
            <family val="2"/>
          </rPr>
          <t xml:space="preserve">
32 - nome do ambiente 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33 - código
34 - comando
35 - mensagem
</t>
        </r>
      </text>
    </comment>
    <comment ref="E431" authorId="4" shapeId="0" xr:uid="{1BD1FEB5-0FF4-4301-97D4-CB61C9470DD9}">
      <text>
        <r>
          <rPr>
            <sz val="9"/>
            <color indexed="81"/>
            <rFont val="Segoe UI"/>
            <family val="2"/>
          </rPr>
          <t>01 - Formulário - Agentes Ambientais
02 - Responsável Técnico
03 - Ambientes da Demanda
04 - Órgão
05 - Demanda de Avaliação Ambiental</t>
        </r>
      </text>
    </comment>
    <comment ref="D432" authorId="1" shapeId="0" xr:uid="{136FFBC1-74DB-49A7-AF1E-EFBB56B1CCBF}">
      <text>
        <r>
          <rPr>
            <b/>
            <sz val="9"/>
            <color indexed="81"/>
            <rFont val="Segoe UI"/>
            <family val="2"/>
          </rPr>
          <t xml:space="preserve">* Formulário - Agentes Ambientais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</t>
        </r>
        <r>
          <rPr>
            <b/>
            <sz val="9"/>
            <color indexed="81"/>
            <rFont val="Segoe UI"/>
            <family val="2"/>
          </rPr>
          <t>* Formulário - Agentes Ambientais (Perguntas)</t>
        </r>
        <r>
          <rPr>
            <sz val="9"/>
            <color indexed="81"/>
            <rFont val="Segoe UI"/>
            <family val="2"/>
          </rPr>
          <t xml:space="preserve">
04 - código
05 - pergunta
06 - tipo de risco
</t>
        </r>
        <r>
          <rPr>
            <b/>
            <sz val="9"/>
            <color indexed="81"/>
            <rFont val="Segoe UI"/>
            <family val="2"/>
          </rPr>
          <t>* Formulário - Agentes Ambientais (Instruções)</t>
        </r>
        <r>
          <rPr>
            <sz val="9"/>
            <color indexed="81"/>
            <rFont val="Segoe UI"/>
            <family val="2"/>
          </rPr>
          <t xml:space="preserve">
07 - código
08 - opção de resposta
09 - grau do risco
10 - resultado
11 - atenção
12 - observação
13 - referência
14 - orientações básicas complementares
</t>
        </r>
        <r>
          <rPr>
            <b/>
            <sz val="9"/>
            <color indexed="81"/>
            <rFont val="Segoe UI"/>
            <family val="2"/>
          </rPr>
          <t>* Formulário - Agentes Ambientais (Respostas)</t>
        </r>
        <r>
          <rPr>
            <sz val="9"/>
            <color indexed="81"/>
            <rFont val="Segoe UI"/>
            <family val="2"/>
          </rPr>
          <t xml:space="preserve">
15 - código
16 - código pergunta
17 - resposta
18 - comentário
</t>
        </r>
        <r>
          <rPr>
            <b/>
            <sz val="9"/>
            <color indexed="81"/>
            <rFont val="Segoe UI"/>
            <family val="2"/>
          </rPr>
          <t>* Formulário - Agentes Ambientais (Perguntas Auxiliares)</t>
        </r>
        <r>
          <rPr>
            <sz val="9"/>
            <color indexed="81"/>
            <rFont val="Segoe UI"/>
            <family val="2"/>
          </rPr>
          <t xml:space="preserve">
19 - código
20 - pergunta
</t>
        </r>
        <r>
          <rPr>
            <b/>
            <sz val="9"/>
            <color indexed="81"/>
            <rFont val="Segoe UI"/>
            <family val="2"/>
          </rPr>
          <t xml:space="preserve">
* Formulário - Agentes Ambientais (Resposta Perguntas Auxiliares)</t>
        </r>
        <r>
          <rPr>
            <sz val="9"/>
            <color indexed="81"/>
            <rFont val="Segoe UI"/>
            <family val="2"/>
          </rPr>
          <t xml:space="preserve">
21 - código
22 - código da pergunta auxiliar
23 - resposta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24 -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25 - descrição
</t>
        </r>
        <r>
          <rPr>
            <b/>
            <sz val="9"/>
            <color indexed="81"/>
            <rFont val="Segoe UI"/>
            <family val="2"/>
          </rPr>
          <t xml:space="preserve">
* Ambientes da Demanda</t>
        </r>
        <r>
          <rPr>
            <sz val="9"/>
            <color indexed="81"/>
            <rFont val="Segoe UI"/>
            <family val="2"/>
          </rPr>
          <t xml:space="preserve">
26 - nome do ambiente 
27 - comando
28 - mensagem
</t>
        </r>
      </text>
    </comment>
    <comment ref="E432" authorId="4" shapeId="0" xr:uid="{5206E18D-392F-487C-8230-A70CE6FDBA30}">
      <text>
        <r>
          <rPr>
            <sz val="9"/>
            <color indexed="81"/>
            <rFont val="Segoe UI"/>
            <family val="2"/>
          </rPr>
          <t>01 - Formulário - Agentes Ambientais
02 - Ambientes da Demanda
03 - Órgão
04 - Demanda de Avaliação Ambiental</t>
        </r>
      </text>
    </comment>
    <comment ref="D433" authorId="1" shapeId="0" xr:uid="{94456B2A-FE69-44B3-B7AA-5AAD7FCA959E}">
      <text>
        <r>
          <rPr>
            <b/>
            <sz val="9"/>
            <color indexed="81"/>
            <rFont val="Segoe UI"/>
            <family val="2"/>
          </rPr>
          <t xml:space="preserve">* Formulário - Agentes Ambientais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</t>
        </r>
        <r>
          <rPr>
            <b/>
            <sz val="9"/>
            <color indexed="81"/>
            <rFont val="Segoe UI"/>
            <family val="2"/>
          </rPr>
          <t>* Formulário - Agentes Ambientais (Perguntas)</t>
        </r>
        <r>
          <rPr>
            <sz val="9"/>
            <color indexed="81"/>
            <rFont val="Segoe UI"/>
            <family val="2"/>
          </rPr>
          <t xml:space="preserve">
04 - código
05 - pergunta
06 - tipo de risco
</t>
        </r>
        <r>
          <rPr>
            <b/>
            <sz val="9"/>
            <color indexed="81"/>
            <rFont val="Segoe UI"/>
            <family val="2"/>
          </rPr>
          <t>* Formulário - Agentes Ambientais (Instruções)</t>
        </r>
        <r>
          <rPr>
            <sz val="9"/>
            <color indexed="81"/>
            <rFont val="Segoe UI"/>
            <family val="2"/>
          </rPr>
          <t xml:space="preserve">
07 - código
08 - opção de resposta
09 - grau do risco
10 - resultado
11 - atenção
12 - observação
13 - referência
14 - orientações básicas complementares
</t>
        </r>
        <r>
          <rPr>
            <b/>
            <sz val="9"/>
            <color indexed="81"/>
            <rFont val="Segoe UI"/>
            <family val="2"/>
          </rPr>
          <t>* Formulário - Agentes Ambientais (Respostas)</t>
        </r>
        <r>
          <rPr>
            <sz val="9"/>
            <color indexed="81"/>
            <rFont val="Segoe UI"/>
            <family val="2"/>
          </rPr>
          <t xml:space="preserve">
15 - código
16 - código pergunta
17 - resposta
18 - comentário
</t>
        </r>
        <r>
          <rPr>
            <b/>
            <sz val="9"/>
            <color indexed="81"/>
            <rFont val="Segoe UI"/>
            <family val="2"/>
          </rPr>
          <t>* Formulário - Agentes Ambientais (Perguntas Auxiliares)</t>
        </r>
        <r>
          <rPr>
            <sz val="9"/>
            <color indexed="81"/>
            <rFont val="Segoe UI"/>
            <family val="2"/>
          </rPr>
          <t xml:space="preserve">
19 - código
20 - pergunta
</t>
        </r>
        <r>
          <rPr>
            <b/>
            <sz val="9"/>
            <color indexed="81"/>
            <rFont val="Segoe UI"/>
            <family val="2"/>
          </rPr>
          <t xml:space="preserve">
* Formulário - Agentes Ambientais (Resposta Perguntas Auxiliares)</t>
        </r>
        <r>
          <rPr>
            <sz val="9"/>
            <color indexed="81"/>
            <rFont val="Segoe UI"/>
            <family val="2"/>
          </rPr>
          <t xml:space="preserve">
21 - código
22 - código da pergunta auxiliar
23 - resposta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24 - codigo setor
25 -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26 - nome
</t>
        </r>
        <r>
          <rPr>
            <b/>
            <sz val="9"/>
            <color indexed="81"/>
            <rFont val="Segoe UI"/>
            <family val="2"/>
          </rPr>
          <t xml:space="preserve">
* Setores</t>
        </r>
        <r>
          <rPr>
            <sz val="9"/>
            <color indexed="81"/>
            <rFont val="Segoe UI"/>
            <family val="2"/>
          </rPr>
          <t xml:space="preserve">
27 - código do órgão
28 - descrição
</t>
        </r>
        <r>
          <rPr>
            <b/>
            <sz val="9"/>
            <color indexed="81"/>
            <rFont val="Segoe UI"/>
            <family val="2"/>
          </rPr>
          <t xml:space="preserve">
* Órgão</t>
        </r>
        <r>
          <rPr>
            <sz val="9"/>
            <color indexed="81"/>
            <rFont val="Segoe UI"/>
            <family val="2"/>
          </rPr>
          <t xml:space="preserve">
29 -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30 - nome do ambiente 
31 - número de servidores</t>
        </r>
        <r>
          <rPr>
            <sz val="9"/>
            <color indexed="81"/>
            <rFont val="Segoe UI"/>
            <family val="2"/>
          </rPr>
          <t xml:space="preserve">
32 - comando
33 - mensagem</t>
        </r>
      </text>
    </comment>
    <comment ref="E433" authorId="4" shapeId="0" xr:uid="{EEFF8DA6-3091-4EB3-B9A4-D983901EEDF2}">
      <text>
        <r>
          <rPr>
            <sz val="9"/>
            <color indexed="81"/>
            <rFont val="Segoe UI"/>
            <family val="2"/>
          </rPr>
          <t>01 - Formulário - Agentes Ambientais
02 - Ambientes da Demanda
03 - Órgão
04 - Demanda de Avaliação Ambiental
05 - Pessoa</t>
        </r>
      </text>
    </comment>
    <comment ref="D434" authorId="1" shapeId="0" xr:uid="{A00D8703-8CCB-4609-87FA-7017FE9FFE15}">
      <text>
        <r>
          <rPr>
            <b/>
            <sz val="9"/>
            <color indexed="81"/>
            <rFont val="Segoe UI"/>
            <family val="2"/>
          </rPr>
          <t xml:space="preserve">* Formulário - Agentes Ambientais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04 - usuário alteração
05 - data alteração
</t>
        </r>
        <r>
          <rPr>
            <b/>
            <sz val="9"/>
            <color indexed="81"/>
            <rFont val="Segoe UI"/>
            <family val="2"/>
          </rPr>
          <t xml:space="preserve">
* Demanda Avaliação de Ambiental</t>
        </r>
        <r>
          <rPr>
            <sz val="9"/>
            <color indexed="81"/>
            <rFont val="Segoe UI"/>
            <family val="2"/>
          </rPr>
          <t xml:space="preserve">
06 - código
07 - código situação
08 - código fase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09 - código
</t>
        </r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10 - código
11 - comando
12 - mensagem
</t>
        </r>
      </text>
    </comment>
    <comment ref="E434" authorId="4" shapeId="0" xr:uid="{97A238A9-92EC-4C0B-A0E1-B59B63EC5134}">
      <text>
        <r>
          <rPr>
            <sz val="9"/>
            <color indexed="81"/>
            <rFont val="Segoe UI"/>
            <family val="2"/>
          </rPr>
          <t>01 - Formulário - Agentes Ambientais
02 - Responsável Técnico
03 - Ambientes da Demanda
04 - Demanda de Avaliação Ambiental</t>
        </r>
      </text>
    </comment>
    <comment ref="D435" authorId="0" shapeId="0" xr:uid="{662E953E-071D-4EE5-B280-8F37358EE462}">
      <text>
        <r>
          <rPr>
            <sz val="10"/>
            <color rgb="FF000000"/>
            <rFont val="Calibri"/>
            <family val="2"/>
            <scheme val="minor"/>
          </rPr>
          <t>======
ID#AAAAkW3x684
Luana Alves de Araújo Passos Aguiar    (2022-11-25 14:18:31)
* Formulário - Agentes Ambientais
01 - código
02 - situação formulário
03 - responsável técnico
04 - usuário cadastro
05 - data cadastro
* Formulário - Agentes Ambientais (Perguntas)
06 - código
07 - pergunta
08 - tipo de risco
* Formulário - Agentes Ambientais (Instruções)
09 - código
10 - opção de resposta
11 - grau do risco
12 - resultado
13 - atenção
14 - observação
15 - referência
16 - orientações básicas complementares
* Formulário - Agentes Ambientais (Respostas)
17 - código
18 - código pergunta
19 - resposta
20 - comentário
21 - usuário cadastro
22 - data cadastro
* Formulário - Agentes Ambientais (Perguntas Auxiliares)
23 - código
24 - pergunta
* Formulário - Agentes Ambientais (Resposta Perguntas Auxiliares)
25 - código
26 - código da pergunta auxiliar
27 - resposta
28 - usuário cadastro
29 - data cadastro
* Setores da Demanda
30 - codigo setor
* Setores
31 - descrição
* Ambientes da Demanda
32 - nome do ambiente 
* Responsável Técnico
33 - código
34 - comando
35 - mensagem</t>
        </r>
      </text>
    </comment>
    <comment ref="E435" authorId="0" shapeId="0" xr:uid="{75F26EF8-E7C7-4B5B-941C-8844FB85D1C0}">
      <text>
        <r>
          <rPr>
            <sz val="10"/>
            <color rgb="FF000000"/>
            <rFont val="Calibri"/>
            <family val="2"/>
            <scheme val="minor"/>
          </rPr>
          <t>======
ID#AAAAkW3x6-E
crp    (2022-11-25 14:18:31)
01 - Formulário - Agentes Ambientais
02 - Responsável Técnico
03 - Ambientes da Demanda
04 - Órgão
05 - Demanda de Avaliação Ambiental</t>
        </r>
      </text>
    </comment>
    <comment ref="D438" authorId="1" shapeId="0" xr:uid="{0BCA4FDC-D586-46B1-A9FD-B9D9AD93FBAE}">
      <text>
        <r>
          <rPr>
            <b/>
            <sz val="9"/>
            <color indexed="81"/>
            <rFont val="Segoe UI"/>
            <family val="2"/>
          </rPr>
          <t xml:space="preserve">* Formulário - Ergonomia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situação formulário
05 - tipo de formulário
06 - responsável técnico
07 - usuário cadastro
08 - usuário alteração
09 - data cadastro
10 - data alteração
</t>
        </r>
        <r>
          <rPr>
            <b/>
            <sz val="9"/>
            <color indexed="81"/>
            <rFont val="Segoe UI"/>
            <family val="2"/>
          </rPr>
          <t>* Formulário - Ergonomia (Respostas)</t>
        </r>
        <r>
          <rPr>
            <sz val="9"/>
            <color indexed="81"/>
            <rFont val="Segoe UI"/>
            <family val="2"/>
          </rPr>
          <t xml:space="preserve">
11 - código
12 - código pergunta
13 - resposta
14 - comentário
15 - anexo
16 - usuário cadastro
17 - usuário alteração
18 - data cadastro
19 - data alteração
</t>
        </r>
        <r>
          <rPr>
            <b/>
            <sz val="9"/>
            <color indexed="81"/>
            <rFont val="Segoe UI"/>
            <family val="2"/>
          </rPr>
          <t>* Formulário - Ergonomia (Perguntas)</t>
        </r>
        <r>
          <rPr>
            <sz val="9"/>
            <color indexed="81"/>
            <rFont val="Segoe UI"/>
            <family val="2"/>
          </rPr>
          <t xml:space="preserve">
20 - código
21 - código do formulário
22 - pergunta
23 - tipo de risco
</t>
        </r>
        <r>
          <rPr>
            <b/>
            <sz val="9"/>
            <color indexed="81"/>
            <rFont val="Segoe UI"/>
            <family val="2"/>
          </rPr>
          <t>* Formulário - Ergonomia (Instruções)</t>
        </r>
        <r>
          <rPr>
            <sz val="9"/>
            <color indexed="81"/>
            <rFont val="Segoe UI"/>
            <family val="2"/>
          </rPr>
          <t xml:space="preserve">
24 - código
25 - código da pergunta
26 - opção de resposta
27 - grau do risco
28 - resultado
29 - atenção
30 - referência
31 - orientações básicas
</t>
        </r>
        <r>
          <rPr>
            <b/>
            <sz val="9"/>
            <color indexed="81"/>
            <rFont val="Segoe UI"/>
            <family val="2"/>
          </rPr>
          <t>* Formulário - Ergonomia (Perguntas Auxiliares)</t>
        </r>
        <r>
          <rPr>
            <sz val="9"/>
            <color indexed="81"/>
            <rFont val="Segoe UI"/>
            <family val="2"/>
          </rPr>
          <t xml:space="preserve">
32 - código
33 - código da pergunta pai
34 - pergunta
</t>
        </r>
        <r>
          <rPr>
            <b/>
            <sz val="9"/>
            <color indexed="81"/>
            <rFont val="Segoe UI"/>
            <family val="2"/>
          </rPr>
          <t xml:space="preserve">
* Formulário - Ergonomia (Resposta Perguntas Auxiliares)</t>
        </r>
        <r>
          <rPr>
            <sz val="9"/>
            <color indexed="81"/>
            <rFont val="Segoe UI"/>
            <family val="2"/>
          </rPr>
          <t xml:space="preserve">
35 - código
36 - código da pergunta auxiliar
37 - resposta
38 - usuário cadastro
39 - usuário alteração
40 - data cadastro
41 - data alteração
</t>
        </r>
      </text>
    </comment>
    <comment ref="E438" authorId="1" shapeId="0" xr:uid="{C8DE7EC7-092F-4296-B603-D8811C46A5B8}">
      <text>
        <r>
          <rPr>
            <sz val="9"/>
            <color indexed="81"/>
            <rFont val="Segoe UI"/>
            <family val="2"/>
          </rPr>
          <t>01 - Formulário - Ergonomia
02 - Formulário - Ergonomia (Respostas)
03 - Formulário - Ergonomia (Perguntas)
04 - Formulário - Ergonomia (Instruções)
05 - Formulário - Ergonomia (Perguntas Auxiliares)
06 - Formulário - Ergonomia (Resposta Perguntas Auxiliares)</t>
        </r>
      </text>
    </comment>
    <comment ref="D439" authorId="1" shapeId="0" xr:uid="{BB50667D-3C40-4C00-B5C7-A41B68C9F1C5}">
      <text>
        <r>
          <rPr>
            <b/>
            <sz val="9"/>
            <color indexed="81"/>
            <rFont val="Segoe UI"/>
            <family val="2"/>
          </rPr>
          <t xml:space="preserve">* Formulário - Ergonomia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04 - usuário cadastro
05 - data cadastro
</t>
        </r>
        <r>
          <rPr>
            <b/>
            <sz val="9"/>
            <color indexed="81"/>
            <rFont val="Segoe UI"/>
            <family val="2"/>
          </rPr>
          <t>* Formulário - Ergonomia (Respostas)</t>
        </r>
        <r>
          <rPr>
            <sz val="9"/>
            <color indexed="81"/>
            <rFont val="Segoe UI"/>
            <family val="2"/>
          </rPr>
          <t xml:space="preserve">
06 - código
07 - código da pergunta
08 - resposta
09 - comentário
10 - anexo
11 - usuário cadastro
12 - data cadastro
</t>
        </r>
        <r>
          <rPr>
            <b/>
            <sz val="9"/>
            <color indexed="81"/>
            <rFont val="Segoe UI"/>
            <family val="2"/>
          </rPr>
          <t xml:space="preserve">* Formulário - Ergonomia (Perguntas)
</t>
        </r>
        <r>
          <rPr>
            <sz val="9"/>
            <color indexed="81"/>
            <rFont val="Segoe UI"/>
            <family val="2"/>
          </rPr>
          <t xml:space="preserve">13 - código
14 - pergunta
15 - tipo de risco
</t>
        </r>
        <r>
          <rPr>
            <b/>
            <sz val="9"/>
            <color indexed="81"/>
            <rFont val="Segoe UI"/>
            <family val="2"/>
          </rPr>
          <t>* Formulário - Ergonomia (Instruções)</t>
        </r>
        <r>
          <rPr>
            <sz val="9"/>
            <color indexed="81"/>
            <rFont val="Segoe UI"/>
            <family val="2"/>
          </rPr>
          <t xml:space="preserve">
16 - código
17 - opção de resposta
18 - grau do risco
19 - resultado
20 - atenção
21 - referência
22 - orientações básicas
</t>
        </r>
        <r>
          <rPr>
            <b/>
            <sz val="9"/>
            <color indexed="81"/>
            <rFont val="Segoe UI"/>
            <family val="2"/>
          </rPr>
          <t>* Formulário - Ergonomia (Perguntas Auxiliares)</t>
        </r>
        <r>
          <rPr>
            <sz val="9"/>
            <color indexed="81"/>
            <rFont val="Segoe UI"/>
            <family val="2"/>
          </rPr>
          <t xml:space="preserve">
23 - código
24 - pergunta
</t>
        </r>
        <r>
          <rPr>
            <b/>
            <sz val="9"/>
            <color indexed="81"/>
            <rFont val="Segoe UI"/>
            <family val="2"/>
          </rPr>
          <t xml:space="preserve">
* Formulário - Ergonomia (Resposta Perguntas Auxiliares)</t>
        </r>
        <r>
          <rPr>
            <sz val="9"/>
            <color indexed="81"/>
            <rFont val="Segoe UI"/>
            <family val="2"/>
          </rPr>
          <t xml:space="preserve">
25 - código
26 - código da pergunta auxiliar
27 - resposta
28 - usuário cadastro
29 - data cadastro
</t>
        </r>
        <r>
          <rPr>
            <b/>
            <sz val="9"/>
            <color indexed="81"/>
            <rFont val="Segoe UI"/>
            <family val="2"/>
          </rPr>
          <t xml:space="preserve">
* Setores da Demanda
</t>
        </r>
        <r>
          <rPr>
            <sz val="9"/>
            <color indexed="81"/>
            <rFont val="Segoe UI"/>
            <family val="2"/>
          </rPr>
          <t>30 - codigo setor</t>
        </r>
        <r>
          <rPr>
            <b/>
            <sz val="9"/>
            <color indexed="81"/>
            <rFont val="Segoe UI"/>
            <family val="2"/>
          </rPr>
          <t xml:space="preserve">
* Setores
</t>
        </r>
        <r>
          <rPr>
            <sz val="9"/>
            <color indexed="81"/>
            <rFont val="Segoe UI"/>
            <family val="2"/>
          </rPr>
          <t>31 - descrição</t>
        </r>
        <r>
          <rPr>
            <b/>
            <sz val="9"/>
            <color indexed="81"/>
            <rFont val="Segoe UI"/>
            <family val="2"/>
          </rPr>
          <t xml:space="preserve">
* Ambientes da Demanda
</t>
        </r>
        <r>
          <rPr>
            <sz val="9"/>
            <color indexed="81"/>
            <rFont val="Segoe UI"/>
            <family val="2"/>
          </rPr>
          <t xml:space="preserve">32 - nome do ambiente 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33 - código
34 - comando
35 - mensagem
</t>
        </r>
      </text>
    </comment>
    <comment ref="E439" authorId="4" shapeId="0" xr:uid="{A87B4E05-D599-4829-8915-6C48552D82A0}">
      <text>
        <r>
          <rPr>
            <sz val="9"/>
            <color indexed="81"/>
            <rFont val="Segoe UI"/>
            <family val="2"/>
          </rPr>
          <t xml:space="preserve">01 - Formulário - Ergonomia
02 - Responsável Técnico
03 - Ambientes da Demanda
04 - Órgão
05 - Demanda de Avaliação Ambiental
</t>
        </r>
      </text>
    </comment>
    <comment ref="D440" authorId="1" shapeId="0" xr:uid="{97568DF9-E3AD-4680-B0C0-B4360E0DB28A}">
      <text>
        <r>
          <rPr>
            <b/>
            <sz val="9"/>
            <color indexed="81"/>
            <rFont val="Segoe UI"/>
            <family val="2"/>
          </rPr>
          <t xml:space="preserve">* Formulário - Ergonomia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04 - usuário alteração
05 - data alteração
</t>
        </r>
        <r>
          <rPr>
            <b/>
            <sz val="9"/>
            <color indexed="81"/>
            <rFont val="Segoe UI"/>
            <family val="2"/>
          </rPr>
          <t>* Formulário - Ergonomia (Respostas)</t>
        </r>
        <r>
          <rPr>
            <sz val="9"/>
            <color indexed="81"/>
            <rFont val="Segoe UI"/>
            <family val="2"/>
          </rPr>
          <t xml:space="preserve">
06 - código
07 - código da pergunta
08 - resposta
09 - comentário
10 - anexo
11 - usuário alteração
12 - data alteração
</t>
        </r>
        <r>
          <rPr>
            <b/>
            <sz val="9"/>
            <color indexed="81"/>
            <rFont val="Segoe UI"/>
            <family val="2"/>
          </rPr>
          <t xml:space="preserve">* Formulário - Ergonomia (Perguntas)
</t>
        </r>
        <r>
          <rPr>
            <sz val="9"/>
            <color indexed="81"/>
            <rFont val="Segoe UI"/>
            <family val="2"/>
          </rPr>
          <t xml:space="preserve">13 - código
14 - pergunta
15 - tipo de risco
</t>
        </r>
        <r>
          <rPr>
            <b/>
            <sz val="9"/>
            <color indexed="81"/>
            <rFont val="Segoe UI"/>
            <family val="2"/>
          </rPr>
          <t>* Formulário - Ergonomia (Instruções)</t>
        </r>
        <r>
          <rPr>
            <sz val="9"/>
            <color indexed="81"/>
            <rFont val="Segoe UI"/>
            <family val="2"/>
          </rPr>
          <t xml:space="preserve">
16 - código
17 - opção de resposta
18 - grau do risco
19 - resultado
20 - atenção
21 - referência
22 - orientações básicas
</t>
        </r>
        <r>
          <rPr>
            <b/>
            <sz val="9"/>
            <color indexed="81"/>
            <rFont val="Segoe UI"/>
            <family val="2"/>
          </rPr>
          <t>* Formulário - Ergonomia (Perguntas Auxiliares)</t>
        </r>
        <r>
          <rPr>
            <sz val="9"/>
            <color indexed="81"/>
            <rFont val="Segoe UI"/>
            <family val="2"/>
          </rPr>
          <t xml:space="preserve">
23 - código
24 - pergunta
</t>
        </r>
        <r>
          <rPr>
            <b/>
            <sz val="9"/>
            <color indexed="81"/>
            <rFont val="Segoe UI"/>
            <family val="2"/>
          </rPr>
          <t xml:space="preserve">
* Formulário - Ergonomia (Resposta Perguntas Auxiliares)</t>
        </r>
        <r>
          <rPr>
            <sz val="9"/>
            <color indexed="81"/>
            <rFont val="Segoe UI"/>
            <family val="2"/>
          </rPr>
          <t xml:space="preserve">
25 - código
26 - código da pergunta auxiliar
27 - resposta
28 - usuário alteração
29 - data alteração
</t>
        </r>
        <r>
          <rPr>
            <b/>
            <sz val="9"/>
            <color indexed="81"/>
            <rFont val="Segoe UI"/>
            <family val="2"/>
          </rPr>
          <t xml:space="preserve">
* Setores da Demanda
</t>
        </r>
        <r>
          <rPr>
            <sz val="9"/>
            <color indexed="81"/>
            <rFont val="Segoe UI"/>
            <family val="2"/>
          </rPr>
          <t>30 - codigo setor</t>
        </r>
        <r>
          <rPr>
            <b/>
            <sz val="9"/>
            <color indexed="81"/>
            <rFont val="Segoe UI"/>
            <family val="2"/>
          </rPr>
          <t xml:space="preserve">
* Setores
</t>
        </r>
        <r>
          <rPr>
            <sz val="9"/>
            <color indexed="81"/>
            <rFont val="Segoe UI"/>
            <family val="2"/>
          </rPr>
          <t>31 - descrição</t>
        </r>
        <r>
          <rPr>
            <b/>
            <sz val="9"/>
            <color indexed="81"/>
            <rFont val="Segoe UI"/>
            <family val="2"/>
          </rPr>
          <t xml:space="preserve">
* Ambientes da Demanda
</t>
        </r>
        <r>
          <rPr>
            <sz val="9"/>
            <color indexed="81"/>
            <rFont val="Segoe UI"/>
            <family val="2"/>
          </rPr>
          <t xml:space="preserve">32 - nome do ambiente 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33 - código
34 - comando
35 - mensagem
</t>
        </r>
      </text>
    </comment>
    <comment ref="E440" authorId="4" shapeId="0" xr:uid="{0049A8CE-F1B7-4281-A820-4EC0ECD1F7B4}">
      <text>
        <r>
          <rPr>
            <sz val="9"/>
            <color indexed="81"/>
            <rFont val="Segoe UI"/>
            <family val="2"/>
          </rPr>
          <t xml:space="preserve">01 - Formulário - Ergonomia
02 - Responsável Técnico
03 - Ambientes da Demanda
04 - Órgão
05 - Demanda de Avaliação Ambiental
</t>
        </r>
      </text>
    </comment>
    <comment ref="D441" authorId="1" shapeId="0" xr:uid="{48069F59-33F3-421E-BBAD-DB42E5A19EA3}">
      <text>
        <r>
          <rPr>
            <b/>
            <sz val="9"/>
            <color indexed="81"/>
            <rFont val="Segoe UI"/>
            <family val="2"/>
          </rPr>
          <t xml:space="preserve">* Formulário - Ergonomia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</t>
        </r>
        <r>
          <rPr>
            <b/>
            <sz val="9"/>
            <color indexed="81"/>
            <rFont val="Segoe UI"/>
            <family val="2"/>
          </rPr>
          <t>* Formulário - Ergonomia (Respostas)</t>
        </r>
        <r>
          <rPr>
            <sz val="9"/>
            <color indexed="81"/>
            <rFont val="Segoe UI"/>
            <family val="2"/>
          </rPr>
          <t xml:space="preserve">
04 - código
05 - código da pergunta
06 - resposta
07 - comentário
08 - anexo
</t>
        </r>
        <r>
          <rPr>
            <b/>
            <sz val="9"/>
            <color indexed="81"/>
            <rFont val="Segoe UI"/>
            <family val="2"/>
          </rPr>
          <t xml:space="preserve">* Formulário - Ergonomia (Perguntas)
</t>
        </r>
        <r>
          <rPr>
            <sz val="9"/>
            <color indexed="81"/>
            <rFont val="Segoe UI"/>
            <family val="2"/>
          </rPr>
          <t xml:space="preserve">09 - código
10 - pergunta
11 - tipo de risco
</t>
        </r>
        <r>
          <rPr>
            <b/>
            <sz val="9"/>
            <color indexed="81"/>
            <rFont val="Segoe UI"/>
            <family val="2"/>
          </rPr>
          <t>* Formulário - Ergonomia (Instruções)</t>
        </r>
        <r>
          <rPr>
            <sz val="9"/>
            <color indexed="81"/>
            <rFont val="Segoe UI"/>
            <family val="2"/>
          </rPr>
          <t xml:space="preserve">
12 - código
13 - opção de resposta
14 - grau do risco
15 - resultado
16 - atenção
17 - referência
18 - orientações básicas
</t>
        </r>
        <r>
          <rPr>
            <b/>
            <sz val="9"/>
            <color indexed="81"/>
            <rFont val="Segoe UI"/>
            <family val="2"/>
          </rPr>
          <t>* Formulário - Ergonomia (Perguntas Auxiliares)</t>
        </r>
        <r>
          <rPr>
            <sz val="9"/>
            <color indexed="81"/>
            <rFont val="Segoe UI"/>
            <family val="2"/>
          </rPr>
          <t xml:space="preserve">
19 - código
20 - pergunta
</t>
        </r>
        <r>
          <rPr>
            <b/>
            <sz val="9"/>
            <color indexed="81"/>
            <rFont val="Segoe UI"/>
            <family val="2"/>
          </rPr>
          <t xml:space="preserve">
* Formulário - Ergonomia (Resposta Perguntas Auxiliares)</t>
        </r>
        <r>
          <rPr>
            <sz val="9"/>
            <color indexed="81"/>
            <rFont val="Segoe UI"/>
            <family val="2"/>
          </rPr>
          <t xml:space="preserve">
21 - código
22 - código da pergunta auxiliar
23 - resposta
</t>
        </r>
        <r>
          <rPr>
            <b/>
            <sz val="9"/>
            <color indexed="81"/>
            <rFont val="Segoe UI"/>
            <family val="2"/>
          </rPr>
          <t xml:space="preserve">
* Setores da Demanda
</t>
        </r>
        <r>
          <rPr>
            <sz val="9"/>
            <color indexed="81"/>
            <rFont val="Segoe UI"/>
            <family val="2"/>
          </rPr>
          <t>24 - codigo setor</t>
        </r>
        <r>
          <rPr>
            <b/>
            <sz val="9"/>
            <color indexed="81"/>
            <rFont val="Segoe UI"/>
            <family val="2"/>
          </rPr>
          <t xml:space="preserve">
* Setores
</t>
        </r>
        <r>
          <rPr>
            <sz val="9"/>
            <color indexed="81"/>
            <rFont val="Segoe UI"/>
            <family val="2"/>
          </rPr>
          <t>25 - descrição</t>
        </r>
        <r>
          <rPr>
            <b/>
            <sz val="9"/>
            <color indexed="81"/>
            <rFont val="Segoe UI"/>
            <family val="2"/>
          </rPr>
          <t xml:space="preserve">
* Ambientes da Demanda
</t>
        </r>
        <r>
          <rPr>
            <sz val="9"/>
            <color indexed="81"/>
            <rFont val="Segoe UI"/>
            <family val="2"/>
          </rPr>
          <t xml:space="preserve">26 - nome do ambiente 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27 - código
28 - comando
29 - mensagem
</t>
        </r>
      </text>
    </comment>
    <comment ref="E441" authorId="4" shapeId="0" xr:uid="{7FC81ED8-DC4B-4774-9A17-63585E05D891}">
      <text>
        <r>
          <rPr>
            <sz val="9"/>
            <color indexed="81"/>
            <rFont val="Segoe UI"/>
            <family val="2"/>
          </rPr>
          <t xml:space="preserve">01 - Formulário - Ergonomia
02 - Ambientes da Demanda
03 - Órgão
04 - Demanda de Avaliação Ambiental
</t>
        </r>
      </text>
    </comment>
    <comment ref="D442" authorId="1" shapeId="0" xr:uid="{143DCC97-C8A8-4E90-AE9E-01968556171B}">
      <text>
        <r>
          <rPr>
            <b/>
            <sz val="9"/>
            <color indexed="81"/>
            <rFont val="Segoe UI"/>
            <family val="2"/>
          </rPr>
          <t xml:space="preserve">* Formulário - Ergonomia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tipo de formulário
04 - responsável técnico
</t>
        </r>
        <r>
          <rPr>
            <b/>
            <sz val="9"/>
            <color indexed="81"/>
            <rFont val="Segoe UI"/>
            <family val="2"/>
          </rPr>
          <t>* Formulário - Ergonomia (Respostas)</t>
        </r>
        <r>
          <rPr>
            <sz val="9"/>
            <color indexed="81"/>
            <rFont val="Segoe UI"/>
            <family val="2"/>
          </rPr>
          <t xml:space="preserve">
05 - código
06 - resposta
07 - comentário
08 - anexo
</t>
        </r>
        <r>
          <rPr>
            <b/>
            <sz val="9"/>
            <color indexed="81"/>
            <rFont val="Segoe UI"/>
            <family val="2"/>
          </rPr>
          <t>* Formulário - Ergonomia (Perguntas)</t>
        </r>
        <r>
          <rPr>
            <sz val="9"/>
            <color indexed="81"/>
            <rFont val="Segoe UI"/>
            <family val="2"/>
          </rPr>
          <t xml:space="preserve">
09 - código
10 - pergunta
</t>
        </r>
        <r>
          <rPr>
            <b/>
            <sz val="9"/>
            <color indexed="81"/>
            <rFont val="Segoe UI"/>
            <family val="2"/>
          </rPr>
          <t>* Formulário - Ergonomia (Instruções)</t>
        </r>
        <r>
          <rPr>
            <sz val="9"/>
            <color indexed="81"/>
            <rFont val="Segoe UI"/>
            <family val="2"/>
          </rPr>
          <t xml:space="preserve">
11 - código
12 - opção de resposta
13 - grau do risco
14 - resultado
15 - atenção
16 - referência
17 - orientações básicas
</t>
        </r>
        <r>
          <rPr>
            <b/>
            <sz val="9"/>
            <color indexed="81"/>
            <rFont val="Segoe UI"/>
            <family val="2"/>
          </rPr>
          <t>* Formulário - Ergonomia (Perguntas Auxiliares)</t>
        </r>
        <r>
          <rPr>
            <sz val="9"/>
            <color indexed="81"/>
            <rFont val="Segoe UI"/>
            <family val="2"/>
          </rPr>
          <t xml:space="preserve">
18 - código
19 - pergunta
</t>
        </r>
        <r>
          <rPr>
            <b/>
            <sz val="9"/>
            <color indexed="81"/>
            <rFont val="Segoe UI"/>
            <family val="2"/>
          </rPr>
          <t xml:space="preserve">
* Formulário - Ergonomia (Resposta Perguntas Auxiliares)</t>
        </r>
        <r>
          <rPr>
            <sz val="9"/>
            <color indexed="81"/>
            <rFont val="Segoe UI"/>
            <family val="2"/>
          </rPr>
          <t xml:space="preserve">
20 - código
21 - resposta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22 - codigo setor
23 - competência do setor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24 -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25 - código do órgão
26 -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27 -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28 - nome do ambiente 
29 - número de servidores
30 - comando
31 - mensagem</t>
        </r>
      </text>
    </comment>
    <comment ref="E442" authorId="4" shapeId="0" xr:uid="{4CC8E164-DC71-4204-AD3C-D15A4C15FD03}">
      <text>
        <r>
          <rPr>
            <sz val="9"/>
            <color indexed="81"/>
            <rFont val="Segoe UI"/>
            <family val="2"/>
          </rPr>
          <t xml:space="preserve">01 - Formulário - Ergonomia
02 - Ambientes da Demanda
03 - Órgão
04 - Demanda de Avaliação Ambiental
05 - Pessoa
</t>
        </r>
      </text>
    </comment>
    <comment ref="D443" authorId="1" shapeId="0" xr:uid="{4126A281-1051-43A6-BEB8-4EE203B10976}">
      <text>
        <r>
          <rPr>
            <b/>
            <sz val="9"/>
            <color indexed="81"/>
            <rFont val="Segoe UI"/>
            <family val="2"/>
          </rPr>
          <t xml:space="preserve">* Formulário - Ergonomia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04 - usuário alteração
05 - data alteração
</t>
        </r>
        <r>
          <rPr>
            <b/>
            <sz val="9"/>
            <color indexed="81"/>
            <rFont val="Segoe UI"/>
            <family val="2"/>
          </rPr>
          <t>* Demanda Avaliação de Ambiental</t>
        </r>
        <r>
          <rPr>
            <sz val="9"/>
            <color indexed="81"/>
            <rFont val="Segoe UI"/>
            <family val="2"/>
          </rPr>
          <t xml:space="preserve">
06 - código
07 - código situação
08 - código fase
</t>
        </r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09 - código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>10 - código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11 - comando
12 - mensagem
</t>
        </r>
      </text>
    </comment>
    <comment ref="E443" authorId="4" shapeId="0" xr:uid="{597F6DFE-54A2-42F0-B7AE-848383BA5291}">
      <text>
        <r>
          <rPr>
            <sz val="9"/>
            <color indexed="81"/>
            <rFont val="Segoe UI"/>
            <family val="2"/>
          </rPr>
          <t xml:space="preserve">01 - Formulário - Ergonomia
02 - Responsável Técnico
03 - Demanda de Avaliação Ambiental
04 - Ambientes da Demanda
</t>
        </r>
      </text>
    </comment>
    <comment ref="D444" authorId="0" shapeId="0" xr:uid="{C81A5494-1BC7-431C-BFC5-7717FC2E621A}">
      <text>
        <r>
          <rPr>
            <sz val="10"/>
            <color rgb="FF000000"/>
            <rFont val="Calibri"/>
            <family val="2"/>
            <scheme val="minor"/>
          </rPr>
          <t>======
ID#AAAAkW3x66g
Luana Alves de Araújo Passos Aguiar    (2022-11-25 14:18:30)
* Formulário - Ergonomia
01 - código
02 - situação formulário
03 - responsável técnico
04 - usuário cadastro
05 - data cadastro
* Formulário - Ergonomia (Respostas)
06 - código
07 - código da pergunta
08 - resposta
09 - comentário
10 - anexo
11 - usuário cadastro
12 - data cadastro
* Formulário - Ergonomia (Perguntas)
13 - código
14 - pergunta
15 - tipo de risco
* Formulário - Ergonomia (Instruções)
16 - código
17 - opção de resposta
18 - grau do risco
19 - resultado
20 - atenção
21 - referência
22 - orientações básicas
* Formulário - Ergonomia (Perguntas Auxiliares)
23 - código
24 - pergunta
* Formulário - Ergonomia (Resposta Perguntas Auxiliares)
25 - código
26 - código da pergunta auxiliar
27 - resposta
28 - usuário cadastro
29 - data cadastro
* Setores da Demanda
30 - codigo setor
* Setores
31 - descrição
* Ambientes da Demanda
32 - nome do ambiente 
* Responsável Técnico
33 - código
34 - comando
35 - mensagem</t>
        </r>
      </text>
    </comment>
    <comment ref="E444" authorId="0" shapeId="0" xr:uid="{9153588C-BDB8-4C98-AFBD-29BE6EE79EA8}">
      <text>
        <r>
          <rPr>
            <sz val="10"/>
            <color rgb="FF000000"/>
            <rFont val="Calibri"/>
            <family val="2"/>
            <scheme val="minor"/>
          </rPr>
          <t>======
ID#AAAAkW3x69A
crp    (2022-11-25 14:18:31)
01 - Formulário - Ergonomia
02 - Responsável Técnico
03 - Ambientes da Demanda
04 - Órgão
05 - Demanda de Avaliação Ambiental</t>
        </r>
      </text>
    </comment>
    <comment ref="D447" authorId="2" shapeId="0" xr:uid="{4E3AC103-F237-47EC-B33C-C71A5A2A18D6}">
      <text>
        <r>
          <rPr>
            <b/>
            <sz val="9"/>
            <color indexed="81"/>
            <rFont val="Segoe UI"/>
            <family val="2"/>
          </rPr>
          <t>* PGR</t>
        </r>
        <r>
          <rPr>
            <sz val="9"/>
            <color indexed="81"/>
            <rFont val="Segoe UI"/>
            <family val="2"/>
          </rPr>
          <t xml:space="preserve">
01 - código
02 - código da demanda
03 - fase da geração do produto
04 - data assinatura técnico
05 - usuário assinatura técnico
06 - código verificador técnico
07 - código CRC técnico
08 - data assinatura gestor
09 - usuário assinatura gestor
10 - código verificador gestor
11 - código CRC gestor
12 - arquivo pdf
13 - responsável técnico
14 - usuário cadastro
15 - usuário alteração
16 - data cadastro
17 - data alteração
</t>
        </r>
        <r>
          <rPr>
            <b/>
            <sz val="9"/>
            <color indexed="81"/>
            <rFont val="Segoe UI"/>
            <family val="2"/>
          </rPr>
          <t xml:space="preserve">
* Fase da geração do produto</t>
        </r>
        <r>
          <rPr>
            <sz val="9"/>
            <color indexed="81"/>
            <rFont val="Segoe UI"/>
            <family val="2"/>
          </rPr>
          <t xml:space="preserve">
18 - código
19 - descrição
</t>
        </r>
      </text>
    </comment>
    <comment ref="E447" authorId="4" shapeId="0" xr:uid="{99E28F25-B1B4-4F52-8D0E-ADA13E7A355A}">
      <text>
        <r>
          <rPr>
            <sz val="9"/>
            <color indexed="81"/>
            <rFont val="Segoe UI"/>
            <family val="2"/>
          </rPr>
          <t>01 - PGR
02 - Fase da geração do produto</t>
        </r>
      </text>
    </comment>
    <comment ref="D448" authorId="2" shapeId="0" xr:uid="{52552D7D-2A60-455B-B8E2-6C26ECC0BF3B}">
      <text>
        <r>
          <rPr>
            <b/>
            <sz val="9"/>
            <color indexed="81"/>
            <rFont val="Segoe UI"/>
            <family val="2"/>
          </rPr>
          <t>* PGR</t>
        </r>
        <r>
          <rPr>
            <sz val="9"/>
            <color indexed="81"/>
            <rFont val="Segoe UI"/>
            <family val="2"/>
          </rPr>
          <t xml:space="preserve">
01 - código da demanda
02 - fase da geração do produto
</t>
        </r>
      </text>
    </comment>
    <comment ref="E448" authorId="4" shapeId="0" xr:uid="{F65A9611-B66E-4505-9F80-DDFF4E5EB7B7}">
      <text>
        <r>
          <rPr>
            <sz val="9"/>
            <color indexed="81"/>
            <rFont val="Segoe UI"/>
            <family val="2"/>
          </rPr>
          <t>01 - Produto PGR</t>
        </r>
      </text>
    </comment>
    <comment ref="D449" authorId="4" shapeId="0" xr:uid="{8BB8A98F-1311-43BF-BB15-5EE2BB7692F7}">
      <text>
        <r>
          <rPr>
            <b/>
            <sz val="9"/>
            <color indexed="81"/>
            <rFont val="Segoe UI"/>
            <family val="2"/>
          </rPr>
          <t>* PGR</t>
        </r>
        <r>
          <rPr>
            <sz val="9"/>
            <color indexed="81"/>
            <rFont val="Segoe UI"/>
            <family val="2"/>
          </rPr>
          <t xml:space="preserve">
01 - código
02 - código da demanda
03 - fase da geração do produto
04 - responsável técnico
05 - usuário cadastro
06 - data cadastro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07 - código
</t>
        </r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>08 - código
09 - comando
10 - mensagem</t>
        </r>
      </text>
    </comment>
    <comment ref="E449" authorId="1" shapeId="0" xr:uid="{DDC57453-87F7-4604-AF85-ED873F6E1628}">
      <text>
        <r>
          <rPr>
            <sz val="9"/>
            <color indexed="81"/>
            <rFont val="Segoe UI"/>
            <family val="2"/>
          </rPr>
          <t>01 - Produto PGR
02 - Responsável Técnico
03 - Demanda de Avaliação Ambiental</t>
        </r>
      </text>
    </comment>
    <comment ref="D450" authorId="4" shapeId="0" xr:uid="{641FDD2C-244A-4977-9EBD-509CC597A2B8}">
      <text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 xml:space="preserve">01 - código
02 - órgão
03 - cnae secundário
</t>
        </r>
        <r>
          <rPr>
            <b/>
            <sz val="9"/>
            <color indexed="81"/>
            <rFont val="Segoe UI"/>
            <family val="2"/>
          </rPr>
          <t xml:space="preserve">
* Órgão
</t>
        </r>
        <r>
          <rPr>
            <sz val="9"/>
            <color indexed="81"/>
            <rFont val="Segoe UI"/>
            <family val="2"/>
          </rPr>
          <t>04 - descrição
05 - sigla
06 - endereço
07 - cnae</t>
        </r>
        <r>
          <rPr>
            <b/>
            <sz val="9"/>
            <color indexed="81"/>
            <rFont val="Segoe UI"/>
            <family val="2"/>
          </rPr>
          <t xml:space="preserve">
* Setores
</t>
        </r>
        <r>
          <rPr>
            <sz val="9"/>
            <color indexed="81"/>
            <rFont val="Segoe UI"/>
            <family val="2"/>
          </rPr>
          <t>08 - descrição</t>
        </r>
        <r>
          <rPr>
            <b/>
            <sz val="9"/>
            <color indexed="81"/>
            <rFont val="Segoe UI"/>
            <family val="2"/>
          </rPr>
          <t xml:space="preserve">
* Setores da Demanda
</t>
        </r>
        <r>
          <rPr>
            <sz val="9"/>
            <color indexed="81"/>
            <rFont val="Segoe UI"/>
            <family val="2"/>
          </rPr>
          <t>09 - codigo setor
10 - competência do setor</t>
        </r>
        <r>
          <rPr>
            <b/>
            <sz val="9"/>
            <color indexed="81"/>
            <rFont val="Segoe UI"/>
            <family val="2"/>
          </rPr>
          <t xml:space="preserve">
* Ambientes da Demanda
</t>
        </r>
        <r>
          <rPr>
            <sz val="9"/>
            <color indexed="81"/>
            <rFont val="Segoe UI"/>
            <family val="2"/>
          </rPr>
          <t>11 - código
12 - nome do ambiente 
13 - número de servidores</t>
        </r>
        <r>
          <rPr>
            <b/>
            <sz val="9"/>
            <color indexed="81"/>
            <rFont val="Segoe UI"/>
            <family val="2"/>
          </rPr>
          <t xml:space="preserve">
* Mobiliários e Equipamentos do Ambiente
</t>
        </r>
        <r>
          <rPr>
            <sz val="9"/>
            <color indexed="81"/>
            <rFont val="Segoe UI"/>
            <family val="2"/>
          </rPr>
          <t>14 - código mobiliário/equipamento
15 - quantidade</t>
        </r>
        <r>
          <rPr>
            <b/>
            <sz val="9"/>
            <color indexed="81"/>
            <rFont val="Segoe UI"/>
            <family val="2"/>
          </rPr>
          <t xml:space="preserve">
* Categorias
</t>
        </r>
        <r>
          <rPr>
            <sz val="9"/>
            <color indexed="81"/>
            <rFont val="Segoe UI"/>
            <family val="2"/>
          </rPr>
          <t>16 - descrição</t>
        </r>
        <r>
          <rPr>
            <b/>
            <sz val="9"/>
            <color indexed="81"/>
            <rFont val="Segoe UI"/>
            <family val="2"/>
          </rPr>
          <t xml:space="preserve">
* Cargos do Ambiente
</t>
        </r>
        <r>
          <rPr>
            <sz val="9"/>
            <color indexed="81"/>
            <rFont val="Segoe UI"/>
            <family val="2"/>
          </rPr>
          <t>17 - código cargo
18 - perfil
19 - tipo de vínculo
20 - carga horária semanal do cargo
21 - descrição das atividades desenvolvidas
22 - descrever outras atividades desenvolvidas</t>
        </r>
        <r>
          <rPr>
            <b/>
            <sz val="9"/>
            <color indexed="81"/>
            <rFont val="Segoe UI"/>
            <family val="2"/>
          </rPr>
          <t xml:space="preserve">
* Cargo
</t>
        </r>
        <r>
          <rPr>
            <sz val="9"/>
            <color indexed="81"/>
            <rFont val="Segoe UI"/>
            <family val="2"/>
          </rPr>
          <t>23 - descrição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
</t>
        </r>
        <r>
          <rPr>
            <sz val="9"/>
            <color indexed="81"/>
            <rFont val="Segoe UI"/>
            <family val="2"/>
          </rPr>
          <t>24 - código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 (Respostas)
</t>
        </r>
        <r>
          <rPr>
            <sz val="9"/>
            <color indexed="81"/>
            <rFont val="Segoe UI"/>
            <family val="2"/>
          </rPr>
          <t>25 - código
26 - código pergunta
27 - resposta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 (Perguntas)
</t>
        </r>
        <r>
          <rPr>
            <sz val="9"/>
            <color indexed="81"/>
            <rFont val="Segoe UI"/>
            <family val="2"/>
          </rPr>
          <t>28 - pergunta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 (Instruções)
</t>
        </r>
        <r>
          <rPr>
            <sz val="9"/>
            <color indexed="81"/>
            <rFont val="Segoe UI"/>
            <family val="2"/>
          </rPr>
          <t>29 - resultado
30 - referência
31 - orientações básicas</t>
        </r>
        <r>
          <rPr>
            <b/>
            <sz val="9"/>
            <color indexed="81"/>
            <rFont val="Segoe UI"/>
            <family val="2"/>
          </rPr>
          <t xml:space="preserve">
* Outros Riscos
</t>
        </r>
        <r>
          <rPr>
            <sz val="9"/>
            <color indexed="81"/>
            <rFont val="Segoe UI"/>
            <family val="2"/>
          </rPr>
          <t>32 - descrição do risco
33  - mais informações</t>
        </r>
        <r>
          <rPr>
            <b/>
            <sz val="9"/>
            <color indexed="81"/>
            <rFont val="Segoe UI"/>
            <family val="2"/>
          </rPr>
          <t xml:space="preserve">
* Matriz de Gerenciamento do Risco
</t>
        </r>
        <r>
          <rPr>
            <sz val="9"/>
            <color indexed="81"/>
            <rFont val="Segoe UI"/>
            <family val="2"/>
          </rPr>
          <t>34 - nível de risco</t>
        </r>
        <r>
          <rPr>
            <b/>
            <sz val="9"/>
            <color indexed="81"/>
            <rFont val="Segoe UI"/>
            <family val="2"/>
          </rPr>
          <t xml:space="preserve">
* Formulário - Incêndio e Explosão
</t>
        </r>
        <r>
          <rPr>
            <sz val="9"/>
            <color indexed="81"/>
            <rFont val="Segoe UI"/>
            <family val="2"/>
          </rPr>
          <t>35 - código</t>
        </r>
        <r>
          <rPr>
            <b/>
            <sz val="9"/>
            <color indexed="81"/>
            <rFont val="Segoe UI"/>
            <family val="2"/>
          </rPr>
          <t xml:space="preserve">
* Formulário - Incêndio e Explosão (Respostas)
</t>
        </r>
        <r>
          <rPr>
            <sz val="9"/>
            <color indexed="81"/>
            <rFont val="Segoe UI"/>
            <family val="2"/>
          </rPr>
          <t>36 - código
37 - código pergunta
38 - resposta</t>
        </r>
        <r>
          <rPr>
            <b/>
            <sz val="9"/>
            <color indexed="81"/>
            <rFont val="Segoe UI"/>
            <family val="2"/>
          </rPr>
          <t xml:space="preserve">
* Formulário - Incêndio e Explosão (Perguntas)
</t>
        </r>
        <r>
          <rPr>
            <sz val="9"/>
            <color indexed="81"/>
            <rFont val="Segoe UI"/>
            <family val="2"/>
          </rPr>
          <t>39 - pergunta</t>
        </r>
        <r>
          <rPr>
            <b/>
            <sz val="9"/>
            <color indexed="81"/>
            <rFont val="Segoe UI"/>
            <family val="2"/>
          </rPr>
          <t xml:space="preserve">
* Formulário - Incêndio e Explosão (Instruções)
</t>
        </r>
        <r>
          <rPr>
            <sz val="9"/>
            <color indexed="81"/>
            <rFont val="Segoe UI"/>
            <family val="2"/>
          </rPr>
          <t>40 - tipo resposta
41 - resultado
42 - referência
43 - orientações básicas</t>
        </r>
        <r>
          <rPr>
            <b/>
            <sz val="9"/>
            <color indexed="81"/>
            <rFont val="Segoe UI"/>
            <family val="2"/>
          </rPr>
          <t xml:space="preserve">
* Formulário - Ergonomia
</t>
        </r>
        <r>
          <rPr>
            <sz val="9"/>
            <color indexed="81"/>
            <rFont val="Segoe UI"/>
            <family val="2"/>
          </rPr>
          <t>44 - código</t>
        </r>
        <r>
          <rPr>
            <b/>
            <sz val="9"/>
            <color indexed="81"/>
            <rFont val="Segoe UI"/>
            <family val="2"/>
          </rPr>
          <t xml:space="preserve">
* Formulário - Ergonomia (Respostas)
</t>
        </r>
        <r>
          <rPr>
            <sz val="9"/>
            <color indexed="81"/>
            <rFont val="Segoe UI"/>
            <family val="2"/>
          </rPr>
          <t>45 - código
46 - código pergunta
47 - resposta
48 - comentário</t>
        </r>
        <r>
          <rPr>
            <b/>
            <sz val="9"/>
            <color indexed="81"/>
            <rFont val="Segoe UI"/>
            <family val="2"/>
          </rPr>
          <t xml:space="preserve">
* Formulário - Ergonomia (Perguntas)
</t>
        </r>
        <r>
          <rPr>
            <sz val="9"/>
            <color indexed="81"/>
            <rFont val="Segoe UI"/>
            <family val="2"/>
          </rPr>
          <t>49 - pergunta
50 - tipo de risco</t>
        </r>
        <r>
          <rPr>
            <b/>
            <sz val="9"/>
            <color indexed="81"/>
            <rFont val="Segoe UI"/>
            <family val="2"/>
          </rPr>
          <t xml:space="preserve">
* Formulário - Ergonomia (Instruções)
</t>
        </r>
        <r>
          <rPr>
            <sz val="9"/>
            <color indexed="81"/>
            <rFont val="Segoe UI"/>
            <family val="2"/>
          </rPr>
          <t>51 - opção de resposta
52 - grau do risco
53 - resultado
54 - atenção
55 - referência
56 - orientações básicas</t>
        </r>
        <r>
          <rPr>
            <b/>
            <sz val="9"/>
            <color indexed="81"/>
            <rFont val="Segoe UI"/>
            <family val="2"/>
          </rPr>
          <t xml:space="preserve">
* Formulário - Ergonomia (Perguntas Auxiliares)
</t>
        </r>
        <r>
          <rPr>
            <sz val="9"/>
            <color indexed="81"/>
            <rFont val="Segoe UI"/>
            <family val="2"/>
          </rPr>
          <t>57 - pergunta</t>
        </r>
        <r>
          <rPr>
            <b/>
            <sz val="9"/>
            <color indexed="81"/>
            <rFont val="Segoe UI"/>
            <family val="2"/>
          </rPr>
          <t xml:space="preserve">
* Formulário - Ergonomia (Resposta Perguntas Auxiliares)
</t>
        </r>
        <r>
          <rPr>
            <sz val="9"/>
            <color indexed="81"/>
            <rFont val="Segoe UI"/>
            <family val="2"/>
          </rPr>
          <t>58 - código
59 - código da pergunta auxiliar</t>
        </r>
        <r>
          <rPr>
            <b/>
            <sz val="9"/>
            <color indexed="81"/>
            <rFont val="Segoe UI"/>
            <family val="2"/>
          </rPr>
          <t xml:space="preserve">
* Formulário - Agentes Ambientais
</t>
        </r>
        <r>
          <rPr>
            <sz val="9"/>
            <color indexed="81"/>
            <rFont val="Segoe UI"/>
            <family val="2"/>
          </rPr>
          <t>60 - código</t>
        </r>
        <r>
          <rPr>
            <b/>
            <sz val="9"/>
            <color indexed="81"/>
            <rFont val="Segoe UI"/>
            <family val="2"/>
          </rPr>
          <t xml:space="preserve">
* Formulário - Agentes Ambientais (Perguntas)
</t>
        </r>
        <r>
          <rPr>
            <sz val="9"/>
            <color indexed="81"/>
            <rFont val="Segoe UI"/>
            <family val="2"/>
          </rPr>
          <t>61 - pergunta
62 - tipo de risco</t>
        </r>
        <r>
          <rPr>
            <b/>
            <sz val="9"/>
            <color indexed="81"/>
            <rFont val="Segoe UI"/>
            <family val="2"/>
          </rPr>
          <t xml:space="preserve">
* Formulário - Agentes Ambientais (Instruções)
</t>
        </r>
        <r>
          <rPr>
            <sz val="9"/>
            <color indexed="81"/>
            <rFont val="Segoe UI"/>
            <family val="2"/>
          </rPr>
          <t>63 - opção de resposta
64 - grau do risco
65 - resultado
66 - atenção
67 - observação
68 - referência
69 - orientações básicas complementares</t>
        </r>
        <r>
          <rPr>
            <b/>
            <sz val="9"/>
            <color indexed="81"/>
            <rFont val="Segoe UI"/>
            <family val="2"/>
          </rPr>
          <t xml:space="preserve">
* Formulário - Agentes Ambientais (Respostas)
</t>
        </r>
        <r>
          <rPr>
            <sz val="9"/>
            <color indexed="81"/>
            <rFont val="Segoe UI"/>
            <family val="2"/>
          </rPr>
          <t xml:space="preserve">70 - resposta
71 - comentário
</t>
        </r>
        <r>
          <rPr>
            <b/>
            <sz val="9"/>
            <color indexed="81"/>
            <rFont val="Segoe UI"/>
            <family val="2"/>
          </rPr>
          <t xml:space="preserve">
* Formulário - Agentes Ambientais (Perguntas Auxiliares)
</t>
        </r>
        <r>
          <rPr>
            <sz val="9"/>
            <color indexed="81"/>
            <rFont val="Segoe UI"/>
            <family val="2"/>
          </rPr>
          <t>72 - pergunta</t>
        </r>
        <r>
          <rPr>
            <b/>
            <sz val="9"/>
            <color indexed="81"/>
            <rFont val="Segoe UI"/>
            <family val="2"/>
          </rPr>
          <t xml:space="preserve">
* Formulário - Agentes Ambientais (Resposta Perguntas Auxiliares)
</t>
        </r>
        <r>
          <rPr>
            <sz val="9"/>
            <color indexed="81"/>
            <rFont val="Segoe UI"/>
            <family val="2"/>
          </rPr>
          <t>73 - código
74 - código da pergunta auxiliar
75 - resposta</t>
        </r>
        <r>
          <rPr>
            <b/>
            <sz val="9"/>
            <color indexed="81"/>
            <rFont val="Segoe UI"/>
            <family val="2"/>
          </rPr>
          <t xml:space="preserve">
* Plano de Ação
</t>
        </r>
        <r>
          <rPr>
            <sz val="9"/>
            <color indexed="81"/>
            <rFont val="Segoe UI"/>
            <family val="2"/>
          </rPr>
          <t>76 - código</t>
        </r>
        <r>
          <rPr>
            <b/>
            <sz val="9"/>
            <color indexed="81"/>
            <rFont val="Segoe UI"/>
            <family val="2"/>
          </rPr>
          <t xml:space="preserve">
* Plano de Ação Perguntas
</t>
        </r>
        <r>
          <rPr>
            <sz val="9"/>
            <color indexed="81"/>
            <rFont val="Segoe UI"/>
            <family val="2"/>
          </rPr>
          <t>77 - tipo de risco
78 - questão
79 - resposta</t>
        </r>
        <r>
          <rPr>
            <b/>
            <sz val="9"/>
            <color indexed="81"/>
            <rFont val="Segoe UI"/>
            <family val="2"/>
          </rPr>
          <t xml:space="preserve">
* Ações do Plano de Ação
</t>
        </r>
        <r>
          <rPr>
            <sz val="9"/>
            <color indexed="81"/>
            <rFont val="Segoe UI"/>
            <family val="2"/>
          </rPr>
          <t>80 - código da pergunta do plano de ação
81 - código da ação
82 - objetivo
83 - responsável
84 - data início
85 - data fim</t>
        </r>
        <r>
          <rPr>
            <b/>
            <sz val="9"/>
            <color indexed="81"/>
            <rFont val="Segoe UI"/>
            <family val="2"/>
          </rPr>
          <t xml:space="preserve">
* Ações
</t>
        </r>
        <r>
          <rPr>
            <sz val="9"/>
            <color indexed="81"/>
            <rFont val="Segoe UI"/>
            <family val="2"/>
          </rPr>
          <t>86 - descrição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* PGR</t>
        </r>
        <r>
          <rPr>
            <sz val="9"/>
            <color indexed="81"/>
            <rFont val="Segoe UI"/>
            <family val="2"/>
          </rPr>
          <t xml:space="preserve">
87 - código
88 - código da demanda
89 - fase da geração do produto
90 - responsável técnico
91 - usuário cadastro
92 - data cadastro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>93 - código
94 - comando
95 - mensagem</t>
        </r>
      </text>
    </comment>
    <comment ref="E450" authorId="1" shapeId="0" xr:uid="{2FB50906-5728-42AA-92D1-EBBC6188882F}">
      <text>
        <r>
          <rPr>
            <sz val="9"/>
            <color indexed="81"/>
            <rFont val="Segoe UI"/>
            <family val="2"/>
          </rPr>
          <t>01 - Formulário - Instalações Elétricas Riscos
02 - Outros Riscos
03 - Formulário - Incêndio e Explosão
04 - Formulário - Ergonomia
05 - Formulário - Agentes Ambientais
06 - Mobiliários e Equipamentos do Ambiente
07 - Cargos do Ambiente
08 - Demanda de Avaliação Ambiental
09 - Órgão
10 - Setores da Demanda
11 - Ambientes da Demanda
12 - Categoria
13 - Cargo
14 - Produto PGR
15 - Plano de Ação
16 - Ações
17 - Responsável Técnico</t>
        </r>
      </text>
    </comment>
    <comment ref="D453" authorId="1" shapeId="0" xr:uid="{B9360031-4ED4-45B6-A09C-AD5EB7426461}">
      <text>
        <r>
          <rPr>
            <b/>
            <sz val="9"/>
            <color indexed="81"/>
            <rFont val="Segoe UI"/>
            <family val="2"/>
          </rPr>
          <t xml:space="preserve">* Plano de Ação
</t>
        </r>
        <r>
          <rPr>
            <sz val="9"/>
            <color indexed="81"/>
            <rFont val="Segoe UI"/>
            <family val="2"/>
          </rPr>
          <t xml:space="preserve">01 - código
02 - código da demanda 
03 - código do setor da demanda
04 - situação
05 - usuário cadastro 
06 - data cadastro
07 - usuário alteração
08 - data alteração
</t>
        </r>
        <r>
          <rPr>
            <b/>
            <sz val="9"/>
            <color indexed="81"/>
            <rFont val="Segoe UI"/>
            <family val="2"/>
          </rPr>
          <t xml:space="preserve">
* Plano de Ação Perguntas
</t>
        </r>
        <r>
          <rPr>
            <sz val="9"/>
            <color indexed="81"/>
            <rFont val="Segoe UI"/>
            <family val="2"/>
          </rPr>
          <t>09 -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10 - código do plano de ação 
11 - formulário origem
12 - código formulário origem
13 - tipo de risco
14 - código tipo de risco
15 - questão
16 - código da questão
17 - resposta
18 - flag plano de ação
19 - usuário cadastro 
20 - data cadastro
21 - usuário alteração
22 - data alteração
</t>
        </r>
        <r>
          <rPr>
            <b/>
            <sz val="9"/>
            <color indexed="81"/>
            <rFont val="Segoe UI"/>
            <family val="2"/>
          </rPr>
          <t xml:space="preserve">* Ações do Plano de Ação
</t>
        </r>
        <r>
          <rPr>
            <sz val="9"/>
            <color indexed="81"/>
            <rFont val="Segoe UI"/>
            <family val="2"/>
          </rPr>
          <t xml:space="preserve">23 - código
24 - código da pergunta do plano de ação
25 - código da ação
26 - objetivo
27 - responsável
28 - data início
29 - data fim
30 - usuário cadastro 
31 - data cadastro
32 - usuário alteração
34 - data alteração
</t>
        </r>
      </text>
    </comment>
    <comment ref="E453" authorId="4" shapeId="0" xr:uid="{84ED56B9-6CB3-4199-9E9A-F842D4B20509}">
      <text>
        <r>
          <rPr>
            <sz val="9"/>
            <color indexed="81"/>
            <rFont val="Segoe UI"/>
            <family val="2"/>
          </rPr>
          <t>01 - Plano de Ação
02 - Plano de Ação Perguntas
03 - Ações do Plano de Ação</t>
        </r>
      </text>
    </comment>
    <comment ref="D454" authorId="1" shapeId="0" xr:uid="{615687B9-B922-4114-B6F6-F4FF74D4B52C}">
      <text>
        <r>
          <rPr>
            <b/>
            <sz val="9"/>
            <color indexed="81"/>
            <rFont val="Segoe UI"/>
            <family val="2"/>
          </rPr>
          <t xml:space="preserve">* Plano de Ação 
</t>
        </r>
        <r>
          <rPr>
            <sz val="9"/>
            <color indexed="81"/>
            <rFont val="Segoe UI"/>
            <family val="2"/>
          </rPr>
          <t xml:space="preserve">01 - código
02 - código da demanda 
03 - situação
</t>
        </r>
        <r>
          <rPr>
            <b/>
            <sz val="9"/>
            <color indexed="81"/>
            <rFont val="Segoe UI"/>
            <family val="2"/>
          </rPr>
          <t xml:space="preserve">
* Plano de Ação Perguntas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do setor da demanda
03 - código da demanda 
04 - formulário origem
05 - código formulário origem
06 - tipo de risco
07 - código tipo de risco
08 - questão
09 - código da questão
10 - resposta
11 - flag plano de ação
* </t>
        </r>
        <r>
          <rPr>
            <b/>
            <sz val="9"/>
            <color indexed="81"/>
            <rFont val="Segoe UI"/>
            <family val="2"/>
          </rPr>
          <t>Setores da Demanda</t>
        </r>
        <r>
          <rPr>
            <sz val="9"/>
            <color indexed="81"/>
            <rFont val="Segoe UI"/>
            <family val="2"/>
          </rPr>
          <t xml:space="preserve">
12 - código do setor
</t>
        </r>
        <r>
          <rPr>
            <b/>
            <sz val="9"/>
            <color indexed="81"/>
            <rFont val="Segoe UI"/>
            <family val="2"/>
          </rPr>
          <t>* Setor</t>
        </r>
        <r>
          <rPr>
            <sz val="9"/>
            <color indexed="81"/>
            <rFont val="Segoe UI"/>
            <family val="2"/>
          </rPr>
          <t xml:space="preserve">
13 - descrição
14 - comando
15 - mensagem
</t>
        </r>
      </text>
    </comment>
    <comment ref="E454" authorId="4" shapeId="0" xr:uid="{8D62DA8B-E628-444D-BE9B-DE36E33B681F}">
      <text>
        <r>
          <rPr>
            <sz val="9"/>
            <color indexed="81"/>
            <rFont val="Segoe UI"/>
            <family val="2"/>
          </rPr>
          <t>01 - Plano de Ação
02 - Setores da Demanda
03 - Órgão</t>
        </r>
      </text>
    </comment>
    <comment ref="D455" authorId="1" shapeId="0" xr:uid="{E305638D-FE18-4D05-95F1-908FE2E45342}">
      <text>
        <r>
          <rPr>
            <b/>
            <sz val="9"/>
            <color indexed="81"/>
            <rFont val="Segoe UI"/>
            <family val="2"/>
          </rPr>
          <t xml:space="preserve">* Plano de Ação
</t>
        </r>
        <r>
          <rPr>
            <sz val="9"/>
            <color indexed="81"/>
            <rFont val="Segoe UI"/>
            <family val="2"/>
          </rPr>
          <t xml:space="preserve">01 - código
02 - código da demanda 
03 - situação
04 - usuário cadastro 
05 - data cadastro
</t>
        </r>
        <r>
          <rPr>
            <b/>
            <sz val="9"/>
            <color indexed="81"/>
            <rFont val="Segoe UI"/>
            <family val="2"/>
          </rPr>
          <t xml:space="preserve">
* Responsável Técnico</t>
        </r>
        <r>
          <rPr>
            <sz val="9"/>
            <color indexed="81"/>
            <rFont val="Segoe UI"/>
            <family val="2"/>
          </rPr>
          <t xml:space="preserve">
06 - código
</t>
        </r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07 - código
08 - comando
09 - mensagem
</t>
        </r>
      </text>
    </comment>
    <comment ref="E455" authorId="4" shapeId="0" xr:uid="{7FC86E3A-896E-4007-B167-D3E918F06324}">
      <text>
        <r>
          <rPr>
            <sz val="9"/>
            <color indexed="81"/>
            <rFont val="Segoe UI"/>
            <family val="2"/>
          </rPr>
          <t>01 - Plano de Ação
02 - Demanda de Avaliação Ambiental
03 - Responsável Técnico</t>
        </r>
      </text>
    </comment>
    <comment ref="D456" authorId="0" shapeId="0" xr:uid="{B8DC45F0-3FB5-4838-86EA-758670383094}">
      <text>
        <r>
          <rPr>
            <sz val="10"/>
            <color rgb="FF000000"/>
            <rFont val="Calibri"/>
            <family val="2"/>
            <scheme val="minor"/>
          </rPr>
          <t xml:space="preserve">* Plano de Ação 
01 - código
02 - código da demanda 
03 - situação
* Plano de Ação Perguntas
04 - código
05 - código do setor da demanda
06 - código da demanda 
07 - formulário origem
08 - código formulário origem
09 - tipo de risco
10 - código tipo de risco
11 - questão
12 - código da questão
13 - resposta
14 - flag plano de ação
* Setores da Demanda
15 - código do setor
* Setor
16 - descrição
17 - comando
18 - mensagem
</t>
        </r>
      </text>
    </comment>
    <comment ref="E456" authorId="4" shapeId="0" xr:uid="{A36E03CE-B6F5-4423-ACFA-6114B236DFEC}">
      <text>
        <r>
          <rPr>
            <sz val="9"/>
            <color indexed="81"/>
            <rFont val="Segoe UI"/>
            <family val="2"/>
          </rPr>
          <t>01 - Plano de Ação
02 - Demanda de Avaliação Ambiental
03 - Responsável Técnico
04 - Classificação do Risco</t>
        </r>
      </text>
    </comment>
    <comment ref="D457" authorId="0" shapeId="0" xr:uid="{68988704-B43F-4E99-A948-D38D63CB525C}">
      <text>
        <r>
          <rPr>
            <sz val="10"/>
            <color rgb="FF000000"/>
            <rFont val="Calibri"/>
            <family val="2"/>
            <scheme val="minor"/>
          </rPr>
          <t>======
ID#AAAAkW3x65Y
Luana Alves de Araújo Passos Aguiar    (2022-11-25 14:18:30)
* Demanda de Avaliação Ambiental
07 - código
08 - comando
09 - mensagem</t>
        </r>
      </text>
    </comment>
    <comment ref="E457" authorId="0" shapeId="0" xr:uid="{F3EDB47A-3F34-41C1-B24E-0A4DBD009EF5}">
      <text>
        <r>
          <rPr>
            <sz val="10"/>
            <color rgb="FF000000"/>
            <rFont val="Calibri"/>
            <family val="2"/>
            <scheme val="minor"/>
          </rPr>
          <t>======
ID#AAAAkW3x65k
crp    (2022-11-25 14:18:30)
01 - Plano de Ação
02 - Demanda de Avaliação Ambiental
03 - Responsável Técnico</t>
        </r>
      </text>
    </comment>
    <comment ref="D460" authorId="4" shapeId="0" xr:uid="{A193C1BF-07A0-43B5-AF8C-FB0691B7C327}">
      <text>
        <r>
          <rPr>
            <b/>
            <sz val="9"/>
            <color indexed="81"/>
            <rFont val="Segoe UI"/>
            <family val="2"/>
          </rPr>
          <t xml:space="preserve">* Ações
</t>
        </r>
        <r>
          <rPr>
            <sz val="9"/>
            <color indexed="81"/>
            <rFont val="Segoe UI"/>
            <family val="2"/>
          </rPr>
          <t xml:space="preserve">01 - código
02 - descrição
03 - código tipo de risco
04 - situação
05 - usário cadastro
06 - data cadastro
07 - usuário alteração
08 - data alteração
</t>
        </r>
        <r>
          <rPr>
            <b/>
            <sz val="9"/>
            <color indexed="81"/>
            <rFont val="Segoe UI"/>
            <family val="2"/>
          </rPr>
          <t xml:space="preserve">* Tipo de Risco
</t>
        </r>
        <r>
          <rPr>
            <sz val="9"/>
            <color indexed="81"/>
            <rFont val="Segoe UI"/>
            <family val="2"/>
          </rPr>
          <t>09 - código
10 - descrição</t>
        </r>
      </text>
    </comment>
    <comment ref="E460" authorId="4" shapeId="0" xr:uid="{F43F3952-949C-4514-A082-4C31228F62AF}">
      <text>
        <r>
          <rPr>
            <sz val="9"/>
            <color indexed="81"/>
            <rFont val="Segoe UI"/>
            <family val="2"/>
          </rPr>
          <t>01 - Ações
02 - Tipo de Risco</t>
        </r>
      </text>
    </comment>
    <comment ref="D461" authorId="4" shapeId="0" xr:uid="{907DA8D6-6DDD-43B8-BEB7-8F3313D4B6BF}">
      <text>
        <r>
          <rPr>
            <b/>
            <sz val="9"/>
            <color indexed="81"/>
            <rFont val="Segoe UI"/>
            <family val="2"/>
          </rPr>
          <t xml:space="preserve">* Ações
</t>
        </r>
        <r>
          <rPr>
            <sz val="9"/>
            <color indexed="81"/>
            <rFont val="Segoe UI"/>
            <family val="2"/>
          </rPr>
          <t>01 - código
02 - descrição
03 - tipo de risco
04 - situação
05 - usário cadastro
06 - data cadastro
07 - comando
08 - mensagem</t>
        </r>
      </text>
    </comment>
    <comment ref="E461" authorId="4" shapeId="0" xr:uid="{D24FEAA2-AA46-4600-AB92-9DD820C3CF82}">
      <text>
        <r>
          <rPr>
            <sz val="9"/>
            <color indexed="81"/>
            <rFont val="Segoe UI"/>
            <family val="2"/>
          </rPr>
          <t xml:space="preserve">01 - Ações
</t>
        </r>
      </text>
    </comment>
    <comment ref="D462" authorId="4" shapeId="0" xr:uid="{AB9A7470-59A1-474D-9450-B1BB522FA47A}">
      <text>
        <r>
          <rPr>
            <b/>
            <sz val="9"/>
            <color indexed="81"/>
            <rFont val="Segoe UI"/>
            <family val="2"/>
          </rPr>
          <t>* Tipo de Risco</t>
        </r>
        <r>
          <rPr>
            <sz val="9"/>
            <color indexed="81"/>
            <rFont val="Segoe UI"/>
            <family val="2"/>
          </rPr>
          <t xml:space="preserve">
01 - código
02 - descrição</t>
        </r>
      </text>
    </comment>
    <comment ref="E462" authorId="4" shapeId="0" xr:uid="{1F2DAEA8-6715-48B6-A48B-570C8A618F34}">
      <text>
        <r>
          <rPr>
            <sz val="9"/>
            <color indexed="81"/>
            <rFont val="Segoe UI"/>
            <family val="2"/>
          </rPr>
          <t xml:space="preserve">01 - Ações
</t>
        </r>
      </text>
    </comment>
    <comment ref="D463" authorId="4" shapeId="0" xr:uid="{486797B8-039F-4368-828C-FF4F18C41C92}">
      <text>
        <r>
          <rPr>
            <b/>
            <sz val="9"/>
            <color indexed="81"/>
            <rFont val="Segoe UI"/>
            <family val="2"/>
          </rPr>
          <t xml:space="preserve">* Ações
</t>
        </r>
        <r>
          <rPr>
            <sz val="9"/>
            <color indexed="81"/>
            <rFont val="Segoe UI"/>
            <family val="2"/>
          </rPr>
          <t>01 - código
02 - descrição
03 - tipo de risco
04 - situação
05 - usário alteração
06 - data alteração
07 - comando
08 - mensagem</t>
        </r>
      </text>
    </comment>
    <comment ref="E463" authorId="4" shapeId="0" xr:uid="{D4A0EC67-2CE3-4FC4-957A-3E37D20EB23F}">
      <text>
        <r>
          <rPr>
            <sz val="9"/>
            <color indexed="81"/>
            <rFont val="Segoe UI"/>
            <family val="2"/>
          </rPr>
          <t xml:space="preserve">01 - Ações
</t>
        </r>
      </text>
    </comment>
    <comment ref="D464" authorId="4" shapeId="0" xr:uid="{3AB93B36-1A42-48F0-9D5C-65B6BDD14F21}">
      <text>
        <r>
          <rPr>
            <b/>
            <sz val="9"/>
            <color indexed="81"/>
            <rFont val="Segoe UI"/>
            <family val="2"/>
          </rPr>
          <t xml:space="preserve">* Ações
</t>
        </r>
        <r>
          <rPr>
            <sz val="9"/>
            <color indexed="81"/>
            <rFont val="Segoe UI"/>
            <family val="2"/>
          </rPr>
          <t xml:space="preserve">01 - código
02 - descrição
03 - tipo de risco
04 - situação
</t>
        </r>
      </text>
    </comment>
    <comment ref="E464" authorId="4" shapeId="0" xr:uid="{170BBBB2-0117-4A60-A5DA-760F22F01D32}">
      <text>
        <r>
          <rPr>
            <sz val="9"/>
            <color indexed="81"/>
            <rFont val="Segoe UI"/>
            <family val="2"/>
          </rPr>
          <t xml:space="preserve">01 - Ações
</t>
        </r>
      </text>
    </comment>
    <comment ref="D465" authorId="4" shapeId="0" xr:uid="{0257EA15-A708-4FCE-A57A-5DD430C62C9B}">
      <text>
        <r>
          <rPr>
            <b/>
            <sz val="9"/>
            <color indexed="81"/>
            <rFont val="Segoe UI"/>
            <family val="2"/>
          </rPr>
          <t xml:space="preserve">* Ações
</t>
        </r>
        <r>
          <rPr>
            <sz val="9"/>
            <color indexed="81"/>
            <rFont val="Segoe UI"/>
            <family val="2"/>
          </rPr>
          <t xml:space="preserve">01 - código
02 - descrição
03 - código tipo de risco
04 - situação
</t>
        </r>
        <r>
          <rPr>
            <b/>
            <sz val="9"/>
            <color indexed="81"/>
            <rFont val="Segoe UI"/>
            <family val="2"/>
          </rPr>
          <t xml:space="preserve">* Tipo de Risco
</t>
        </r>
        <r>
          <rPr>
            <sz val="9"/>
            <color indexed="81"/>
            <rFont val="Segoe UI"/>
            <family val="2"/>
          </rPr>
          <t>05 - descrição
06 - comando
07 - mensagem</t>
        </r>
      </text>
    </comment>
    <comment ref="E465" authorId="4" shapeId="0" xr:uid="{6E399675-72F6-439F-94E8-98F95622ECF6}">
      <text>
        <r>
          <rPr>
            <sz val="9"/>
            <color indexed="81"/>
            <rFont val="Segoe UI"/>
            <family val="2"/>
          </rPr>
          <t xml:space="preserve">01 - Ações
</t>
        </r>
      </text>
    </comment>
    <comment ref="D466" authorId="4" shapeId="0" xr:uid="{F9642D37-F244-482C-B154-7FB32A3C735D}">
      <text>
        <r>
          <rPr>
            <b/>
            <sz val="9"/>
            <color indexed="81"/>
            <rFont val="Segoe UI"/>
            <family val="2"/>
          </rPr>
          <t xml:space="preserve">* Ações
</t>
        </r>
        <r>
          <rPr>
            <sz val="9"/>
            <color indexed="81"/>
            <rFont val="Segoe UI"/>
            <family val="2"/>
          </rPr>
          <t>01 - código
02 - situação
03 - usuário alteração
04 - data alteração
05 - comando
06 - mensagem</t>
        </r>
      </text>
    </comment>
    <comment ref="E466" authorId="4" shapeId="0" xr:uid="{5EFA1802-FA0E-4C90-BA7B-256EEA86C604}">
      <text>
        <r>
          <rPr>
            <sz val="9"/>
            <color indexed="81"/>
            <rFont val="Segoe UI"/>
            <family val="2"/>
          </rPr>
          <t xml:space="preserve">01 - Ações
</t>
        </r>
      </text>
    </comment>
    <comment ref="D467" authorId="4" shapeId="0" xr:uid="{CE489919-3D05-4E77-9FF0-F3B5BEF92440}">
      <text>
        <r>
          <rPr>
            <b/>
            <sz val="9"/>
            <color indexed="81"/>
            <rFont val="Segoe UI"/>
            <family val="2"/>
          </rPr>
          <t xml:space="preserve">* Ações
</t>
        </r>
        <r>
          <rPr>
            <sz val="9"/>
            <color indexed="81"/>
            <rFont val="Segoe UI"/>
            <family val="2"/>
          </rPr>
          <t>01 - código
02 - comando
03 - mensagem</t>
        </r>
      </text>
    </comment>
    <comment ref="E467" authorId="4" shapeId="0" xr:uid="{2951D754-57FA-4A49-B91E-E8747D465D53}">
      <text>
        <r>
          <rPr>
            <sz val="9"/>
            <color indexed="81"/>
            <rFont val="Segoe UI"/>
            <family val="2"/>
          </rPr>
          <t xml:space="preserve">01 - Ações
</t>
        </r>
      </text>
    </comment>
    <comment ref="D470" authorId="1" shapeId="0" xr:uid="{E4E2B85C-0DC3-49FC-B579-92980B4F767D}">
      <text>
        <r>
          <rPr>
            <b/>
            <sz val="9"/>
            <color indexed="81"/>
            <rFont val="Segoe UI"/>
            <family val="2"/>
          </rPr>
          <t xml:space="preserve">* Plano de Ação
</t>
        </r>
        <r>
          <rPr>
            <sz val="9"/>
            <color indexed="81"/>
            <rFont val="Segoe UI"/>
            <family val="2"/>
          </rPr>
          <t xml:space="preserve">01 - código
</t>
        </r>
        <r>
          <rPr>
            <b/>
            <sz val="9"/>
            <color indexed="81"/>
            <rFont val="Segoe UI"/>
            <family val="2"/>
          </rPr>
          <t xml:space="preserve">
* Plano de Ação Perguntas
</t>
        </r>
        <r>
          <rPr>
            <sz val="9"/>
            <color indexed="81"/>
            <rFont val="Segoe UI"/>
            <family val="2"/>
          </rPr>
          <t xml:space="preserve">02 - código
03 - formulário origem
04 - tipo de risco
05 - questão
06 - resposta
</t>
        </r>
        <r>
          <rPr>
            <b/>
            <sz val="9"/>
            <color indexed="81"/>
            <rFont val="Segoe UI"/>
            <family val="2"/>
          </rPr>
          <t xml:space="preserve">* Ações do Plano de Ação
</t>
        </r>
        <r>
          <rPr>
            <sz val="9"/>
            <color indexed="81"/>
            <rFont val="Segoe UI"/>
            <family val="2"/>
          </rPr>
          <t xml:space="preserve">07 - código
08 - código da ação
09 - objetivo
10 - responsável
11 - data início
12 - data fim
</t>
        </r>
        <r>
          <rPr>
            <b/>
            <sz val="9"/>
            <color indexed="81"/>
            <rFont val="Segoe UI"/>
            <family val="2"/>
          </rPr>
          <t xml:space="preserve">* Ações
</t>
        </r>
        <r>
          <rPr>
            <sz val="9"/>
            <color indexed="81"/>
            <rFont val="Segoe UI"/>
            <family val="2"/>
          </rPr>
          <t xml:space="preserve">13 - descrição
14 - comando
15 - mensagem
</t>
        </r>
      </text>
    </comment>
    <comment ref="E470" authorId="4" shapeId="0" xr:uid="{4BD88010-9A66-4D7A-91A3-C38A974D51EC}">
      <text>
        <r>
          <rPr>
            <sz val="9"/>
            <color indexed="81"/>
            <rFont val="Segoe UI"/>
            <family val="2"/>
          </rPr>
          <t xml:space="preserve">01 - Plano de Ação
02 - Ações
</t>
        </r>
      </text>
    </comment>
    <comment ref="D471" authorId="1" shapeId="0" xr:uid="{BA467F62-B712-4B2E-B42C-AF15F8B901F6}">
      <text>
        <r>
          <rPr>
            <b/>
            <sz val="9"/>
            <color indexed="81"/>
            <rFont val="Segoe UI"/>
            <family val="2"/>
          </rPr>
          <t xml:space="preserve">* Ações do Plano de Ação
</t>
        </r>
        <r>
          <rPr>
            <sz val="9"/>
            <color indexed="81"/>
            <rFont val="Segoe UI"/>
            <family val="2"/>
          </rPr>
          <t xml:space="preserve">01 - código
02 - código da pergunta do plano de ação
03 - código da ação
04 - objetivo
05 - responsável
06 - data início
07 - data fim
08 - usuário cadastro 
09 - data cadastro
10 - comando
11 - mensagem
</t>
        </r>
      </text>
    </comment>
    <comment ref="E471" authorId="4" shapeId="0" xr:uid="{097F2099-1856-40D9-BF03-CEA302B9E102}">
      <text>
        <r>
          <rPr>
            <sz val="9"/>
            <color indexed="81"/>
            <rFont val="Segoe UI"/>
            <family val="2"/>
          </rPr>
          <t xml:space="preserve">01 - Plano de Ação
</t>
        </r>
      </text>
    </comment>
    <comment ref="D472" authorId="4" shapeId="0" xr:uid="{5C72FE4B-0197-4E5B-A7EC-23643A964D45}">
      <text>
        <r>
          <rPr>
            <b/>
            <sz val="9"/>
            <color indexed="81"/>
            <rFont val="Segoe UI"/>
            <family val="2"/>
          </rPr>
          <t xml:space="preserve">* Ações
</t>
        </r>
        <r>
          <rPr>
            <sz val="9"/>
            <color indexed="81"/>
            <rFont val="Segoe UI"/>
            <family val="2"/>
          </rPr>
          <t xml:space="preserve">01 - código
02 - descrição
03 - tipo de risco
04 - situação
</t>
        </r>
        <r>
          <rPr>
            <b/>
            <sz val="9"/>
            <color indexed="81"/>
            <rFont val="Segoe UI"/>
            <family val="2"/>
          </rPr>
          <t>* Plano de Ação Perguntas</t>
        </r>
        <r>
          <rPr>
            <sz val="9"/>
            <color indexed="81"/>
            <rFont val="Segoe UI"/>
            <family val="2"/>
          </rPr>
          <t xml:space="preserve">
05 - código
06 - tipo de risco</t>
        </r>
      </text>
    </comment>
    <comment ref="E472" authorId="4" shapeId="0" xr:uid="{3882E476-7CDA-462C-A746-DBBD3CE5105B}">
      <text>
        <r>
          <rPr>
            <sz val="9"/>
            <color indexed="81"/>
            <rFont val="Segoe UI"/>
            <family val="2"/>
          </rPr>
          <t>01 - Ações
02 - Plano de Ação</t>
        </r>
      </text>
    </comment>
    <comment ref="D473" authorId="1" shapeId="0" xr:uid="{98E6908A-C3B8-44DE-A182-6038DB1BBB1B}">
      <text>
        <r>
          <rPr>
            <b/>
            <sz val="9"/>
            <color indexed="81"/>
            <rFont val="Segoe UI"/>
            <family val="2"/>
          </rPr>
          <t xml:space="preserve">* Ações do Plano de Ação
</t>
        </r>
        <r>
          <rPr>
            <sz val="9"/>
            <color indexed="81"/>
            <rFont val="Segoe UI"/>
            <family val="2"/>
          </rPr>
          <t xml:space="preserve">01 - código
02 - código da pergunta do plano de ação
03 - código da ação
04 - objetivo
05 - responsável
06 - data início
07 - data fim
08 - usuário alteração 
09 - data alteração
10 - comando
11 - mensagem
</t>
        </r>
      </text>
    </comment>
    <comment ref="E473" authorId="4" shapeId="0" xr:uid="{880C35B6-A579-4B91-8BB5-6E4D8B05BFD5}">
      <text>
        <r>
          <rPr>
            <sz val="9"/>
            <color indexed="81"/>
            <rFont val="Segoe UI"/>
            <family val="2"/>
          </rPr>
          <t xml:space="preserve">01 - Plano de Ação
</t>
        </r>
      </text>
    </comment>
    <comment ref="D474" authorId="1" shapeId="0" xr:uid="{BFF42E98-F526-4ACD-8FD3-07A8A2CF84DA}">
      <text>
        <r>
          <rPr>
            <b/>
            <sz val="9"/>
            <color indexed="81"/>
            <rFont val="Segoe UI"/>
            <family val="2"/>
          </rPr>
          <t xml:space="preserve">* Ações do Plano de Ação
</t>
        </r>
        <r>
          <rPr>
            <sz val="9"/>
            <color indexed="81"/>
            <rFont val="Segoe UI"/>
            <family val="2"/>
          </rPr>
          <t xml:space="preserve">01 - código
02 - código da pergunta do plano de ação
03 - código da ação
04 - objetivo
05 - responsável
06 - data início
07 - data fim
</t>
        </r>
      </text>
    </comment>
    <comment ref="E474" authorId="4" shapeId="0" xr:uid="{F8BB92C9-19A8-4171-8A73-324458FF1301}">
      <text>
        <r>
          <rPr>
            <sz val="9"/>
            <color indexed="81"/>
            <rFont val="Segoe UI"/>
            <family val="2"/>
          </rPr>
          <t xml:space="preserve">01 - Plano de Ação
</t>
        </r>
      </text>
    </comment>
    <comment ref="D475" authorId="1" shapeId="0" xr:uid="{3F40E7F6-5A27-4E3F-AD60-9C69A413715B}">
      <text>
        <r>
          <rPr>
            <b/>
            <sz val="9"/>
            <color indexed="81"/>
            <rFont val="Segoe UI"/>
            <family val="2"/>
          </rPr>
          <t xml:space="preserve">* Ações do Plano de Ação
</t>
        </r>
        <r>
          <rPr>
            <sz val="9"/>
            <color indexed="81"/>
            <rFont val="Segoe UI"/>
            <family val="2"/>
          </rPr>
          <t xml:space="preserve">01 - código
02 - comando
03 - mensagem
</t>
        </r>
      </text>
    </comment>
    <comment ref="E475" authorId="4" shapeId="0" xr:uid="{0CF02793-2A52-4C02-96F2-2C4AB7A6952F}">
      <text>
        <r>
          <rPr>
            <sz val="9"/>
            <color indexed="81"/>
            <rFont val="Segoe UI"/>
            <family val="2"/>
          </rPr>
          <t xml:space="preserve">01 - Plano de Ação
</t>
        </r>
      </text>
    </comment>
    <comment ref="D476" authorId="0" shapeId="0" xr:uid="{C8D44EF8-3A79-4F74-8E5F-19133C052AC8}">
      <text>
        <r>
          <rPr>
            <sz val="10"/>
            <color rgb="FF000000"/>
            <rFont val="Calibri"/>
            <family val="2"/>
            <scheme val="minor"/>
          </rPr>
          <t>======
ID#AAAAkW3x6-o
Luana Alves de Araújo Passos Aguiar    (2022-11-25 14:18:31)
* Ações do Plano de Ação
01 - código
02 - código da pergunta do plano de ação
03 - código da ação
04 - objetivo
05 - responsável
06 - data início
07 - data fim
08 - usuário cadastro 
09 - data cadastro
10 - comando
11 - mensagem</t>
        </r>
      </text>
    </comment>
    <comment ref="E476" authorId="0" shapeId="0" xr:uid="{DEAAC60D-9C29-409C-84E0-DCBCE5F2CD88}">
      <text>
        <r>
          <rPr>
            <sz val="10"/>
            <color rgb="FF000000"/>
            <rFont val="Calibri"/>
            <family val="2"/>
            <scheme val="minor"/>
          </rPr>
          <t>======
ID#AAAAkW3x67Q
crp    (2022-11-25 14:18:31)
01 - Plano de Ação</t>
        </r>
      </text>
    </comment>
    <comment ref="D479" authorId="4" shapeId="0" xr:uid="{31D002BA-FFF4-4D59-BF14-3CE1839ABF94}">
      <text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 xml:space="preserve">01 - código
02 - órgão
03 - cnae secundário
</t>
        </r>
        <r>
          <rPr>
            <b/>
            <sz val="9"/>
            <color indexed="81"/>
            <rFont val="Segoe UI"/>
            <family val="2"/>
          </rPr>
          <t xml:space="preserve">
* Órgão
</t>
        </r>
        <r>
          <rPr>
            <sz val="9"/>
            <color indexed="81"/>
            <rFont val="Segoe UI"/>
            <family val="2"/>
          </rPr>
          <t>04 - descrição
05 - sigla
06 - endereço
07 - cnae</t>
        </r>
        <r>
          <rPr>
            <b/>
            <sz val="9"/>
            <color indexed="81"/>
            <rFont val="Segoe UI"/>
            <family val="2"/>
          </rPr>
          <t xml:space="preserve">
* Setores
</t>
        </r>
        <r>
          <rPr>
            <sz val="9"/>
            <color indexed="81"/>
            <rFont val="Segoe UI"/>
            <family val="2"/>
          </rPr>
          <t>08 - descrição</t>
        </r>
        <r>
          <rPr>
            <b/>
            <sz val="9"/>
            <color indexed="81"/>
            <rFont val="Segoe UI"/>
            <family val="2"/>
          </rPr>
          <t xml:space="preserve">
* Setores da Demanda
</t>
        </r>
        <r>
          <rPr>
            <sz val="9"/>
            <color indexed="81"/>
            <rFont val="Segoe UI"/>
            <family val="2"/>
          </rPr>
          <t>09 - codigo setor
10 - competência do setor</t>
        </r>
        <r>
          <rPr>
            <b/>
            <sz val="9"/>
            <color indexed="81"/>
            <rFont val="Segoe UI"/>
            <family val="2"/>
          </rPr>
          <t xml:space="preserve">
* Ambientes da Demanda
</t>
        </r>
        <r>
          <rPr>
            <sz val="9"/>
            <color indexed="81"/>
            <rFont val="Segoe UI"/>
            <family val="2"/>
          </rPr>
          <t>11 - código
12 - nome do ambiente 
13 - número de servidores</t>
        </r>
        <r>
          <rPr>
            <b/>
            <sz val="9"/>
            <color indexed="81"/>
            <rFont val="Segoe UI"/>
            <family val="2"/>
          </rPr>
          <t xml:space="preserve">
* Mobiliários e Equipamentos do Ambiente
</t>
        </r>
        <r>
          <rPr>
            <sz val="9"/>
            <color indexed="81"/>
            <rFont val="Segoe UI"/>
            <family val="2"/>
          </rPr>
          <t>14 - código mobiliário/equipamento
15 - quantidade</t>
        </r>
        <r>
          <rPr>
            <b/>
            <sz val="9"/>
            <color indexed="81"/>
            <rFont val="Segoe UI"/>
            <family val="2"/>
          </rPr>
          <t xml:space="preserve">
* Categorias
</t>
        </r>
        <r>
          <rPr>
            <sz val="9"/>
            <color indexed="81"/>
            <rFont val="Segoe UI"/>
            <family val="2"/>
          </rPr>
          <t>16 - descrição</t>
        </r>
        <r>
          <rPr>
            <b/>
            <sz val="9"/>
            <color indexed="81"/>
            <rFont val="Segoe UI"/>
            <family val="2"/>
          </rPr>
          <t xml:space="preserve">
* Cargos do Ambiente
</t>
        </r>
        <r>
          <rPr>
            <sz val="9"/>
            <color indexed="81"/>
            <rFont val="Segoe UI"/>
            <family val="2"/>
          </rPr>
          <t>17 - código cargo
18 - perfil
19 - tipo de vínculo
20 - carga horária semanal do cargo
21 - descrição das atividades desenvolvidas
22 - descrever outras atividades desenvolvidas</t>
        </r>
        <r>
          <rPr>
            <b/>
            <sz val="9"/>
            <color indexed="81"/>
            <rFont val="Segoe UI"/>
            <family val="2"/>
          </rPr>
          <t xml:space="preserve">
* Cargo
</t>
        </r>
        <r>
          <rPr>
            <sz val="9"/>
            <color indexed="81"/>
            <rFont val="Segoe UI"/>
            <family val="2"/>
          </rPr>
          <t>23 - descrição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
</t>
        </r>
        <r>
          <rPr>
            <sz val="9"/>
            <color indexed="81"/>
            <rFont val="Segoe UI"/>
            <family val="2"/>
          </rPr>
          <t>24 - código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 (Respostas)
</t>
        </r>
        <r>
          <rPr>
            <sz val="9"/>
            <color indexed="81"/>
            <rFont val="Segoe UI"/>
            <family val="2"/>
          </rPr>
          <t>25 - código
26 - código pergunta
27 - resposta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 (Perguntas)
</t>
        </r>
        <r>
          <rPr>
            <sz val="9"/>
            <color indexed="81"/>
            <rFont val="Segoe UI"/>
            <family val="2"/>
          </rPr>
          <t>28 - pergunta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 (Instruções)
</t>
        </r>
        <r>
          <rPr>
            <sz val="9"/>
            <color indexed="81"/>
            <rFont val="Segoe UI"/>
            <family val="2"/>
          </rPr>
          <t>29 - resultado
30 - referência
31 - orientações básicas</t>
        </r>
        <r>
          <rPr>
            <b/>
            <sz val="9"/>
            <color indexed="81"/>
            <rFont val="Segoe UI"/>
            <family val="2"/>
          </rPr>
          <t xml:space="preserve">
* Outros Riscos
</t>
        </r>
        <r>
          <rPr>
            <sz val="9"/>
            <color indexed="81"/>
            <rFont val="Segoe UI"/>
            <family val="2"/>
          </rPr>
          <t>32 - descrição do risco
33  - mais informações</t>
        </r>
        <r>
          <rPr>
            <b/>
            <sz val="9"/>
            <color indexed="81"/>
            <rFont val="Segoe UI"/>
            <family val="2"/>
          </rPr>
          <t xml:space="preserve">
* Matriz de Gerenciamento do Risco
</t>
        </r>
        <r>
          <rPr>
            <sz val="9"/>
            <color indexed="81"/>
            <rFont val="Segoe UI"/>
            <family val="2"/>
          </rPr>
          <t>34 - nível de risco</t>
        </r>
        <r>
          <rPr>
            <b/>
            <sz val="9"/>
            <color indexed="81"/>
            <rFont val="Segoe UI"/>
            <family val="2"/>
          </rPr>
          <t xml:space="preserve">
* Formulário - Incêndio e Explosão
</t>
        </r>
        <r>
          <rPr>
            <sz val="9"/>
            <color indexed="81"/>
            <rFont val="Segoe UI"/>
            <family val="2"/>
          </rPr>
          <t>35 - código</t>
        </r>
        <r>
          <rPr>
            <b/>
            <sz val="9"/>
            <color indexed="81"/>
            <rFont val="Segoe UI"/>
            <family val="2"/>
          </rPr>
          <t xml:space="preserve">
* Formulário - Incêndio e Explosão (Respostas)
</t>
        </r>
        <r>
          <rPr>
            <sz val="9"/>
            <color indexed="81"/>
            <rFont val="Segoe UI"/>
            <family val="2"/>
          </rPr>
          <t>36 - código
37 - código pergunta
38 - resposta</t>
        </r>
        <r>
          <rPr>
            <b/>
            <sz val="9"/>
            <color indexed="81"/>
            <rFont val="Segoe UI"/>
            <family val="2"/>
          </rPr>
          <t xml:space="preserve">
* Formulário - Incêndio e Explosão (Perguntas)
</t>
        </r>
        <r>
          <rPr>
            <sz val="9"/>
            <color indexed="81"/>
            <rFont val="Segoe UI"/>
            <family val="2"/>
          </rPr>
          <t>39 - pergunta</t>
        </r>
        <r>
          <rPr>
            <b/>
            <sz val="9"/>
            <color indexed="81"/>
            <rFont val="Segoe UI"/>
            <family val="2"/>
          </rPr>
          <t xml:space="preserve">
* Formulário - Incêndio e Explosão (Instruções)
</t>
        </r>
        <r>
          <rPr>
            <sz val="9"/>
            <color indexed="81"/>
            <rFont val="Segoe UI"/>
            <family val="2"/>
          </rPr>
          <t>40 - tipo resposta
41 - resultado
42 - referência
43 - orientações básicas</t>
        </r>
        <r>
          <rPr>
            <b/>
            <sz val="9"/>
            <color indexed="81"/>
            <rFont val="Segoe UI"/>
            <family val="2"/>
          </rPr>
          <t xml:space="preserve">
* Formulário - Ergonomia
</t>
        </r>
        <r>
          <rPr>
            <sz val="9"/>
            <color indexed="81"/>
            <rFont val="Segoe UI"/>
            <family val="2"/>
          </rPr>
          <t>44 - código</t>
        </r>
        <r>
          <rPr>
            <b/>
            <sz val="9"/>
            <color indexed="81"/>
            <rFont val="Segoe UI"/>
            <family val="2"/>
          </rPr>
          <t xml:space="preserve">
* Formulário - Ergonomia (Respostas)
</t>
        </r>
        <r>
          <rPr>
            <sz val="9"/>
            <color indexed="81"/>
            <rFont val="Segoe UI"/>
            <family val="2"/>
          </rPr>
          <t>45 - código
46 - código pergunta
47 - resposta
48 - comentário</t>
        </r>
        <r>
          <rPr>
            <b/>
            <sz val="9"/>
            <color indexed="81"/>
            <rFont val="Segoe UI"/>
            <family val="2"/>
          </rPr>
          <t xml:space="preserve">
* Formulário - Ergonomia (Perguntas)
</t>
        </r>
        <r>
          <rPr>
            <sz val="9"/>
            <color indexed="81"/>
            <rFont val="Segoe UI"/>
            <family val="2"/>
          </rPr>
          <t>49 - pergunta
50 - tipo de risco</t>
        </r>
        <r>
          <rPr>
            <b/>
            <sz val="9"/>
            <color indexed="81"/>
            <rFont val="Segoe UI"/>
            <family val="2"/>
          </rPr>
          <t xml:space="preserve">
* Formulário - Ergonomia (Instruções)
</t>
        </r>
        <r>
          <rPr>
            <sz val="9"/>
            <color indexed="81"/>
            <rFont val="Segoe UI"/>
            <family val="2"/>
          </rPr>
          <t>51 - opção de resposta
52 - grau do risco
53 - resultado
54 - atenção
55 - referência
56 - orientações básicas</t>
        </r>
        <r>
          <rPr>
            <b/>
            <sz val="9"/>
            <color indexed="81"/>
            <rFont val="Segoe UI"/>
            <family val="2"/>
          </rPr>
          <t xml:space="preserve">
* Formulário - Ergonomia (Perguntas Auxiliares)
</t>
        </r>
        <r>
          <rPr>
            <sz val="9"/>
            <color indexed="81"/>
            <rFont val="Segoe UI"/>
            <family val="2"/>
          </rPr>
          <t>57 - pergunta</t>
        </r>
        <r>
          <rPr>
            <b/>
            <sz val="9"/>
            <color indexed="81"/>
            <rFont val="Segoe UI"/>
            <family val="2"/>
          </rPr>
          <t xml:space="preserve">
* Formulário - Ergonomia (Resposta Perguntas Auxiliares)
</t>
        </r>
        <r>
          <rPr>
            <sz val="9"/>
            <color indexed="81"/>
            <rFont val="Segoe UI"/>
            <family val="2"/>
          </rPr>
          <t>58 - código
59 - código da pergunta auxiliar</t>
        </r>
        <r>
          <rPr>
            <b/>
            <sz val="9"/>
            <color indexed="81"/>
            <rFont val="Segoe UI"/>
            <family val="2"/>
          </rPr>
          <t xml:space="preserve">
* Formulário - Agentes Ambientais
</t>
        </r>
        <r>
          <rPr>
            <sz val="9"/>
            <color indexed="81"/>
            <rFont val="Segoe UI"/>
            <family val="2"/>
          </rPr>
          <t>60 - código</t>
        </r>
        <r>
          <rPr>
            <b/>
            <sz val="9"/>
            <color indexed="81"/>
            <rFont val="Segoe UI"/>
            <family val="2"/>
          </rPr>
          <t xml:space="preserve">
* Formulário - Agentes Ambientais (Perguntas)
</t>
        </r>
        <r>
          <rPr>
            <sz val="9"/>
            <color indexed="81"/>
            <rFont val="Segoe UI"/>
            <family val="2"/>
          </rPr>
          <t>61 - pergunta
62 - tipo de risco</t>
        </r>
        <r>
          <rPr>
            <b/>
            <sz val="9"/>
            <color indexed="81"/>
            <rFont val="Segoe UI"/>
            <family val="2"/>
          </rPr>
          <t xml:space="preserve">
* Formulário - Agentes Ambientais (Instruções)
</t>
        </r>
        <r>
          <rPr>
            <sz val="9"/>
            <color indexed="81"/>
            <rFont val="Segoe UI"/>
            <family val="2"/>
          </rPr>
          <t>63 - opção de resposta
64 - grau do risco
65 - resultado
66 - atenção
67 - observação
68 - referência
69 - orientações básicas complementares</t>
        </r>
        <r>
          <rPr>
            <b/>
            <sz val="9"/>
            <color indexed="81"/>
            <rFont val="Segoe UI"/>
            <family val="2"/>
          </rPr>
          <t xml:space="preserve">
* Formulário - Agentes Ambientais (Respostas)
</t>
        </r>
        <r>
          <rPr>
            <sz val="9"/>
            <color indexed="81"/>
            <rFont val="Segoe UI"/>
            <family val="2"/>
          </rPr>
          <t xml:space="preserve">70 - resposta
71 - comentário
</t>
        </r>
        <r>
          <rPr>
            <b/>
            <sz val="9"/>
            <color indexed="81"/>
            <rFont val="Segoe UI"/>
            <family val="2"/>
          </rPr>
          <t xml:space="preserve">
* Formulário - Agentes Ambientais (Perguntas Auxiliares)
</t>
        </r>
        <r>
          <rPr>
            <sz val="9"/>
            <color indexed="81"/>
            <rFont val="Segoe UI"/>
            <family val="2"/>
          </rPr>
          <t>72 - pergunta</t>
        </r>
        <r>
          <rPr>
            <b/>
            <sz val="9"/>
            <color indexed="81"/>
            <rFont val="Segoe UI"/>
            <family val="2"/>
          </rPr>
          <t xml:space="preserve">
* Formulário - Agentes Ambientais (Resposta Perguntas Auxiliares)
</t>
        </r>
        <r>
          <rPr>
            <sz val="9"/>
            <color indexed="81"/>
            <rFont val="Segoe UI"/>
            <family val="2"/>
          </rPr>
          <t>73 - código
74 - código da pergunta auxiliar
75 - resposta</t>
        </r>
        <r>
          <rPr>
            <b/>
            <sz val="9"/>
            <color indexed="81"/>
            <rFont val="Segoe UI"/>
            <family val="2"/>
          </rPr>
          <t xml:space="preserve">
* Plano de Ação
</t>
        </r>
        <r>
          <rPr>
            <sz val="9"/>
            <color indexed="81"/>
            <rFont val="Segoe UI"/>
            <family val="2"/>
          </rPr>
          <t>76 - código</t>
        </r>
        <r>
          <rPr>
            <b/>
            <sz val="9"/>
            <color indexed="81"/>
            <rFont val="Segoe UI"/>
            <family val="2"/>
          </rPr>
          <t xml:space="preserve">
* Plano de Ação Perguntas
</t>
        </r>
        <r>
          <rPr>
            <sz val="9"/>
            <color indexed="81"/>
            <rFont val="Segoe UI"/>
            <family val="2"/>
          </rPr>
          <t>77 - tipo de risco
78 - questão
79 - resposta</t>
        </r>
        <r>
          <rPr>
            <b/>
            <sz val="9"/>
            <color indexed="81"/>
            <rFont val="Segoe UI"/>
            <family val="2"/>
          </rPr>
          <t xml:space="preserve">
* Ações do Plano de Ação
</t>
        </r>
        <r>
          <rPr>
            <sz val="9"/>
            <color indexed="81"/>
            <rFont val="Segoe UI"/>
            <family val="2"/>
          </rPr>
          <t>80 - código da pergunta do plano de ação
81 - código da ação
82 - objetivo
83 - responsável
84 - data início
85 - data fim</t>
        </r>
        <r>
          <rPr>
            <b/>
            <sz val="9"/>
            <color indexed="81"/>
            <rFont val="Segoe UI"/>
            <family val="2"/>
          </rPr>
          <t xml:space="preserve">
* Ações
</t>
        </r>
        <r>
          <rPr>
            <sz val="9"/>
            <color indexed="81"/>
            <rFont val="Segoe UI"/>
            <family val="2"/>
          </rPr>
          <t>86 - descrição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* PGR</t>
        </r>
        <r>
          <rPr>
            <sz val="9"/>
            <color indexed="81"/>
            <rFont val="Segoe UI"/>
            <family val="2"/>
          </rPr>
          <t xml:space="preserve">
87 - código
88 - código da demanda
89 - fase da geração do produto
90 - arquivo pdf
91 - responsável técnico
92 - usuário cadastro
93 - data cadastro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>94 - código
95 - comando
96 - mensagem</t>
        </r>
      </text>
    </comment>
    <comment ref="E479" authorId="1" shapeId="0" xr:uid="{94CAB724-C638-465A-9FC1-6791E17E6510}">
      <text>
        <r>
          <rPr>
            <sz val="9"/>
            <color indexed="81"/>
            <rFont val="Segoe UI"/>
            <family val="2"/>
          </rPr>
          <t>01 - Formulário - Instalações Elétricas Riscos
02 - Outros Riscos
03 - Formulário - Incêndio e Explosão
04 - Formulário - Ergonomia
05 - Formulário - Agentes Ambientais
06 - Mobiliários e Equipamentos do Ambiente
07 - Cargos do Ambiente
08 - Demanda de Avaliação Ambiental
09 - Órgão
10 - Setores da Demanda
11 - Ambientes da Demanda
12 - Categoria
13 - Cargo
14 - Produto PGR
15 - Plano de Ação
16 - Ações
17 - Responsável Técnico</t>
        </r>
      </text>
    </comment>
    <comment ref="D482" authorId="4" shapeId="0" xr:uid="{E6EDDFF8-AAB5-4F65-96FC-082E12AC2CCA}">
      <text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 xml:space="preserve">01 - código
02 - órgão
03 - cnae secundário
</t>
        </r>
        <r>
          <rPr>
            <b/>
            <sz val="9"/>
            <color indexed="81"/>
            <rFont val="Segoe UI"/>
            <family val="2"/>
          </rPr>
          <t xml:space="preserve">
* Órgão
</t>
        </r>
        <r>
          <rPr>
            <sz val="9"/>
            <color indexed="81"/>
            <rFont val="Segoe UI"/>
            <family val="2"/>
          </rPr>
          <t>04 - descrição
05 - sigla
06 - endereço
07 - cnae</t>
        </r>
        <r>
          <rPr>
            <b/>
            <sz val="9"/>
            <color indexed="81"/>
            <rFont val="Segoe UI"/>
            <family val="2"/>
          </rPr>
          <t xml:space="preserve">
* Setores
</t>
        </r>
        <r>
          <rPr>
            <sz val="9"/>
            <color indexed="81"/>
            <rFont val="Segoe UI"/>
            <family val="2"/>
          </rPr>
          <t>08 - descrição</t>
        </r>
        <r>
          <rPr>
            <b/>
            <sz val="9"/>
            <color indexed="81"/>
            <rFont val="Segoe UI"/>
            <family val="2"/>
          </rPr>
          <t xml:space="preserve">
* Setores da Demanda
</t>
        </r>
        <r>
          <rPr>
            <sz val="9"/>
            <color indexed="81"/>
            <rFont val="Segoe UI"/>
            <family val="2"/>
          </rPr>
          <t>09 - codigo setor
10 - competência do setor</t>
        </r>
        <r>
          <rPr>
            <b/>
            <sz val="9"/>
            <color indexed="81"/>
            <rFont val="Segoe UI"/>
            <family val="2"/>
          </rPr>
          <t xml:space="preserve">
* Ambientes da Demanda
</t>
        </r>
        <r>
          <rPr>
            <sz val="9"/>
            <color indexed="81"/>
            <rFont val="Segoe UI"/>
            <family val="2"/>
          </rPr>
          <t>11 - código
12 - nome do ambiente 
13 - número de servidores</t>
        </r>
        <r>
          <rPr>
            <b/>
            <sz val="9"/>
            <color indexed="81"/>
            <rFont val="Segoe UI"/>
            <family val="2"/>
          </rPr>
          <t xml:space="preserve">
* Mobiliários e Equipamentos do Ambiente
</t>
        </r>
        <r>
          <rPr>
            <sz val="9"/>
            <color indexed="81"/>
            <rFont val="Segoe UI"/>
            <family val="2"/>
          </rPr>
          <t>14 - código mobiliário/equipamento
15 - quantidade</t>
        </r>
        <r>
          <rPr>
            <b/>
            <sz val="9"/>
            <color indexed="81"/>
            <rFont val="Segoe UI"/>
            <family val="2"/>
          </rPr>
          <t xml:space="preserve">
* Categorias
</t>
        </r>
        <r>
          <rPr>
            <sz val="9"/>
            <color indexed="81"/>
            <rFont val="Segoe UI"/>
            <family val="2"/>
          </rPr>
          <t>16 - descrição</t>
        </r>
        <r>
          <rPr>
            <b/>
            <sz val="9"/>
            <color indexed="81"/>
            <rFont val="Segoe UI"/>
            <family val="2"/>
          </rPr>
          <t xml:space="preserve">
* Cargos do Ambiente
</t>
        </r>
        <r>
          <rPr>
            <sz val="9"/>
            <color indexed="81"/>
            <rFont val="Segoe UI"/>
            <family val="2"/>
          </rPr>
          <t>17 - código cargo
18 - perfil
19 - tipo de vínculo
20 - carga horária semanal do cargo
21 - descrição das atividades desenvolvidas
22 - descrever outras atividades desenvolvidas</t>
        </r>
        <r>
          <rPr>
            <b/>
            <sz val="9"/>
            <color indexed="81"/>
            <rFont val="Segoe UI"/>
            <family val="2"/>
          </rPr>
          <t xml:space="preserve">
* Cargo
</t>
        </r>
        <r>
          <rPr>
            <sz val="9"/>
            <color indexed="81"/>
            <rFont val="Segoe UI"/>
            <family val="2"/>
          </rPr>
          <t>23 - descrição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
</t>
        </r>
        <r>
          <rPr>
            <sz val="9"/>
            <color indexed="81"/>
            <rFont val="Segoe UI"/>
            <family val="2"/>
          </rPr>
          <t>24 - código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 (Respostas)
</t>
        </r>
        <r>
          <rPr>
            <sz val="9"/>
            <color indexed="81"/>
            <rFont val="Segoe UI"/>
            <family val="2"/>
          </rPr>
          <t>25 - código
26 - código pergunta
27 - resposta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 (Perguntas)
</t>
        </r>
        <r>
          <rPr>
            <sz val="9"/>
            <color indexed="81"/>
            <rFont val="Segoe UI"/>
            <family val="2"/>
          </rPr>
          <t>28 - pergunta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 (Instruções)
</t>
        </r>
        <r>
          <rPr>
            <sz val="9"/>
            <color indexed="81"/>
            <rFont val="Segoe UI"/>
            <family val="2"/>
          </rPr>
          <t>29 - resultado
30 - referência
31 - orientações básicas</t>
        </r>
        <r>
          <rPr>
            <b/>
            <sz val="9"/>
            <color indexed="81"/>
            <rFont val="Segoe UI"/>
            <family val="2"/>
          </rPr>
          <t xml:space="preserve">
* Outros Riscos
</t>
        </r>
        <r>
          <rPr>
            <sz val="9"/>
            <color indexed="81"/>
            <rFont val="Segoe UI"/>
            <family val="2"/>
          </rPr>
          <t>32 - descrição do risco
33  - mais informações</t>
        </r>
        <r>
          <rPr>
            <b/>
            <sz val="9"/>
            <color indexed="81"/>
            <rFont val="Segoe UI"/>
            <family val="2"/>
          </rPr>
          <t xml:space="preserve">
* Matriz de Gerenciamento do Risco
</t>
        </r>
        <r>
          <rPr>
            <sz val="9"/>
            <color indexed="81"/>
            <rFont val="Segoe UI"/>
            <family val="2"/>
          </rPr>
          <t>34 - nível de risco</t>
        </r>
        <r>
          <rPr>
            <b/>
            <sz val="9"/>
            <color indexed="81"/>
            <rFont val="Segoe UI"/>
            <family val="2"/>
          </rPr>
          <t xml:space="preserve">
* Formulário - Incêndio e Explosão
</t>
        </r>
        <r>
          <rPr>
            <sz val="9"/>
            <color indexed="81"/>
            <rFont val="Segoe UI"/>
            <family val="2"/>
          </rPr>
          <t>35 - código</t>
        </r>
        <r>
          <rPr>
            <b/>
            <sz val="9"/>
            <color indexed="81"/>
            <rFont val="Segoe UI"/>
            <family val="2"/>
          </rPr>
          <t xml:space="preserve">
* Formulário - Incêndio e Explosão (Respostas)
</t>
        </r>
        <r>
          <rPr>
            <sz val="9"/>
            <color indexed="81"/>
            <rFont val="Segoe UI"/>
            <family val="2"/>
          </rPr>
          <t>36 - código
37 - código pergunta
38 - resposta</t>
        </r>
        <r>
          <rPr>
            <b/>
            <sz val="9"/>
            <color indexed="81"/>
            <rFont val="Segoe UI"/>
            <family val="2"/>
          </rPr>
          <t xml:space="preserve">
* Formulário - Incêndio e Explosão (Perguntas)
</t>
        </r>
        <r>
          <rPr>
            <sz val="9"/>
            <color indexed="81"/>
            <rFont val="Segoe UI"/>
            <family val="2"/>
          </rPr>
          <t>39 - pergunta</t>
        </r>
        <r>
          <rPr>
            <b/>
            <sz val="9"/>
            <color indexed="81"/>
            <rFont val="Segoe UI"/>
            <family val="2"/>
          </rPr>
          <t xml:space="preserve">
* Formulário - Incêndio e Explosão (Instruções)
</t>
        </r>
        <r>
          <rPr>
            <sz val="9"/>
            <color indexed="81"/>
            <rFont val="Segoe UI"/>
            <family val="2"/>
          </rPr>
          <t>40 - tipo resposta
41 - resultado
42 - referência
43 - orientações básicas</t>
        </r>
        <r>
          <rPr>
            <b/>
            <sz val="9"/>
            <color indexed="81"/>
            <rFont val="Segoe UI"/>
            <family val="2"/>
          </rPr>
          <t xml:space="preserve">
* Formulário - Ergonomia
</t>
        </r>
        <r>
          <rPr>
            <sz val="9"/>
            <color indexed="81"/>
            <rFont val="Segoe UI"/>
            <family val="2"/>
          </rPr>
          <t>44 - código</t>
        </r>
        <r>
          <rPr>
            <b/>
            <sz val="9"/>
            <color indexed="81"/>
            <rFont val="Segoe UI"/>
            <family val="2"/>
          </rPr>
          <t xml:space="preserve">
* Formulário - Ergonomia (Respostas)
</t>
        </r>
        <r>
          <rPr>
            <sz val="9"/>
            <color indexed="81"/>
            <rFont val="Segoe UI"/>
            <family val="2"/>
          </rPr>
          <t>45 - código
46 - código pergunta
47 - resposta
48 - comentário</t>
        </r>
        <r>
          <rPr>
            <b/>
            <sz val="9"/>
            <color indexed="81"/>
            <rFont val="Segoe UI"/>
            <family val="2"/>
          </rPr>
          <t xml:space="preserve">
* Formulário - Ergonomia (Perguntas)
</t>
        </r>
        <r>
          <rPr>
            <sz val="9"/>
            <color indexed="81"/>
            <rFont val="Segoe UI"/>
            <family val="2"/>
          </rPr>
          <t>49 - pergunta
50 - tipo de risco</t>
        </r>
        <r>
          <rPr>
            <b/>
            <sz val="9"/>
            <color indexed="81"/>
            <rFont val="Segoe UI"/>
            <family val="2"/>
          </rPr>
          <t xml:space="preserve">
* Formulário - Ergonomia (Instruções)
</t>
        </r>
        <r>
          <rPr>
            <sz val="9"/>
            <color indexed="81"/>
            <rFont val="Segoe UI"/>
            <family val="2"/>
          </rPr>
          <t>51 - opção de resposta
52 - grau do risco
53 - resultado
54 - atenção
55 - referência
56 - orientações básicas</t>
        </r>
        <r>
          <rPr>
            <b/>
            <sz val="9"/>
            <color indexed="81"/>
            <rFont val="Segoe UI"/>
            <family val="2"/>
          </rPr>
          <t xml:space="preserve">
* Formulário - Ergonomia (Perguntas Auxiliares)
</t>
        </r>
        <r>
          <rPr>
            <sz val="9"/>
            <color indexed="81"/>
            <rFont val="Segoe UI"/>
            <family val="2"/>
          </rPr>
          <t>57 - pergunta</t>
        </r>
        <r>
          <rPr>
            <b/>
            <sz val="9"/>
            <color indexed="81"/>
            <rFont val="Segoe UI"/>
            <family val="2"/>
          </rPr>
          <t xml:space="preserve">
* Formulário - Ergonomia (Resposta Perguntas Auxiliares)
</t>
        </r>
        <r>
          <rPr>
            <sz val="9"/>
            <color indexed="81"/>
            <rFont val="Segoe UI"/>
            <family val="2"/>
          </rPr>
          <t>58 - código
59 - código da pergunta auxiliar</t>
        </r>
        <r>
          <rPr>
            <b/>
            <sz val="9"/>
            <color indexed="81"/>
            <rFont val="Segoe UI"/>
            <family val="2"/>
          </rPr>
          <t xml:space="preserve">
* Formulário - Agentes Ambientais
</t>
        </r>
        <r>
          <rPr>
            <sz val="9"/>
            <color indexed="81"/>
            <rFont val="Segoe UI"/>
            <family val="2"/>
          </rPr>
          <t>60 - código</t>
        </r>
        <r>
          <rPr>
            <b/>
            <sz val="9"/>
            <color indexed="81"/>
            <rFont val="Segoe UI"/>
            <family val="2"/>
          </rPr>
          <t xml:space="preserve">
* Formulário - Agentes Ambientais (Perguntas)
</t>
        </r>
        <r>
          <rPr>
            <sz val="9"/>
            <color indexed="81"/>
            <rFont val="Segoe UI"/>
            <family val="2"/>
          </rPr>
          <t>61 - pergunta
62 - tipo de risco</t>
        </r>
        <r>
          <rPr>
            <b/>
            <sz val="9"/>
            <color indexed="81"/>
            <rFont val="Segoe UI"/>
            <family val="2"/>
          </rPr>
          <t xml:space="preserve">
* Formulário - Agentes Ambientais (Instruções)
</t>
        </r>
        <r>
          <rPr>
            <sz val="9"/>
            <color indexed="81"/>
            <rFont val="Segoe UI"/>
            <family val="2"/>
          </rPr>
          <t>63 - opção de resposta
64 - grau do risco
65 - resultado
66 - atenção
67 - observação
68 - referência
69 - orientações básicas complementares</t>
        </r>
        <r>
          <rPr>
            <b/>
            <sz val="9"/>
            <color indexed="81"/>
            <rFont val="Segoe UI"/>
            <family val="2"/>
          </rPr>
          <t xml:space="preserve">
* Formulário - Agentes Ambientais (Respostas)
</t>
        </r>
        <r>
          <rPr>
            <sz val="9"/>
            <color indexed="81"/>
            <rFont val="Segoe UI"/>
            <family val="2"/>
          </rPr>
          <t xml:space="preserve">70 - resposta
71 - comentário
</t>
        </r>
        <r>
          <rPr>
            <b/>
            <sz val="9"/>
            <color indexed="81"/>
            <rFont val="Segoe UI"/>
            <family val="2"/>
          </rPr>
          <t xml:space="preserve">
* Formulário - Agentes Ambientais (Perguntas Auxiliares)
</t>
        </r>
        <r>
          <rPr>
            <sz val="9"/>
            <color indexed="81"/>
            <rFont val="Segoe UI"/>
            <family val="2"/>
          </rPr>
          <t>72 - pergunta</t>
        </r>
        <r>
          <rPr>
            <b/>
            <sz val="9"/>
            <color indexed="81"/>
            <rFont val="Segoe UI"/>
            <family val="2"/>
          </rPr>
          <t xml:space="preserve">
* Formulário - Agentes Ambientais (Resposta Perguntas Auxiliares)
</t>
        </r>
        <r>
          <rPr>
            <sz val="9"/>
            <color indexed="81"/>
            <rFont val="Segoe UI"/>
            <family val="2"/>
          </rPr>
          <t>73 - código
74 - código da pergunta auxiliar
75 - resposta</t>
        </r>
        <r>
          <rPr>
            <b/>
            <sz val="9"/>
            <color indexed="81"/>
            <rFont val="Segoe UI"/>
            <family val="2"/>
          </rPr>
          <t xml:space="preserve">
* Plano de Ação
</t>
        </r>
        <r>
          <rPr>
            <sz val="9"/>
            <color indexed="81"/>
            <rFont val="Segoe UI"/>
            <family val="2"/>
          </rPr>
          <t>76 - código</t>
        </r>
        <r>
          <rPr>
            <b/>
            <sz val="9"/>
            <color indexed="81"/>
            <rFont val="Segoe UI"/>
            <family val="2"/>
          </rPr>
          <t xml:space="preserve">
* Plano de Ação Perguntas
</t>
        </r>
        <r>
          <rPr>
            <sz val="9"/>
            <color indexed="81"/>
            <rFont val="Segoe UI"/>
            <family val="2"/>
          </rPr>
          <t>77 - tipo de risco
78 - questão
79 - resposta</t>
        </r>
        <r>
          <rPr>
            <b/>
            <sz val="9"/>
            <color indexed="81"/>
            <rFont val="Segoe UI"/>
            <family val="2"/>
          </rPr>
          <t xml:space="preserve">
* Ações do Plano de Ação
</t>
        </r>
        <r>
          <rPr>
            <sz val="9"/>
            <color indexed="81"/>
            <rFont val="Segoe UI"/>
            <family val="2"/>
          </rPr>
          <t>80 - código da pergunta do plano de ação
81 - código da ação
82 - objetivo
83 - responsável
84 - data início
85 - data fim</t>
        </r>
        <r>
          <rPr>
            <b/>
            <sz val="9"/>
            <color indexed="81"/>
            <rFont val="Segoe UI"/>
            <family val="2"/>
          </rPr>
          <t xml:space="preserve">
* Ações
</t>
        </r>
        <r>
          <rPr>
            <sz val="9"/>
            <color indexed="81"/>
            <rFont val="Segoe UI"/>
            <family val="2"/>
          </rPr>
          <t>86 - descrição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* PGR</t>
        </r>
        <r>
          <rPr>
            <sz val="9"/>
            <color indexed="81"/>
            <rFont val="Segoe UI"/>
            <family val="2"/>
          </rPr>
          <t xml:space="preserve">
87 - código
88 - código da demanda
89 - fase da geração do produto
90 - data assinatura gestor
91 - usuário assinatura gestor
92 - código verificador gestor
93 - código CRC gestor
94 - arquivo pdf
95 - responsável técnico
96 - usuário alteração
97 - data alteração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>98 - código
99 - comando
10 - mensagem</t>
        </r>
      </text>
    </comment>
    <comment ref="E482" authorId="1" shapeId="0" xr:uid="{D88DFA4B-95F4-4A0B-92F5-889A55AC4A4F}">
      <text>
        <r>
          <rPr>
            <sz val="9"/>
            <color indexed="81"/>
            <rFont val="Segoe UI"/>
            <family val="2"/>
          </rPr>
          <t>01 - Formulário - Instalações Elétricas Riscos
02 - Outros Riscos
03 - Formulário - Incêndio e Explosão
04 - Formulário - Ergonomia
05 - Formulário - Agentes Ambientais
06 - Mobiliários e Equipamentos do Ambiente
07 - Cargos do Ambiente
08 - Demanda de Avaliação Ambiental
09 - Órgão
10 - Setores da Demanda
11 - Ambientes da Demanda
12 - Categoria
13 - Cargo
14 - Produto PGR
15 - Plano de Ação
16 - Ações
17 - Responsável Técnico</t>
        </r>
      </text>
    </comment>
    <comment ref="D485" authorId="4" shapeId="0" xr:uid="{589047EB-DCAA-45AD-9379-F2FD9F129D57}">
      <text>
        <r>
          <rPr>
            <b/>
            <sz val="9"/>
            <color indexed="81"/>
            <rFont val="Segoe UI"/>
            <family val="2"/>
          </rPr>
          <t>* Configuração de E-mail</t>
        </r>
        <r>
          <rPr>
            <sz val="9"/>
            <color indexed="81"/>
            <rFont val="Segoe UI"/>
            <family val="2"/>
          </rPr>
          <t xml:space="preserve">
01 - código
02 - ip/nome do servidor
03 - porta
04 - protocolo
05 - conta e-mail
06 - senha
07 - usuário cadastro
08 - usuário alteração
09 - data cadastro
10 - data alteração</t>
        </r>
      </text>
    </comment>
    <comment ref="E485" authorId="4" shapeId="0" xr:uid="{DF9D2963-EA92-4FF5-A8B5-DFA4B05FB22B}">
      <text>
        <r>
          <rPr>
            <sz val="9"/>
            <color indexed="81"/>
            <rFont val="Segoe UI"/>
            <family val="2"/>
          </rPr>
          <t>01 - Configuração de E-mail</t>
        </r>
      </text>
    </comment>
    <comment ref="D486" authorId="4" shapeId="0" xr:uid="{06C7E051-862D-4E12-9F5B-E74C025DBF42}">
      <text>
        <r>
          <rPr>
            <b/>
            <sz val="9"/>
            <color indexed="81"/>
            <rFont val="Segoe UI"/>
            <family val="2"/>
          </rPr>
          <t>* Configuração de E-mail</t>
        </r>
        <r>
          <rPr>
            <sz val="9"/>
            <color indexed="81"/>
            <rFont val="Segoe UI"/>
            <family val="2"/>
          </rPr>
          <t xml:space="preserve">
01 - código
02 - ip/nome do servidor
03 - porta
04 - protocolo
05 - conta e-mail
06 - senha
07 - usuário cadastro
08 - data cadastro
09 - comando
10 - mensagem
</t>
        </r>
      </text>
    </comment>
    <comment ref="E486" authorId="4" shapeId="0" xr:uid="{304502EB-4D5B-4E45-B16F-2ED6AE9CC26E}">
      <text>
        <r>
          <rPr>
            <sz val="9"/>
            <color indexed="81"/>
            <rFont val="Segoe UI"/>
            <family val="2"/>
          </rPr>
          <t>01 - Configuração de E-mail</t>
        </r>
      </text>
    </comment>
    <comment ref="D487" authorId="4" shapeId="0" xr:uid="{E03F9EBA-7834-4B46-B86F-F131B9008FAE}">
      <text>
        <r>
          <rPr>
            <b/>
            <sz val="9"/>
            <color indexed="81"/>
            <rFont val="Segoe UI"/>
            <family val="2"/>
          </rPr>
          <t>* Configuração de E-mail</t>
        </r>
        <r>
          <rPr>
            <sz val="9"/>
            <color indexed="81"/>
            <rFont val="Segoe UI"/>
            <family val="2"/>
          </rPr>
          <t xml:space="preserve">
01 - código
02 - ip/nome do servidor
03 - porta
04 - protocolo
05 - conta e-mail
06 - senha
07 - usuário alteração
08 - data alteração
09 - comando
10 - mensagem
</t>
        </r>
      </text>
    </comment>
    <comment ref="E487" authorId="4" shapeId="0" xr:uid="{26F96BB8-1F0D-4E9D-9881-EE7C5C7D9042}">
      <text>
        <r>
          <rPr>
            <sz val="9"/>
            <color indexed="81"/>
            <rFont val="Segoe UI"/>
            <family val="2"/>
          </rPr>
          <t>01 - Configuração de E-mail</t>
        </r>
      </text>
    </comment>
    <comment ref="D488" authorId="4" shapeId="0" xr:uid="{74FED89D-36B8-453D-A4AF-FF598B59CE07}">
      <text>
        <r>
          <rPr>
            <b/>
            <sz val="9"/>
            <color indexed="81"/>
            <rFont val="Segoe UI"/>
            <family val="2"/>
          </rPr>
          <t>* Configuração de E-mail</t>
        </r>
        <r>
          <rPr>
            <sz val="9"/>
            <color indexed="81"/>
            <rFont val="Segoe UI"/>
            <family val="2"/>
          </rPr>
          <t xml:space="preserve">
01 - código
02 - ip/nome do servidor
03 - porta
04 - protocolo
05 - conta e-mail
06 - senha
07 - usuário alteração
08 - data alteração
</t>
        </r>
      </text>
    </comment>
    <comment ref="E488" authorId="4" shapeId="0" xr:uid="{25BCB9B9-07D8-41C9-A467-FA92680B80B0}">
      <text>
        <r>
          <rPr>
            <sz val="9"/>
            <color indexed="81"/>
            <rFont val="Segoe UI"/>
            <family val="2"/>
          </rPr>
          <t>01 - Configuração de E-mail</t>
        </r>
      </text>
    </comment>
    <comment ref="D491" authorId="1" shapeId="0" xr:uid="{2CB8BBB1-5B75-40C1-9C82-25FEEEAA7891}">
      <text>
        <r>
          <rPr>
            <b/>
            <sz val="9"/>
            <color indexed="81"/>
            <rFont val="Segoe UI"/>
            <family val="2"/>
          </rPr>
          <t xml:space="preserve">* Órgão/CNAE
</t>
        </r>
        <r>
          <rPr>
            <sz val="9"/>
            <color indexed="81"/>
            <rFont val="Segoe UI"/>
            <family val="2"/>
          </rPr>
          <t xml:space="preserve">01 - código
02 - código do órgão
03 - código do CNAE
04 - flag ativo
</t>
        </r>
      </text>
    </comment>
    <comment ref="E491" authorId="1" shapeId="0" xr:uid="{2AB58799-06A2-418E-B3FE-7BAEAF2BCA53}">
      <text>
        <r>
          <rPr>
            <sz val="9"/>
            <color indexed="81"/>
            <rFont val="Segoe UI"/>
            <family val="2"/>
          </rPr>
          <t>01 - Órgão/CNAE</t>
        </r>
      </text>
    </comment>
    <comment ref="D492" authorId="1" shapeId="0" xr:uid="{803EB066-9825-4819-82AB-E9379EF543FF}">
      <text>
        <r>
          <rPr>
            <b/>
            <sz val="9"/>
            <color indexed="81"/>
            <rFont val="Segoe UI"/>
            <family val="2"/>
          </rPr>
          <t xml:space="preserve">* CNAE
</t>
        </r>
        <r>
          <rPr>
            <sz val="9"/>
            <color indexed="81"/>
            <rFont val="Segoe UI"/>
            <family val="2"/>
          </rPr>
          <t xml:space="preserve">01 - código
02 - código CNAE
03 - descrição
04 - flag ativo
</t>
        </r>
      </text>
    </comment>
    <comment ref="E492" authorId="1" shapeId="0" xr:uid="{695B33CB-0721-4EFA-A4A3-9E93AD1DB048}">
      <text>
        <r>
          <rPr>
            <sz val="9"/>
            <color indexed="81"/>
            <rFont val="Segoe UI"/>
            <family val="2"/>
          </rPr>
          <t xml:space="preserve">01 - CNAE
</t>
        </r>
      </text>
    </comment>
    <comment ref="D493" authorId="4" shapeId="0" xr:uid="{C85B8C39-15A5-437E-BD22-8954859F7065}">
      <text>
        <r>
          <rPr>
            <b/>
            <sz val="9"/>
            <color indexed="81"/>
            <rFont val="Segoe UI"/>
            <family val="2"/>
          </rPr>
          <t xml:space="preserve">* Órgão/CNAE
</t>
        </r>
        <r>
          <rPr>
            <sz val="9"/>
            <color indexed="81"/>
            <rFont val="Segoe UI"/>
            <family val="2"/>
          </rPr>
          <t xml:space="preserve">01 - código
02 - código do órgão
03 - código CNAE
04 - flag ativo
</t>
        </r>
        <r>
          <rPr>
            <b/>
            <sz val="9"/>
            <color indexed="81"/>
            <rFont val="Segoe UI"/>
            <family val="2"/>
          </rPr>
          <t xml:space="preserve">* Órgão
</t>
        </r>
        <r>
          <rPr>
            <sz val="9"/>
            <color indexed="81"/>
            <rFont val="Segoe UI"/>
            <family val="2"/>
          </rPr>
          <t xml:space="preserve">05 - descrição
</t>
        </r>
        <r>
          <rPr>
            <b/>
            <sz val="9"/>
            <color indexed="81"/>
            <rFont val="Segoe UI"/>
            <family val="2"/>
          </rPr>
          <t xml:space="preserve">* CNAE
</t>
        </r>
        <r>
          <rPr>
            <sz val="9"/>
            <color indexed="81"/>
            <rFont val="Segoe UI"/>
            <family val="2"/>
          </rPr>
          <t xml:space="preserve">06 - descrição
07 - comando
08 - mensagem
</t>
        </r>
      </text>
    </comment>
    <comment ref="E493" authorId="4" shapeId="0" xr:uid="{355506EA-82C4-4043-A974-270156AFDC6F}">
      <text>
        <r>
          <rPr>
            <sz val="9"/>
            <color indexed="81"/>
            <rFont val="Segoe UI"/>
            <family val="2"/>
          </rPr>
          <t>01 - Órgão
02 - Órgão/CNAE
03 - CNAE</t>
        </r>
      </text>
    </comment>
    <comment ref="D494" authorId="4" shapeId="0" xr:uid="{A725E11C-4B36-45AE-B393-CB23B314E12D}">
      <text>
        <r>
          <rPr>
            <b/>
            <sz val="9"/>
            <color indexed="81"/>
            <rFont val="Segoe UI"/>
            <family val="2"/>
          </rPr>
          <t xml:space="preserve">* Órgão/CNAE
</t>
        </r>
        <r>
          <rPr>
            <sz val="9"/>
            <color indexed="81"/>
            <rFont val="Segoe UI"/>
            <family val="2"/>
          </rPr>
          <t xml:space="preserve">01 - código
02 - código do órgão
03 - código CNAE
04 - flag ativo
</t>
        </r>
        <r>
          <rPr>
            <b/>
            <sz val="9"/>
            <color indexed="81"/>
            <rFont val="Segoe UI"/>
            <family val="2"/>
          </rPr>
          <t xml:space="preserve">* Órgão
</t>
        </r>
        <r>
          <rPr>
            <sz val="9"/>
            <color indexed="81"/>
            <rFont val="Segoe UI"/>
            <family val="2"/>
          </rPr>
          <t xml:space="preserve">05 - descrição
</t>
        </r>
        <r>
          <rPr>
            <b/>
            <sz val="9"/>
            <color indexed="81"/>
            <rFont val="Segoe UI"/>
            <family val="2"/>
          </rPr>
          <t xml:space="preserve">* CNAE
</t>
        </r>
        <r>
          <rPr>
            <sz val="9"/>
            <color indexed="81"/>
            <rFont val="Segoe UI"/>
            <family val="2"/>
          </rPr>
          <t xml:space="preserve">06 - descrição
07 - comando
08 - mensagem
</t>
        </r>
      </text>
    </comment>
    <comment ref="E494" authorId="4" shapeId="0" xr:uid="{FE8B94E6-E253-42B0-946C-5587EE1E4A44}">
      <text>
        <r>
          <rPr>
            <sz val="9"/>
            <color indexed="81"/>
            <rFont val="Segoe UI"/>
            <family val="2"/>
          </rPr>
          <t>01 - Órgão
02 - Órgão/CNAE
03 - CNAE</t>
        </r>
      </text>
    </comment>
    <comment ref="D495" authorId="4" shapeId="0" xr:uid="{4AE352DC-1BCE-477A-BF69-6A2E62F7C920}">
      <text>
        <r>
          <rPr>
            <b/>
            <sz val="9"/>
            <color indexed="81"/>
            <rFont val="Segoe UI"/>
            <family val="2"/>
          </rPr>
          <t xml:space="preserve">* Órgão/CNAE
</t>
        </r>
        <r>
          <rPr>
            <sz val="9"/>
            <color indexed="81"/>
            <rFont val="Segoe UI"/>
            <family val="2"/>
          </rPr>
          <t xml:space="preserve">01 - código
02 - flag ativo
03 - comando
04 - mensagem
</t>
        </r>
      </text>
    </comment>
    <comment ref="E495" authorId="4" shapeId="0" xr:uid="{8D4C0A63-80A5-4857-B0BB-46E883D713D7}">
      <text>
        <r>
          <rPr>
            <sz val="9"/>
            <color indexed="81"/>
            <rFont val="Segoe UI"/>
            <family val="2"/>
          </rPr>
          <t>01 - Órgão
02 - Órgão/CNAE
03 - CNAE</t>
        </r>
      </text>
    </comment>
    <comment ref="D499" authorId="4" shapeId="0" xr:uid="{F80B1474-ED3D-40D5-BEBB-ECB01C077EE2}">
      <text>
        <r>
          <rPr>
            <b/>
            <sz val="9"/>
            <color indexed="81"/>
            <rFont val="Segoe UI"/>
            <family val="2"/>
          </rPr>
          <t xml:space="preserve">* Classificação do Risco
</t>
        </r>
        <r>
          <rPr>
            <sz val="9"/>
            <color indexed="81"/>
            <rFont val="Segoe UI"/>
            <family val="2"/>
          </rPr>
          <t xml:space="preserve">01 - código
02 - risco
03 - nível de risco
04 - tipo de risco
05 - fonte geradora
06 - via de exposição
07 - meios de propagação
08 - possível dano a saúde
09 - local da fonte geradora
10 - código avaliação
11 - setor
12 - responsável tecnico
13 - data da classificação
14 - cargo exposto
15 - data cadastro
16 - usuário cadastro
17 - data aleração
18 - usuários alteração
</t>
        </r>
      </text>
    </comment>
    <comment ref="E499" authorId="4" shapeId="0" xr:uid="{34724AD7-0802-44A8-A4EC-EDB7A401B33F}">
      <text>
        <r>
          <rPr>
            <sz val="9"/>
            <color indexed="81"/>
            <rFont val="Segoe UI"/>
            <family val="2"/>
          </rPr>
          <t xml:space="preserve">01 - Classificação do Risco
</t>
        </r>
      </text>
    </comment>
    <comment ref="D500" authorId="4" shapeId="0" xr:uid="{5D19F701-E498-46F4-8026-37A01FBF692F}">
      <text>
        <r>
          <rPr>
            <b/>
            <sz val="9"/>
            <color indexed="81"/>
            <rFont val="Segoe UI"/>
            <family val="2"/>
          </rPr>
          <t xml:space="preserve">* Classificação do Risco
</t>
        </r>
        <r>
          <rPr>
            <sz val="9"/>
            <color indexed="81"/>
            <rFont val="Segoe UI"/>
            <family val="2"/>
          </rPr>
          <t>01 - código
02 - risco
03 - nível de risco
04 - tipo de risco
05 - fonte geradora
06 - via de exposição
07 - meios de propagação
08 - possível dano a saúde
09 - local da fonte geradora
10 - código avaliação
11 - setor
12 - responsável tecnico
13 - data da classificação
14 - cargo exposto
15 - data cadastro
16 - usuário cadastro
17 - comando
18 - mensagem</t>
        </r>
      </text>
    </comment>
    <comment ref="E500" authorId="4" shapeId="0" xr:uid="{4A322D22-ABCA-4433-8C1C-F37F1FE37213}">
      <text>
        <r>
          <rPr>
            <sz val="9"/>
            <color indexed="81"/>
            <rFont val="Segoe UI"/>
            <family val="2"/>
          </rPr>
          <t>01 - Classificação do Risco
02 - Plano de Ação Perguntas
03 - Risco
04 - Tipo de Categoria do Risco
05 - Demanda de Avaliação Ambiental
06 - Órgão
07 - Setores
08 - Responsável Técnico
09 - Cargo</t>
        </r>
      </text>
    </comment>
    <comment ref="D501" authorId="4" shapeId="0" xr:uid="{EA69F4BF-74E5-439E-8D7B-7109BEB2D48F}">
      <text>
        <r>
          <rPr>
            <b/>
            <sz val="9"/>
            <color indexed="81"/>
            <rFont val="Segoe UI"/>
            <family val="2"/>
          </rPr>
          <t xml:space="preserve">* Classificação do Risco
</t>
        </r>
        <r>
          <rPr>
            <sz val="9"/>
            <color indexed="81"/>
            <rFont val="Segoe UI"/>
            <family val="2"/>
          </rPr>
          <t>01 - código
02 - risco
03 - nível de risco
04 - tipo de risco
05 - fonte geradora
06 - via de exposição
07 - meios de propagação
08 - possível dano a saúde
09 - local da fonte geradora
10 - código avaliação
11 - setor
12 - responsável tecnico
13 - data da classificação
14 - cargo exposto
15 - data alteração
16 - usuário alteração
17 - comando
18 - mensagem</t>
        </r>
      </text>
    </comment>
    <comment ref="E501" authorId="4" shapeId="0" xr:uid="{F9F91678-5EB2-4A1D-864F-A9ED6D140D9C}">
      <text>
        <r>
          <rPr>
            <sz val="9"/>
            <color indexed="81"/>
            <rFont val="Segoe UI"/>
            <family val="2"/>
          </rPr>
          <t>01 - Classificação do Risco
02 - Plano de Ação Perguntas
03 - Risco
04 - Tipo de Categoria do Risco
05 - Demanda de Avaliação Ambiental
06 - Órgão
07 - Setores
08 - Responsável Técnico
09 - Cargo</t>
        </r>
      </text>
    </comment>
    <comment ref="D502" authorId="4" shapeId="0" xr:uid="{F0F3A386-27A6-4E57-98F9-F40FC74AC4E3}">
      <text>
        <r>
          <rPr>
            <b/>
            <sz val="9"/>
            <color indexed="81"/>
            <rFont val="Segoe UI"/>
            <family val="2"/>
          </rPr>
          <t xml:space="preserve">* Classificação do Risco
</t>
        </r>
        <r>
          <rPr>
            <sz val="9"/>
            <color indexed="81"/>
            <rFont val="Segoe UI"/>
            <family val="2"/>
          </rPr>
          <t xml:space="preserve">01 - código
02 - risco
03 - nível de risco
04 - tipo de risco
05 - fonte geradora
06 - via de exposição
07 - meios de propagação
08 - possível dano a saúde
09 - local da fonte geradora
</t>
        </r>
      </text>
    </comment>
    <comment ref="E502" authorId="4" shapeId="0" xr:uid="{264D4698-DE46-4CB2-8D3D-B32C21ABBBA4}">
      <text>
        <r>
          <rPr>
            <sz val="9"/>
            <color indexed="81"/>
            <rFont val="Segoe UI"/>
            <family val="2"/>
          </rPr>
          <t>01 - Classificação do Risco
02 - Plano de Ação Perguntas
03 - Risco
04 - Tipo de Categoria do Risco</t>
        </r>
      </text>
    </comment>
    <comment ref="D503" authorId="4" shapeId="0" xr:uid="{B530F755-2C6F-4C8D-9063-F052E7ADD5BF}">
      <text>
        <r>
          <rPr>
            <b/>
            <sz val="9"/>
            <color indexed="81"/>
            <rFont val="Segoe UI"/>
            <family val="2"/>
          </rPr>
          <t xml:space="preserve">* Classificação do Risco
</t>
        </r>
        <r>
          <rPr>
            <sz val="9"/>
            <color indexed="81"/>
            <rFont val="Segoe UI"/>
            <family val="2"/>
          </rPr>
          <t>01 - código
02 - risco
03 - nível de risco
04 - tipo de risco
05 - fonte geradora
06 - via de exposição
07 - meios de propagação
08 - possível dano a saúde
09 - local da fonte geradora
10 - comando
11 - mensagem</t>
        </r>
      </text>
    </comment>
    <comment ref="E503" authorId="4" shapeId="0" xr:uid="{E9AF2D50-C761-4506-8991-1DE70CC54C16}">
      <text>
        <r>
          <rPr>
            <sz val="9"/>
            <color indexed="81"/>
            <rFont val="Segoe UI"/>
            <family val="2"/>
          </rPr>
          <t>01 - Classificação do Risco
02 - Plano de Ação Perguntas
03 - Risco
04 - Tipo de Categoria do Risco</t>
        </r>
      </text>
    </comment>
    <comment ref="D506" authorId="4" shapeId="0" xr:uid="{C509FED1-47C3-4F4A-8F0E-B6167A69E043}">
      <text>
        <r>
          <rPr>
            <b/>
            <sz val="9"/>
            <color indexed="81"/>
            <rFont val="Segoe UI"/>
            <family val="2"/>
          </rPr>
          <t xml:space="preserve">* Clínica Credenciada
</t>
        </r>
        <r>
          <rPr>
            <sz val="9"/>
            <color indexed="81"/>
            <rFont val="Segoe UI"/>
            <family val="2"/>
          </rPr>
          <t xml:space="preserve">01 - código
02 - cnpj
03 - razão social
04 - nome fantasia
05 - UF
06 - municipio
07 - órgão
08 - data inicio vigencia
09 - data fim vigência
10 - status
11 - data cadastro
12 - usuário cadastro
13 - data alteração
14 - usuário aleração
</t>
        </r>
        <r>
          <rPr>
            <b/>
            <sz val="9"/>
            <color indexed="81"/>
            <rFont val="Segoe UI"/>
            <family val="2"/>
          </rPr>
          <t xml:space="preserve">
* Histórico Credenciamento da Clínica</t>
        </r>
        <r>
          <rPr>
            <sz val="9"/>
            <color indexed="81"/>
            <rFont val="Segoe UI"/>
            <family val="2"/>
          </rPr>
          <t xml:space="preserve">
15 - código
16 - data de cadastro
17 - usuário
18 - ação
19 - justificativa
</t>
        </r>
        <r>
          <rPr>
            <b/>
            <sz val="9"/>
            <color indexed="81"/>
            <rFont val="Segoe UI"/>
            <family val="2"/>
          </rPr>
          <t xml:space="preserve">
* Histórico Credenciamento dos Setores</t>
        </r>
        <r>
          <rPr>
            <sz val="9"/>
            <color indexed="81"/>
            <rFont val="Segoe UI"/>
            <family val="2"/>
          </rPr>
          <t xml:space="preserve">
20 - código
21 - data de cadastro
22 - usuário
23 - ação
24 - justificativa</t>
        </r>
      </text>
    </comment>
    <comment ref="E506" authorId="4" shapeId="0" xr:uid="{59D2F616-B195-475B-854D-7D71241370B7}">
      <text>
        <r>
          <rPr>
            <sz val="9"/>
            <color indexed="81"/>
            <rFont val="Segoe UI"/>
            <family val="2"/>
          </rPr>
          <t>01 Clínica Credenciada
02 - Histórico Credenciamento da Clínica
03 - Histórico Credenciamento dos Setores</t>
        </r>
      </text>
    </comment>
    <comment ref="D507" authorId="4" shapeId="0" xr:uid="{EBA9F92E-2C3D-4296-B052-578DC825A483}">
      <text>
        <r>
          <rPr>
            <b/>
            <sz val="9"/>
            <color indexed="81"/>
            <rFont val="Segoe UI"/>
            <family val="2"/>
          </rPr>
          <t xml:space="preserve">* Setores Credenciados
</t>
        </r>
        <r>
          <rPr>
            <sz val="9"/>
            <color indexed="81"/>
            <rFont val="Segoe UI"/>
            <family val="2"/>
          </rPr>
          <t>01 - código
02 - órgão
03 - nome
04 - data inicio vigencia
05 - data fim vigência
06 - status
07 - data cadastro
08 - usuário cadastro
09 - data alteração
10 - usuário aleração</t>
        </r>
      </text>
    </comment>
    <comment ref="E507" authorId="4" shapeId="0" xr:uid="{05F292AE-347F-493F-8D0D-C19624872A1E}">
      <text>
        <r>
          <rPr>
            <sz val="9"/>
            <color indexed="81"/>
            <rFont val="Segoe UI"/>
            <family val="2"/>
          </rPr>
          <t>01 - Setores Credenciados</t>
        </r>
      </text>
    </comment>
    <comment ref="D508" authorId="4" shapeId="0" xr:uid="{9C78DABA-EE3A-4058-92D5-B03ABE8DBEB5}">
      <text>
        <r>
          <rPr>
            <b/>
            <sz val="9"/>
            <color indexed="81"/>
            <rFont val="Segoe UI"/>
            <family val="2"/>
          </rPr>
          <t xml:space="preserve">* Clínica Credenciada
</t>
        </r>
        <r>
          <rPr>
            <sz val="9"/>
            <color indexed="81"/>
            <rFont val="Segoe UI"/>
            <family val="2"/>
          </rPr>
          <t xml:space="preserve">01 - código
02 - cnpj
03 - razão social
04 - nome fantasia
05 - UF
06 - municipio
07 - órgão
08 - data inicio vigencia
09 - data fim vigência
10 - status
11 - data cadastro
12 - usuário cadastro
</t>
        </r>
        <r>
          <rPr>
            <b/>
            <sz val="9"/>
            <color indexed="81"/>
            <rFont val="Segoe UI"/>
            <family val="2"/>
          </rPr>
          <t xml:space="preserve">
* Setores Credenciados
</t>
        </r>
        <r>
          <rPr>
            <sz val="9"/>
            <color indexed="81"/>
            <rFont val="Segoe UI"/>
            <family val="2"/>
          </rPr>
          <t xml:space="preserve">13 - código
14 - órgão
15 - data inicio vigencia
16 - data fim vigência
17 - status
18 - data cadastro
19 - usuário cadastro
</t>
        </r>
        <r>
          <rPr>
            <b/>
            <sz val="9"/>
            <color indexed="81"/>
            <rFont val="Segoe UI"/>
            <family val="2"/>
          </rPr>
          <t>* Histórico Credenciamento dos Setores</t>
        </r>
        <r>
          <rPr>
            <sz val="9"/>
            <color indexed="81"/>
            <rFont val="Segoe UI"/>
            <family val="2"/>
          </rPr>
          <t xml:space="preserve">
20 - código
21 - data de cadastro
22 - usuário
23 - ação
24 - justificativa
</t>
        </r>
        <r>
          <rPr>
            <b/>
            <sz val="9"/>
            <color indexed="81"/>
            <rFont val="Segoe UI"/>
            <family val="2"/>
          </rPr>
          <t>* Histórico Credenciamento da Clínica</t>
        </r>
        <r>
          <rPr>
            <sz val="9"/>
            <color indexed="81"/>
            <rFont val="Segoe UI"/>
            <family val="2"/>
          </rPr>
          <t xml:space="preserve">
25 - código
26 - data de cadastro
27 - usuário
28 - ação
29 - justificativa
30 - comando
31 - mensagem</t>
        </r>
      </text>
    </comment>
    <comment ref="E508" authorId="4" shapeId="0" xr:uid="{D8DB9839-A905-4C85-982C-14633C9A5DE2}">
      <text>
        <r>
          <rPr>
            <sz val="9"/>
            <color indexed="81"/>
            <rFont val="Segoe UI"/>
            <family val="2"/>
          </rPr>
          <t>01 Clínica Credenciada
02 Setores Credenciados
03 Pessoa Jurídica
04 Órgão/Entidade</t>
        </r>
      </text>
    </comment>
    <comment ref="D509" authorId="4" shapeId="0" xr:uid="{ADE2ABB3-74B9-471A-99AE-EC3B0C118E79}">
      <text>
        <r>
          <rPr>
            <b/>
            <sz val="9"/>
            <color indexed="81"/>
            <rFont val="Segoe UI"/>
            <family val="2"/>
          </rPr>
          <t xml:space="preserve">* Clínica Credenciada
</t>
        </r>
        <r>
          <rPr>
            <sz val="9"/>
            <color indexed="81"/>
            <rFont val="Segoe UI"/>
            <family val="2"/>
          </rPr>
          <t xml:space="preserve">01 - código
02 - cnpj
03 - razão social
04 - nome fantasia
05 - UF
06 - municipio
07 - órgão
08 - data inicio vigencia
09 - data fim vigência
10 - status
11 - data alteração
12 - usuário alteração
</t>
        </r>
        <r>
          <rPr>
            <b/>
            <sz val="9"/>
            <color indexed="81"/>
            <rFont val="Segoe UI"/>
            <family val="2"/>
          </rPr>
          <t xml:space="preserve">
* Setores Credenciados
</t>
        </r>
        <r>
          <rPr>
            <sz val="9"/>
            <color indexed="81"/>
            <rFont val="Segoe UI"/>
            <family val="2"/>
          </rPr>
          <t>13 - código
14 - órgão
15 - data inicio vigencia
16 - data fim vigência
17 - status
18 - data alteração
19 - usuário alteração
20 - comando
21 - mensagem</t>
        </r>
      </text>
    </comment>
    <comment ref="E509" authorId="4" shapeId="0" xr:uid="{BFCD42BC-FA1E-4FC5-AC22-2667E61A606D}">
      <text>
        <r>
          <rPr>
            <sz val="9"/>
            <color indexed="81"/>
            <rFont val="Segoe UI"/>
            <family val="2"/>
          </rPr>
          <t>01 Clínica Credenciada
02 Setores Credenciados
03 Pessoa Jurídica
04 Órgão/Entidade</t>
        </r>
      </text>
    </comment>
    <comment ref="D510" authorId="4" shapeId="0" xr:uid="{A639D082-AC9A-4094-BF77-8D5C80D6E008}">
      <text>
        <r>
          <rPr>
            <b/>
            <sz val="9"/>
            <color indexed="81"/>
            <rFont val="Segoe UI"/>
            <family val="2"/>
          </rPr>
          <t xml:space="preserve">* Clínica Credenciada
</t>
        </r>
        <r>
          <rPr>
            <sz val="9"/>
            <color indexed="81"/>
            <rFont val="Segoe UI"/>
            <family val="2"/>
          </rPr>
          <t xml:space="preserve">01 - código
02 - cnpj
03 - razão social
04 - nome fantasia
05 - UF
06 - municipio
07 - órgão
08 - data inicio vigencia
09 - data fim vigência
10 - status
</t>
        </r>
        <r>
          <rPr>
            <b/>
            <sz val="9"/>
            <color indexed="81"/>
            <rFont val="Segoe UI"/>
            <family val="2"/>
          </rPr>
          <t xml:space="preserve">
* Setores Credenciados
</t>
        </r>
        <r>
          <rPr>
            <sz val="9"/>
            <color indexed="81"/>
            <rFont val="Segoe UI"/>
            <family val="2"/>
          </rPr>
          <t>11 - código
12 - órgão
13 - data inicio vigencia
14 - data fim vigência
15 - status
16 - comando
17 - mensagem</t>
        </r>
      </text>
    </comment>
    <comment ref="E510" authorId="4" shapeId="0" xr:uid="{EBA2F972-3D47-4CF1-8FB8-8C558BEE972A}">
      <text>
        <r>
          <rPr>
            <sz val="9"/>
            <color indexed="81"/>
            <rFont val="Segoe UI"/>
            <family val="2"/>
          </rPr>
          <t>01 Clínica Credenciada
02 Setores Credenciados
03 Pessoa Jurídica
04 Órgão/Entidade</t>
        </r>
      </text>
    </comment>
    <comment ref="D511" authorId="4" shapeId="0" xr:uid="{9E8EDAEA-BCD0-4FD4-96F2-6A0009BC1D38}">
      <text>
        <r>
          <rPr>
            <b/>
            <sz val="9"/>
            <color indexed="81"/>
            <rFont val="Segoe UI"/>
            <family val="2"/>
          </rPr>
          <t xml:space="preserve">* Clínica Credenciada
</t>
        </r>
        <r>
          <rPr>
            <sz val="9"/>
            <color indexed="81"/>
            <rFont val="Segoe UI"/>
            <family val="2"/>
          </rPr>
          <t>01 - código
02 - razão social
03 - UF
04 - municipio
05 - órgão
06 - status
07 - cnpj
08 - comando
09 - mensagem</t>
        </r>
      </text>
    </comment>
    <comment ref="E511" authorId="4" shapeId="0" xr:uid="{8CFFD5F7-3ADD-4E60-935E-3CAB96D46A86}">
      <text>
        <r>
          <rPr>
            <sz val="9"/>
            <color indexed="81"/>
            <rFont val="Segoe UI"/>
            <family val="2"/>
          </rPr>
          <t>01 Clínica Credenciada
02 Pessoa Jurídica
03 Órgão/Entidade</t>
        </r>
      </text>
    </comment>
    <comment ref="D512" authorId="4" shapeId="0" xr:uid="{4E68C063-85A9-4C06-B9EF-43B322DF98C3}">
      <text>
        <r>
          <rPr>
            <b/>
            <sz val="9"/>
            <color indexed="81"/>
            <rFont val="Segoe UI"/>
            <family val="2"/>
          </rPr>
          <t xml:space="preserve">* Setores Credenciados
</t>
        </r>
        <r>
          <rPr>
            <sz val="9"/>
            <color indexed="81"/>
            <rFont val="Segoe UI"/>
            <family val="2"/>
          </rPr>
          <t>01 - código
02 - nome
03 - data inicio vigencia
04 - data fim vigência
05 - status
06 - comando
07 - mensagem</t>
        </r>
      </text>
    </comment>
    <comment ref="E512" authorId="4" shapeId="0" xr:uid="{8E50124F-B007-4C19-9C1B-9024455131B0}">
      <text>
        <r>
          <rPr>
            <sz val="9"/>
            <color indexed="81"/>
            <rFont val="Segoe UI"/>
            <family val="2"/>
          </rPr>
          <t>01 Clínica Credenciada
02 Pessoa Jurídica
03 Órgão/Entidade
04 Setor Credenciado</t>
        </r>
      </text>
    </comment>
    <comment ref="D513" authorId="4" shapeId="0" xr:uid="{3D63B723-F6BA-4BED-A70B-3CB37BD3ED30}">
      <text>
        <r>
          <rPr>
            <b/>
            <sz val="9"/>
            <color indexed="81"/>
            <rFont val="Segoe UI"/>
            <family val="2"/>
          </rPr>
          <t xml:space="preserve">* Clínica Credenciada
</t>
        </r>
        <r>
          <rPr>
            <sz val="9"/>
            <color indexed="81"/>
            <rFont val="Segoe UI"/>
            <family val="2"/>
          </rPr>
          <t xml:space="preserve">01 - código
02 - comando
03 - mensagem
</t>
        </r>
      </text>
    </comment>
    <comment ref="E513" authorId="4" shapeId="0" xr:uid="{057BBA3F-C998-4F97-A0CF-8BCEEA0B23A9}">
      <text>
        <r>
          <rPr>
            <sz val="9"/>
            <color indexed="81"/>
            <rFont val="Segoe UI"/>
            <family val="2"/>
          </rPr>
          <t>01 Clínica Credenciada</t>
        </r>
      </text>
    </comment>
    <comment ref="D514" authorId="4" shapeId="0" xr:uid="{4F17DA0D-AFFF-4912-93CE-B748DCE0883F}">
      <text>
        <r>
          <rPr>
            <b/>
            <sz val="9"/>
            <color indexed="81"/>
            <rFont val="Segoe UI"/>
            <family val="2"/>
          </rPr>
          <t xml:space="preserve">* Clínica Credenciada
</t>
        </r>
        <r>
          <rPr>
            <sz val="9"/>
            <color indexed="81"/>
            <rFont val="Segoe UI"/>
            <family val="2"/>
          </rPr>
          <t xml:space="preserve">01 - código
02 - cnpj
03 - razão social
04 - nome fantasia
05 - UF
06 - municipio
07 - órgão
08 - data inicio vigencia
09 - data fim vigência
10 - status
</t>
        </r>
        <r>
          <rPr>
            <b/>
            <sz val="9"/>
            <color indexed="81"/>
            <rFont val="Segoe UI"/>
            <family val="2"/>
          </rPr>
          <t xml:space="preserve">
* Setores Credenciados
</t>
        </r>
        <r>
          <rPr>
            <sz val="9"/>
            <color indexed="81"/>
            <rFont val="Segoe UI"/>
            <family val="2"/>
          </rPr>
          <t>11 - código
12 - órgão
13 - data inicio vigencia
14 - data fim vigência
15 - status
16 - comando
17 - mensagem</t>
        </r>
      </text>
    </comment>
    <comment ref="E514" authorId="4" shapeId="0" xr:uid="{4B0AF5CB-8B54-4C55-B988-FC75524337B0}">
      <text>
        <r>
          <rPr>
            <sz val="9"/>
            <color indexed="81"/>
            <rFont val="Segoe UI"/>
            <family val="2"/>
          </rPr>
          <t>01 Clínica Credenciada
02 Setores Credenciados
03 Pessoa Jurídica
04 Órgão/Entidade</t>
        </r>
      </text>
    </comment>
    <comment ref="D515" authorId="4" shapeId="0" xr:uid="{8AF1564E-D0F0-4086-ABCC-DB6D68E47664}">
      <text>
        <r>
          <rPr>
            <b/>
            <sz val="9"/>
            <color indexed="81"/>
            <rFont val="Segoe UI"/>
            <family val="2"/>
          </rPr>
          <t xml:space="preserve">* Clínica Credenciada
</t>
        </r>
        <r>
          <rPr>
            <sz val="9"/>
            <color indexed="81"/>
            <rFont val="Segoe UI"/>
            <family val="2"/>
          </rPr>
          <t xml:space="preserve">01 - código
02 - situação
</t>
        </r>
        <r>
          <rPr>
            <b/>
            <sz val="9"/>
            <color indexed="81"/>
            <rFont val="Segoe UI"/>
            <family val="2"/>
          </rPr>
          <t>* Historico Clinica Credenciada</t>
        </r>
        <r>
          <rPr>
            <sz val="9"/>
            <color indexed="81"/>
            <rFont val="Segoe UI"/>
            <family val="2"/>
          </rPr>
          <t xml:space="preserve">
03 - código
04 - data de cadastro
05 - usuário
06 - ação
07 - justificativa
08 - comando
09 - mensagem
</t>
        </r>
      </text>
    </comment>
    <comment ref="E515" authorId="4" shapeId="0" xr:uid="{BDFE1178-6450-4D18-B75A-0ADB16C6D1CE}">
      <text>
        <r>
          <rPr>
            <sz val="9"/>
            <color indexed="81"/>
            <rFont val="Segoe UI"/>
            <family val="2"/>
          </rPr>
          <t xml:space="preserve">01 Clínica Credenciada
</t>
        </r>
      </text>
    </comment>
    <comment ref="D516" authorId="4" shapeId="0" xr:uid="{E79C5419-C58D-4865-BD28-1EB3B960C14B}">
      <text>
        <r>
          <rPr>
            <b/>
            <sz val="9"/>
            <color indexed="81"/>
            <rFont val="Segoe UI"/>
            <family val="2"/>
          </rPr>
          <t xml:space="preserve">* Setor Credenciado
</t>
        </r>
        <r>
          <rPr>
            <sz val="9"/>
            <color indexed="81"/>
            <rFont val="Segoe UI"/>
            <family val="2"/>
          </rPr>
          <t xml:space="preserve">01 - código
02 - situação
</t>
        </r>
        <r>
          <rPr>
            <b/>
            <sz val="9"/>
            <color indexed="81"/>
            <rFont val="Segoe UI"/>
            <family val="2"/>
          </rPr>
          <t>* Historico Setor Credenciado</t>
        </r>
        <r>
          <rPr>
            <sz val="9"/>
            <color indexed="81"/>
            <rFont val="Segoe UI"/>
            <family val="2"/>
          </rPr>
          <t xml:space="preserve">
03 - código
04 - data de cadastro
05 - usuário
06 - ação
07 - justificativa
08 - comando
09 - mensagem
</t>
        </r>
      </text>
    </comment>
    <comment ref="E516" authorId="4" shapeId="0" xr:uid="{DF6BF805-769B-48B0-8197-71DEF7BDE25E}">
      <text>
        <r>
          <rPr>
            <sz val="9"/>
            <color indexed="81"/>
            <rFont val="Segoe UI"/>
            <family val="2"/>
          </rPr>
          <t xml:space="preserve">01 Setor Credenciado
</t>
        </r>
      </text>
    </comment>
    <comment ref="D517" authorId="4" shapeId="0" xr:uid="{BD3E175D-4C2E-4B19-A4B7-C590D558C195}">
      <text>
        <r>
          <rPr>
            <b/>
            <sz val="9"/>
            <color indexed="81"/>
            <rFont val="Segoe UI"/>
            <family val="2"/>
          </rPr>
          <t xml:space="preserve">* Clínica Credenciada
</t>
        </r>
        <r>
          <rPr>
            <sz val="9"/>
            <color indexed="81"/>
            <rFont val="Segoe UI"/>
            <family val="2"/>
          </rPr>
          <t>01 - código
02 - razão social
03 - UF
04 - municipio
05 - órgão
06 - status
07 - cnpj
08 - comando
09 - mensagem</t>
        </r>
      </text>
    </comment>
    <comment ref="E517" authorId="4" shapeId="0" xr:uid="{D928ED1F-59A3-4D74-9A44-B1E1E03F108B}">
      <text>
        <r>
          <rPr>
            <sz val="9"/>
            <color indexed="81"/>
            <rFont val="Segoe UI"/>
            <family val="2"/>
          </rPr>
          <t>01 Clínica Credenciada
02 Pessoa Jurídica
03 Órgão/Entidade</t>
        </r>
      </text>
    </comment>
    <comment ref="D518" authorId="4" shapeId="0" xr:uid="{409A625D-3584-4C09-A149-CAB9A5F74F26}">
      <text>
        <r>
          <rPr>
            <b/>
            <sz val="9"/>
            <color indexed="81"/>
            <rFont val="Segoe UI"/>
            <family val="2"/>
          </rPr>
          <t xml:space="preserve">* Histórico Credenciamento da Clínica
</t>
        </r>
        <r>
          <rPr>
            <sz val="9"/>
            <color indexed="81"/>
            <rFont val="Segoe UI"/>
            <family val="2"/>
          </rPr>
          <t xml:space="preserve">01 - código
02 - data de cadastro
03 - usuário
05 - ação
06 - justificativa
07 - comando
08 - mensagem
</t>
        </r>
      </text>
    </comment>
    <comment ref="E518" authorId="4" shapeId="0" xr:uid="{03385896-F8D6-4A62-88B2-9D1DD2EB7DDD}">
      <text>
        <r>
          <rPr>
            <sz val="9"/>
            <color indexed="81"/>
            <rFont val="Segoe UI"/>
            <family val="2"/>
          </rPr>
          <t xml:space="preserve">01 Clínica Credenciada
</t>
        </r>
      </text>
    </comment>
    <comment ref="D519" authorId="4" shapeId="0" xr:uid="{F89BBADF-1BD4-42A5-A696-40D7CBE6F3A3}">
      <text>
        <r>
          <rPr>
            <b/>
            <sz val="9"/>
            <color indexed="81"/>
            <rFont val="Segoe UI"/>
            <family val="2"/>
          </rPr>
          <t xml:space="preserve">* Histórico Credenciamento dos Setores
</t>
        </r>
        <r>
          <rPr>
            <sz val="9"/>
            <color indexed="81"/>
            <rFont val="Segoe UI"/>
            <family val="2"/>
          </rPr>
          <t>01 - código
02 - data de cadastro
03 - usuário
05 - ação
06 - justificativa
07 - comando
08 - mensagem</t>
        </r>
      </text>
    </comment>
    <comment ref="E519" authorId="4" shapeId="0" xr:uid="{0F15664A-9326-4B5D-819A-F18E457F2093}">
      <text>
        <r>
          <rPr>
            <sz val="9"/>
            <color indexed="81"/>
            <rFont val="Segoe UI"/>
            <family val="2"/>
          </rPr>
          <t>01 - Pessoa Física
02 - Entidade</t>
        </r>
      </text>
    </comment>
    <comment ref="D522" authorId="4" shapeId="0" xr:uid="{00B5A974-E142-4077-8B5D-6CBFC5D7D336}">
      <text>
        <r>
          <rPr>
            <b/>
            <sz val="9"/>
            <color indexed="81"/>
            <rFont val="Segoe UI"/>
            <family val="2"/>
          </rPr>
          <t>* Pessoa Física</t>
        </r>
        <r>
          <rPr>
            <sz val="9"/>
            <color indexed="81"/>
            <rFont val="Segoe UI"/>
            <family val="2"/>
          </rPr>
          <t xml:space="preserve">
01 - código
02 - nome
03 - flag ativo
04 - cpf
05 - sexo
06 - data de nascimento
07 - telefone pessoal
08 - telefone comercial
09 - celular
10 - e-mail
11 - usuário cadastro
12 - data cadastro
13 - usuário alteração
14 - data alteração
15 - flag servidor
16 - nome social
17 - flag origem
18 - sistema
</t>
        </r>
      </text>
    </comment>
    <comment ref="E522" authorId="4" shapeId="0" xr:uid="{535AEFAE-9357-4EBC-A142-69F8769631F5}">
      <text>
        <r>
          <rPr>
            <sz val="9"/>
            <color indexed="81"/>
            <rFont val="Segoe UI"/>
            <family val="2"/>
          </rPr>
          <t>01 - Pessoa Física</t>
        </r>
      </text>
    </comment>
    <comment ref="D523" authorId="4" shapeId="0" xr:uid="{5C977B48-9454-4935-84DD-0EE75F9BA1BE}">
      <text>
        <r>
          <rPr>
            <b/>
            <sz val="9"/>
            <color indexed="81"/>
            <rFont val="Segoe UI"/>
            <family val="2"/>
          </rPr>
          <t>* Pessoa Física</t>
        </r>
        <r>
          <rPr>
            <sz val="9"/>
            <color indexed="81"/>
            <rFont val="Segoe UI"/>
            <family val="2"/>
          </rPr>
          <t xml:space="preserve">
01 - código
02 - nome
03 - flag ativo
04 - cpf
05 - sexo
06 - data de nascimento
07 - telefone pessoal
08 - telefone comercial
09 - celular
10 - e-mail
11 - usuário cadastro
12 - data cadastro
13 - nome social
</t>
        </r>
        <r>
          <rPr>
            <b/>
            <sz val="9"/>
            <color indexed="81"/>
            <rFont val="Segoe UI"/>
            <family val="2"/>
          </rPr>
          <t xml:space="preserve">
* Entidade</t>
        </r>
        <r>
          <rPr>
            <sz val="9"/>
            <color indexed="81"/>
            <rFont val="Segoe UI"/>
            <family val="2"/>
          </rPr>
          <t xml:space="preserve">
14 - código
15 - código pessoa
16 - tipo de pessoa
17 - classificação entidade
</t>
        </r>
        <r>
          <rPr>
            <b/>
            <sz val="9"/>
            <color indexed="81"/>
            <rFont val="Segoe UI"/>
            <family val="2"/>
          </rPr>
          <t>* Sistema</t>
        </r>
        <r>
          <rPr>
            <sz val="9"/>
            <color indexed="81"/>
            <rFont val="Segoe UI"/>
            <family val="2"/>
          </rPr>
          <t xml:space="preserve">
18 - código
19 - comando
20 - mensagem</t>
        </r>
      </text>
    </comment>
    <comment ref="E523" authorId="4" shapeId="0" xr:uid="{72445B8A-D5EA-4AA0-AAF7-A204BECF1327}">
      <text>
        <r>
          <rPr>
            <sz val="9"/>
            <color indexed="81"/>
            <rFont val="Segoe UI"/>
            <family val="2"/>
          </rPr>
          <t>01 - Pessoa Física
02 - Entidade
03 - Sistema</t>
        </r>
      </text>
    </comment>
    <comment ref="D524" authorId="4" shapeId="0" xr:uid="{93836695-861D-48F3-A113-B924A6040940}">
      <text>
        <r>
          <rPr>
            <b/>
            <sz val="9"/>
            <color indexed="81"/>
            <rFont val="Segoe UI"/>
            <family val="2"/>
          </rPr>
          <t>* Pessoa Física</t>
        </r>
        <r>
          <rPr>
            <sz val="9"/>
            <color indexed="81"/>
            <rFont val="Segoe UI"/>
            <family val="2"/>
          </rPr>
          <t xml:space="preserve">
01 - código
02 - nome
03 - flag ativo
04 - cpf
05 - sexo
06 - data de nascimento
07 - telefone pessoal
08 - telefone comercial
09 - celular
10 - e-mail
11 - usuário alteraçã0
12 - data alteração
13 - nome social
</t>
        </r>
        <r>
          <rPr>
            <b/>
            <sz val="9"/>
            <color indexed="81"/>
            <rFont val="Segoe UI"/>
            <family val="2"/>
          </rPr>
          <t xml:space="preserve">
* Entidade</t>
        </r>
        <r>
          <rPr>
            <sz val="9"/>
            <color indexed="81"/>
            <rFont val="Segoe UI"/>
            <family val="2"/>
          </rPr>
          <t xml:space="preserve">
14 - código
15 - código pessoa
16 - tipo de pessoa
17 - classificação entidade
</t>
        </r>
        <r>
          <rPr>
            <b/>
            <sz val="9"/>
            <color indexed="81"/>
            <rFont val="Segoe UI"/>
            <family val="2"/>
          </rPr>
          <t>* Sistema</t>
        </r>
        <r>
          <rPr>
            <sz val="9"/>
            <color indexed="81"/>
            <rFont val="Segoe UI"/>
            <family val="2"/>
          </rPr>
          <t xml:space="preserve">
18 - código
19 - comando
20 - mensagem</t>
        </r>
      </text>
    </comment>
    <comment ref="E524" authorId="4" shapeId="0" xr:uid="{A7EED21F-3D52-46BE-AA1C-4587505044E7}">
      <text>
        <r>
          <rPr>
            <sz val="9"/>
            <color indexed="81"/>
            <rFont val="Segoe UI"/>
            <family val="2"/>
          </rPr>
          <t>01 - Pessoa Física
02 - Entidade
03 - Sistema</t>
        </r>
      </text>
    </comment>
    <comment ref="D525" authorId="4" shapeId="0" xr:uid="{B745157C-D507-4926-A347-865E7DBD0F92}">
      <text>
        <r>
          <rPr>
            <b/>
            <sz val="9"/>
            <color indexed="81"/>
            <rFont val="Segoe UI"/>
            <family val="2"/>
          </rPr>
          <t>* Pessoa Física</t>
        </r>
        <r>
          <rPr>
            <sz val="9"/>
            <color indexed="81"/>
            <rFont val="Segoe UI"/>
            <family val="2"/>
          </rPr>
          <t xml:space="preserve">
01 - código
02 - nome
03 - flag ativo
04 - cpf
05 - sexo
06 - data de nascimento
07 - telefone pessoal
08 - telefone comercial
09 - celular
10 - e-mail
11 - usuário alteração
12 - data alteração
13 - nome social
</t>
        </r>
      </text>
    </comment>
    <comment ref="E525" authorId="4" shapeId="0" xr:uid="{19DD5F12-8047-45FC-873D-F774C3984071}">
      <text>
        <r>
          <rPr>
            <sz val="9"/>
            <color indexed="81"/>
            <rFont val="Segoe UI"/>
            <family val="2"/>
          </rPr>
          <t>01 - Pessoa Física</t>
        </r>
      </text>
    </comment>
    <comment ref="D526" authorId="4" shapeId="0" xr:uid="{469284EA-EE8E-41EA-A06E-E0F7C0A1BDF9}">
      <text>
        <r>
          <rPr>
            <b/>
            <sz val="9"/>
            <color indexed="81"/>
            <rFont val="Segoe UI"/>
            <family val="2"/>
          </rPr>
          <t>* Pessoa Física</t>
        </r>
        <r>
          <rPr>
            <sz val="9"/>
            <color indexed="81"/>
            <rFont val="Segoe UI"/>
            <family val="2"/>
          </rPr>
          <t xml:space="preserve">
01 - código
02 - nome
03 - nome social
04 - flag ativo
05 - cpf
06 - flag servidor
07 - comando
08 - mensagem 
</t>
        </r>
      </text>
    </comment>
    <comment ref="E526" authorId="4" shapeId="0" xr:uid="{639E54BF-A695-4752-B0D9-C96C554243B9}">
      <text>
        <r>
          <rPr>
            <sz val="9"/>
            <color indexed="81"/>
            <rFont val="Segoe UI"/>
            <family val="2"/>
          </rPr>
          <t>01 - Pessoa Física
02 - Entidade</t>
        </r>
      </text>
    </comment>
    <comment ref="D527" authorId="4" shapeId="0" xr:uid="{EFA803AD-AE95-4FC9-B32D-EC1D734CBC12}">
      <text>
        <r>
          <rPr>
            <b/>
            <sz val="9"/>
            <color indexed="81"/>
            <rFont val="Segoe UI"/>
            <family val="2"/>
          </rPr>
          <t>* Pessoa Física</t>
        </r>
        <r>
          <rPr>
            <sz val="9"/>
            <color indexed="81"/>
            <rFont val="Segoe UI"/>
            <family val="2"/>
          </rPr>
          <t xml:space="preserve">
01 - código
</t>
        </r>
        <r>
          <rPr>
            <b/>
            <sz val="9"/>
            <color indexed="81"/>
            <rFont val="Segoe UI"/>
            <family val="2"/>
          </rPr>
          <t>* Entidade</t>
        </r>
        <r>
          <rPr>
            <sz val="9"/>
            <color indexed="81"/>
            <rFont val="Segoe UI"/>
            <family val="2"/>
          </rPr>
          <t xml:space="preserve">
02 - código
03 - comando
04 - mensagem 
</t>
        </r>
      </text>
    </comment>
    <comment ref="E527" authorId="4" shapeId="0" xr:uid="{912500C4-9D4B-44C3-B44E-870770200CAD}">
      <text>
        <r>
          <rPr>
            <sz val="9"/>
            <color indexed="81"/>
            <rFont val="Segoe UI"/>
            <family val="2"/>
          </rPr>
          <t>01 - Pessoa Física
02 - Entidade</t>
        </r>
      </text>
    </comment>
    <comment ref="D528" authorId="4" shapeId="0" xr:uid="{A09E9BF6-06D6-4930-98D0-AD69B6C796C4}">
      <text>
        <r>
          <rPr>
            <b/>
            <sz val="9"/>
            <color indexed="81"/>
            <rFont val="Segoe UI"/>
            <family val="2"/>
          </rPr>
          <t>* Pessoa Física</t>
        </r>
        <r>
          <rPr>
            <sz val="9"/>
            <color indexed="81"/>
            <rFont val="Segoe UI"/>
            <family val="2"/>
          </rPr>
          <t xml:space="preserve">
01 - código
02 - nome
03 - flag ativo
04 - cpf
05 - sexo
06 - data de nascimento
07 - telefone pessoal
08 - telefone comercial
09 - celular
10 - e-mail
11 - nome social
12 - comando
13 - mensagem</t>
        </r>
      </text>
    </comment>
    <comment ref="E528" authorId="4" shapeId="0" xr:uid="{89B2DBE7-A5C1-4B3D-9B17-E867A151FED7}">
      <text>
        <r>
          <rPr>
            <sz val="9"/>
            <color indexed="81"/>
            <rFont val="Segoe UI"/>
            <family val="2"/>
          </rPr>
          <t>01 - Pessoa Física</t>
        </r>
      </text>
    </comment>
    <comment ref="D529" authorId="4" shapeId="0" xr:uid="{338DFE11-5E3B-42D2-BDF3-4BF1A2C35880}">
      <text>
        <r>
          <rPr>
            <b/>
            <sz val="9"/>
            <color indexed="81"/>
            <rFont val="Segoe UI"/>
            <family val="2"/>
          </rPr>
          <t>* Pessoa Física</t>
        </r>
        <r>
          <rPr>
            <sz val="9"/>
            <color indexed="81"/>
            <rFont val="Segoe UI"/>
            <family val="2"/>
          </rPr>
          <t xml:space="preserve">
01 - código
02 - nome
03 - nome social
04 - flag ativo
05 - cpf
06 - flag servidor
07 - comando
08 - mensagem 
</t>
        </r>
      </text>
    </comment>
    <comment ref="E529" authorId="4" shapeId="0" xr:uid="{B34F2C63-3E42-41F6-9535-7B1FA5610E53}">
      <text>
        <r>
          <rPr>
            <sz val="9"/>
            <color indexed="81"/>
            <rFont val="Segoe UI"/>
            <family val="2"/>
          </rPr>
          <t>01 - Pessoa Física
02 - Entidade</t>
        </r>
      </text>
    </comment>
    <comment ref="D532" authorId="4" shapeId="0" xr:uid="{9F3AB5CB-E369-457B-8540-AB1DA188B008}">
      <text>
        <r>
          <rPr>
            <b/>
            <sz val="9"/>
            <color indexed="81"/>
            <rFont val="Segoe UI"/>
            <family val="2"/>
          </rPr>
          <t>* Entidade</t>
        </r>
        <r>
          <rPr>
            <sz val="9"/>
            <color indexed="81"/>
            <rFont val="Segoe UI"/>
            <family val="2"/>
          </rPr>
          <t xml:space="preserve">
01 - código
02 - código pessoa
03 - tipo de pessoa
04 - classificação entidade
</t>
        </r>
      </text>
    </comment>
    <comment ref="E532" authorId="4" shapeId="0" xr:uid="{C1A90715-31E3-45AA-89B4-9771F7138593}">
      <text>
        <r>
          <rPr>
            <sz val="9"/>
            <color indexed="81"/>
            <rFont val="Segoe UI"/>
            <family val="2"/>
          </rPr>
          <t>01 - Entidade</t>
        </r>
      </text>
    </comment>
    <comment ref="D533" authorId="4" shapeId="0" xr:uid="{370EE238-02B4-4BBF-A0FB-FE1BDADEEE91}">
      <text>
        <r>
          <rPr>
            <b/>
            <sz val="9"/>
            <color indexed="81"/>
            <rFont val="Segoe UI"/>
            <family val="2"/>
          </rPr>
          <t>* Pessoa Jurídica</t>
        </r>
        <r>
          <rPr>
            <sz val="9"/>
            <color indexed="81"/>
            <rFont val="Segoe UI"/>
            <family val="2"/>
          </rPr>
          <t xml:space="preserve">
01 - código
02 - situação
03 - cnpj
04 - razão social
05 - nome fantasia
06 - inscrição estadual
07 - usuário cadastro
08 - data cadastro
09 - usuário alteração
10 - data alteração
11 - endereço</t>
        </r>
      </text>
    </comment>
    <comment ref="E533" authorId="4" shapeId="0" xr:uid="{F23B1C67-27C9-4C63-8F1E-BA86CFAACFA5}">
      <text>
        <r>
          <rPr>
            <sz val="9"/>
            <color indexed="81"/>
            <rFont val="Segoe UI"/>
            <family val="2"/>
          </rPr>
          <t>01 - Pessoa Jurídica</t>
        </r>
      </text>
    </comment>
    <comment ref="D534" authorId="4" shapeId="0" xr:uid="{9EDFE8C6-C11A-4EF1-B13C-0EFDFC3212B4}">
      <text>
        <r>
          <rPr>
            <b/>
            <sz val="9"/>
            <color indexed="81"/>
            <rFont val="Segoe UI"/>
            <family val="2"/>
          </rPr>
          <t xml:space="preserve">* Entidade Endereço
</t>
        </r>
        <r>
          <rPr>
            <sz val="9"/>
            <color indexed="81"/>
            <rFont val="Segoe UI"/>
            <family val="2"/>
          </rPr>
          <t>01 - código
02 - CEP
03 - municipio
04 - codigo ibge
05 - uf
06 - pais
07 - bairro
08 - tipo logradouro
09 - número
10 - complemento
11 - tipo de endereço</t>
        </r>
      </text>
    </comment>
    <comment ref="E534" authorId="4" shapeId="0" xr:uid="{F14224AC-8A9B-4211-B250-DEC8BBCA45BB}">
      <text>
        <r>
          <rPr>
            <sz val="9"/>
            <color indexed="81"/>
            <rFont val="Segoe UI"/>
            <family val="2"/>
          </rPr>
          <t>01 - Entidade Endereço</t>
        </r>
      </text>
    </comment>
    <comment ref="D535" authorId="4" shapeId="0" xr:uid="{F9ABE029-7408-4CC6-93AC-018905220A19}">
      <text>
        <r>
          <rPr>
            <b/>
            <sz val="9"/>
            <color indexed="81"/>
            <rFont val="Segoe UI"/>
            <family val="2"/>
          </rPr>
          <t>* Pessoa Jurídica</t>
        </r>
        <r>
          <rPr>
            <sz val="9"/>
            <color indexed="81"/>
            <rFont val="Segoe UI"/>
            <family val="2"/>
          </rPr>
          <t xml:space="preserve">
01 - código
02 - cnpj
03 - situação
04 - razão social
05 - nome fantasia
06 - inscrição estadual
07 - código classificação
08 - usuário cadastro
09 - data cadastro
</t>
        </r>
        <r>
          <rPr>
            <b/>
            <sz val="9"/>
            <color indexed="81"/>
            <rFont val="Segoe UI"/>
            <family val="2"/>
          </rPr>
          <t>* Entidade</t>
        </r>
        <r>
          <rPr>
            <sz val="9"/>
            <color indexed="81"/>
            <rFont val="Segoe UI"/>
            <family val="2"/>
          </rPr>
          <t xml:space="preserve">
10 - código
11 - código pessoa
12 - tipo de pessoa
13 - classificação entidade
</t>
        </r>
        <r>
          <rPr>
            <b/>
            <sz val="9"/>
            <color indexed="81"/>
            <rFont val="Segoe UI"/>
            <family val="2"/>
          </rPr>
          <t>* Entidadade Endereço</t>
        </r>
        <r>
          <rPr>
            <sz val="9"/>
            <color indexed="81"/>
            <rFont val="Segoe UI"/>
            <family val="2"/>
          </rPr>
          <t xml:space="preserve">
14 - código
15 - CEP
16 - municipio
17 - codigo ibge
18 - uf
19 - pais
20 - bairro
21 - tipo logradouro
22 - número
23 - complemento
24 - tipo de endereço
25 - comando
26 - mensagem
</t>
        </r>
      </text>
    </comment>
    <comment ref="E535" authorId="4" shapeId="0" xr:uid="{04C58A05-1734-45CA-867E-A7D342010A2D}">
      <text>
        <r>
          <rPr>
            <sz val="9"/>
            <color indexed="81"/>
            <rFont val="Segoe UI"/>
            <family val="2"/>
          </rPr>
          <t>01 - Pessoa Jurídica
02 - Entidade
03 - Entidade Endereço
04 - Município</t>
        </r>
      </text>
    </comment>
    <comment ref="D536" authorId="4" shapeId="0" xr:uid="{CA520816-2B1A-40F7-9B2D-1719FB1128E8}">
      <text>
        <r>
          <rPr>
            <b/>
            <sz val="9"/>
            <color indexed="81"/>
            <rFont val="Segoe UI"/>
            <family val="2"/>
          </rPr>
          <t>* Estado</t>
        </r>
        <r>
          <rPr>
            <sz val="9"/>
            <color indexed="81"/>
            <rFont val="Segoe UI"/>
            <family val="2"/>
          </rPr>
          <t xml:space="preserve">
01 - código
02 - descrição
</t>
        </r>
      </text>
    </comment>
    <comment ref="E536" authorId="4" shapeId="0" xr:uid="{EA6EF78D-2979-45F3-9F1B-D43E038A2470}">
      <text>
        <r>
          <rPr>
            <sz val="9"/>
            <color indexed="81"/>
            <rFont val="Segoe UI"/>
            <family val="2"/>
          </rPr>
          <t xml:space="preserve">01 - Estado
</t>
        </r>
      </text>
    </comment>
    <comment ref="D537" authorId="4" shapeId="0" xr:uid="{6DEA3D41-ABD0-4A28-B18F-986D14E01A61}">
      <text>
        <r>
          <rPr>
            <b/>
            <sz val="9"/>
            <color indexed="81"/>
            <rFont val="Segoe UI"/>
            <family val="2"/>
          </rPr>
          <t>* Município</t>
        </r>
        <r>
          <rPr>
            <sz val="9"/>
            <color indexed="81"/>
            <rFont val="Segoe UI"/>
            <family val="2"/>
          </rPr>
          <t xml:space="preserve">
01 - código
02 - descrição
</t>
        </r>
      </text>
    </comment>
    <comment ref="E537" authorId="4" shapeId="0" xr:uid="{02CBF222-A500-4476-8A31-420E3E694C0A}">
      <text>
        <r>
          <rPr>
            <sz val="9"/>
            <color indexed="81"/>
            <rFont val="Segoe UI"/>
            <family val="2"/>
          </rPr>
          <t xml:space="preserve">01 - Municipio
</t>
        </r>
      </text>
    </comment>
    <comment ref="D538" authorId="4" shapeId="0" xr:uid="{FC07CCAB-8349-49E7-B23A-CA7CED005E7B}">
      <text>
        <r>
          <rPr>
            <b/>
            <sz val="9"/>
            <color indexed="81"/>
            <rFont val="Segoe UI"/>
            <family val="2"/>
          </rPr>
          <t xml:space="preserve">* Pessoa Jurídica
</t>
        </r>
        <r>
          <rPr>
            <sz val="9"/>
            <color indexed="81"/>
            <rFont val="Segoe UI"/>
            <family val="2"/>
          </rPr>
          <t xml:space="preserve">01 - código
02 - cnpj
03 - situação
04 - razão social
05 - nome fantasia
06 - inscrição estadual
07 - usuário alteração
08 - data alteração
* Entidade
09 - código
10 - código pessoa
11 - tipo de pessoa
12 - classificação entidade
* Entidadade Endereço
13 - código
14 - CEP
15 - municipio
16 - codigo ibge
17 - uf
18 - pais
19 - bairro
20 - tipo logradouro
21 - número
22 - complemento
23 - comando
24 - mensagem
</t>
        </r>
      </text>
    </comment>
    <comment ref="E538" authorId="4" shapeId="0" xr:uid="{0A2FC295-1BA6-4D5C-B683-80C654752D6A}">
      <text>
        <r>
          <rPr>
            <sz val="9"/>
            <color indexed="81"/>
            <rFont val="Segoe UI"/>
            <family val="2"/>
          </rPr>
          <t>01 - Pessoa Jurídica
02 - Entidade
03 - Entidade Endereço
04 - Município</t>
        </r>
      </text>
    </comment>
    <comment ref="D539" authorId="4" shapeId="0" xr:uid="{633E68D6-9141-4C7E-A617-6520ADF00766}">
      <text>
        <r>
          <rPr>
            <b/>
            <sz val="9"/>
            <color indexed="81"/>
            <rFont val="Segoe UI"/>
            <family val="2"/>
          </rPr>
          <t>* Pessoa Jurídica</t>
        </r>
        <r>
          <rPr>
            <sz val="9"/>
            <color indexed="81"/>
            <rFont val="Segoe UI"/>
            <family val="2"/>
          </rPr>
          <t xml:space="preserve">
01 - código
02 - cnpj
03 - situação
04 - razão social
05 - nome fantasia
06 - inscrição estadual
07 - código classificação
</t>
        </r>
        <r>
          <rPr>
            <b/>
            <sz val="9"/>
            <color indexed="81"/>
            <rFont val="Segoe UI"/>
            <family val="2"/>
          </rPr>
          <t>* Entidade</t>
        </r>
        <r>
          <rPr>
            <sz val="9"/>
            <color indexed="81"/>
            <rFont val="Segoe UI"/>
            <family val="2"/>
          </rPr>
          <t xml:space="preserve">
08 - código
</t>
        </r>
      </text>
    </comment>
    <comment ref="E539" authorId="4" shapeId="0" xr:uid="{D1B4E6D1-184C-46E8-964A-1CD8928D1DB1}">
      <text>
        <r>
          <rPr>
            <sz val="9"/>
            <color indexed="81"/>
            <rFont val="Segoe UI"/>
            <family val="2"/>
          </rPr>
          <t>01 - Pessoa Jurídica
02 - Entidade
03 - Entidade Endereço
04 - Município</t>
        </r>
      </text>
    </comment>
    <comment ref="D540" authorId="4" shapeId="0" xr:uid="{8FFA0EA7-664B-4BFB-B846-7C0E7A71866C}">
      <text>
        <r>
          <rPr>
            <b/>
            <sz val="9"/>
            <color indexed="81"/>
            <rFont val="Segoe UI"/>
            <family val="2"/>
          </rPr>
          <t xml:space="preserve">* Pessoa Jurídica
</t>
        </r>
        <r>
          <rPr>
            <sz val="9"/>
            <color indexed="81"/>
            <rFont val="Segoe UI"/>
            <family val="2"/>
          </rPr>
          <t xml:space="preserve">01 - código
02 - cnpj
03 - situação
04 - razão social
* Entidade Endereço
05 - uf
06 - município
07 - comando
08 - mensagem
</t>
        </r>
      </text>
    </comment>
    <comment ref="E540" authorId="4" shapeId="0" xr:uid="{3E8302E7-C87E-4DDC-829D-62C41B2571FA}">
      <text>
        <r>
          <rPr>
            <sz val="9"/>
            <color indexed="81"/>
            <rFont val="Segoe UI"/>
            <family val="2"/>
          </rPr>
          <t>01 - Pessoa Jurídica
02 - Entidade Endereço</t>
        </r>
      </text>
    </comment>
    <comment ref="D541" authorId="4" shapeId="0" xr:uid="{515CD375-B7F5-4E8F-981B-A718FBCDD864}">
      <text>
        <r>
          <rPr>
            <b/>
            <sz val="9"/>
            <color indexed="81"/>
            <rFont val="Segoe UI"/>
            <family val="2"/>
          </rPr>
          <t>* Pessoas</t>
        </r>
        <r>
          <rPr>
            <sz val="9"/>
            <color indexed="81"/>
            <rFont val="Segoe UI"/>
            <family val="2"/>
          </rPr>
          <t xml:space="preserve">
01 - código
</t>
        </r>
        <r>
          <rPr>
            <b/>
            <sz val="9"/>
            <color indexed="81"/>
            <rFont val="Segoe UI"/>
            <family val="2"/>
          </rPr>
          <t>* Entidade</t>
        </r>
        <r>
          <rPr>
            <sz val="9"/>
            <color indexed="81"/>
            <rFont val="Segoe UI"/>
            <family val="2"/>
          </rPr>
          <t xml:space="preserve">
02 - código
03 - comando
04 - mensagem</t>
        </r>
      </text>
    </comment>
    <comment ref="E541" authorId="4" shapeId="0" xr:uid="{18165F24-C84B-400A-A38D-13AB016DE616}">
      <text>
        <r>
          <rPr>
            <sz val="9"/>
            <color indexed="81"/>
            <rFont val="Segoe UI"/>
            <family val="2"/>
          </rPr>
          <t xml:space="preserve">01 - Pessoa Jurídica
02 - Entidade
</t>
        </r>
      </text>
    </comment>
    <comment ref="D542" authorId="4" shapeId="0" xr:uid="{CBD6749A-6EC9-406B-8071-EDBE62BE333F}">
      <text>
        <r>
          <rPr>
            <b/>
            <sz val="9"/>
            <color indexed="81"/>
            <rFont val="Segoe UI"/>
            <family val="2"/>
          </rPr>
          <t>* Pessoa Jurídica</t>
        </r>
        <r>
          <rPr>
            <sz val="9"/>
            <color indexed="81"/>
            <rFont val="Segoe UI"/>
            <family val="2"/>
          </rPr>
          <t xml:space="preserve">
01 - código
02 - cnpj
03 - situação
04 - razão social
05 - nome fantasia
06 - inscrição estadual
07 - código classificação
08 - comando
09 - mensagem
</t>
        </r>
      </text>
    </comment>
    <comment ref="E542" authorId="4" shapeId="0" xr:uid="{ECE8776D-DBC4-41FA-BC95-27749546C983}">
      <text>
        <r>
          <rPr>
            <sz val="9"/>
            <color indexed="81"/>
            <rFont val="Segoe UI"/>
            <family val="2"/>
          </rPr>
          <t>01 - Pessoa Jurídica
02 - Entidade
03 - Entidade Endereço
04 - Município</t>
        </r>
      </text>
    </comment>
    <comment ref="D543" authorId="4" shapeId="0" xr:uid="{30015CF3-F27D-40A5-BE36-50094C86C873}">
      <text>
        <r>
          <rPr>
            <b/>
            <sz val="9"/>
            <color indexed="81"/>
            <rFont val="Segoe UI"/>
            <family val="2"/>
          </rPr>
          <t xml:space="preserve">* Pessoa Jurídica
</t>
        </r>
        <r>
          <rPr>
            <sz val="9"/>
            <color indexed="81"/>
            <rFont val="Segoe UI"/>
            <family val="2"/>
          </rPr>
          <t xml:space="preserve">01 - código
02 - cnpj
03 - situação
04 - razão social
* Entidade Endereço
05 - uf
06 - município
07 - comando
08 - mensagem
</t>
        </r>
      </text>
    </comment>
    <comment ref="E543" authorId="4" shapeId="0" xr:uid="{EB5E110D-4DFF-47E6-8705-CD14FF57AE53}">
      <text>
        <r>
          <rPr>
            <sz val="9"/>
            <color indexed="81"/>
            <rFont val="Segoe UI"/>
            <family val="2"/>
          </rPr>
          <t>01 - Pessoa Jurídica
02 - Entidade Endereço</t>
        </r>
      </text>
    </comment>
    <comment ref="D546" authorId="1" shapeId="0" xr:uid="{B0FD1847-3396-4DA7-A4DF-6581EA0F61BE}">
      <text>
        <r>
          <rPr>
            <b/>
            <sz val="9"/>
            <color indexed="81"/>
            <rFont val="Segoe UI"/>
            <family val="2"/>
          </rPr>
          <t xml:space="preserve">* Itens Primeiros Socorros
</t>
        </r>
        <r>
          <rPr>
            <sz val="9"/>
            <color indexed="81"/>
            <rFont val="Segoe UI"/>
            <family val="2"/>
          </rPr>
          <t>01 - código
02 - descrição
03 - obrigatório
04 - situação
05 - data cadastro
06 - usuário cadastro
07 - data alteração
08 - usuário alteração</t>
        </r>
      </text>
    </comment>
    <comment ref="E546" authorId="1" shapeId="0" xr:uid="{9A754F4E-A14B-49DC-87E9-245CD9A0E3AB}">
      <text>
        <r>
          <rPr>
            <sz val="9"/>
            <color indexed="81"/>
            <rFont val="Segoe UI"/>
            <family val="2"/>
          </rPr>
          <t>01 - Itens Primeiros Socorros</t>
        </r>
      </text>
    </comment>
    <comment ref="D547" authorId="1" shapeId="0" xr:uid="{282589E5-C0DC-46F1-820C-A590AD30AF71}">
      <text>
        <r>
          <rPr>
            <b/>
            <sz val="9"/>
            <color indexed="81"/>
            <rFont val="Segoe UI"/>
            <family val="2"/>
          </rPr>
          <t xml:space="preserve">* Itens Primeiros Socorros
</t>
        </r>
        <r>
          <rPr>
            <sz val="9"/>
            <color indexed="81"/>
            <rFont val="Segoe UI"/>
            <family val="2"/>
          </rPr>
          <t>01 - código
02 - descrição
03 - obrigatório
04 - situação
05 - data cadastro
06 - usuário cadastro
07 - comando
08 - mensagem</t>
        </r>
      </text>
    </comment>
    <comment ref="E547" authorId="1" shapeId="0" xr:uid="{49114253-DB2B-41DF-8408-4A3C64A1453A}">
      <text>
        <r>
          <rPr>
            <sz val="9"/>
            <color indexed="81"/>
            <rFont val="Segoe UI"/>
            <family val="2"/>
          </rPr>
          <t>01 - Itens Primeiros Socorros</t>
        </r>
      </text>
    </comment>
    <comment ref="D548" authorId="1" shapeId="0" xr:uid="{0ED42781-7234-4AE5-AA3F-6FA797FA7180}">
      <text>
        <r>
          <rPr>
            <b/>
            <sz val="9"/>
            <color indexed="81"/>
            <rFont val="Segoe UI"/>
            <family val="2"/>
          </rPr>
          <t xml:space="preserve">* Itens Primeiros Socorros
</t>
        </r>
        <r>
          <rPr>
            <sz val="9"/>
            <color indexed="81"/>
            <rFont val="Segoe UI"/>
            <family val="2"/>
          </rPr>
          <t>01 - código
02 - descrição
03 - obrigatório
04 - situação
05 - data alteração
06 - usuário alteração
07 - comando
08 - mensagem</t>
        </r>
      </text>
    </comment>
    <comment ref="E548" authorId="1" shapeId="0" xr:uid="{77099F71-5E0C-4D6F-AE50-A9165EBB5CE1}">
      <text>
        <r>
          <rPr>
            <sz val="9"/>
            <color indexed="81"/>
            <rFont val="Segoe UI"/>
            <family val="2"/>
          </rPr>
          <t>01 - Itens Primeiros Socorros</t>
        </r>
      </text>
    </comment>
    <comment ref="D549" authorId="1" shapeId="0" xr:uid="{EBCFEDF1-C183-4F52-ADF7-17BEBF8CBA0B}">
      <text>
        <r>
          <rPr>
            <b/>
            <sz val="9"/>
            <color indexed="81"/>
            <rFont val="Segoe UI"/>
            <family val="2"/>
          </rPr>
          <t xml:space="preserve">* Itens Primeiros Socorros
</t>
        </r>
        <r>
          <rPr>
            <sz val="9"/>
            <color indexed="81"/>
            <rFont val="Segoe UI"/>
            <family val="2"/>
          </rPr>
          <t>01 - código
02 - descrição
03 - obrigatório
04 - situação</t>
        </r>
      </text>
    </comment>
    <comment ref="E549" authorId="1" shapeId="0" xr:uid="{D6D80C86-1B1B-46DA-BD00-35CACF271C45}">
      <text>
        <r>
          <rPr>
            <sz val="9"/>
            <color indexed="81"/>
            <rFont val="Segoe UI"/>
            <family val="2"/>
          </rPr>
          <t>01 - Itens Primeiros Socorros</t>
        </r>
      </text>
    </comment>
    <comment ref="D550" authorId="1" shapeId="0" xr:uid="{43B235DE-1DEF-4F56-8C6E-6453437ADB2D}">
      <text>
        <r>
          <rPr>
            <b/>
            <sz val="9"/>
            <color indexed="81"/>
            <rFont val="Segoe UI"/>
            <family val="2"/>
          </rPr>
          <t xml:space="preserve">* Itens Primeiros Socorros
</t>
        </r>
        <r>
          <rPr>
            <sz val="9"/>
            <color indexed="81"/>
            <rFont val="Segoe UI"/>
            <family val="2"/>
          </rPr>
          <t>01 - código
02 - descrição
03 - obrigatório
04 - situação
05 - comando
06 - mensagem</t>
        </r>
      </text>
    </comment>
    <comment ref="E550" authorId="1" shapeId="0" xr:uid="{91830C49-38C5-4BAD-94E8-B62309005899}">
      <text>
        <r>
          <rPr>
            <sz val="9"/>
            <color indexed="81"/>
            <rFont val="Segoe UI"/>
            <family val="2"/>
          </rPr>
          <t>01 - Itens Primeiros Socorros</t>
        </r>
      </text>
    </comment>
    <comment ref="D551" authorId="1" shapeId="0" xr:uid="{57D622FE-882E-4347-AE5C-BDA882A51EDE}">
      <text>
        <r>
          <rPr>
            <b/>
            <sz val="9"/>
            <color indexed="81"/>
            <rFont val="Segoe UI"/>
            <family val="2"/>
          </rPr>
          <t xml:space="preserve">* Itens Primeiros Socorros
</t>
        </r>
        <r>
          <rPr>
            <sz val="9"/>
            <color indexed="81"/>
            <rFont val="Segoe UI"/>
            <family val="2"/>
          </rPr>
          <t>01 - código
02 - descrição
03 - obrigatório
04 - situação
05 - comando
06 - mensagem</t>
        </r>
      </text>
    </comment>
    <comment ref="E551" authorId="1" shapeId="0" xr:uid="{57E72863-9FFF-43F4-8297-42D5B3912FCD}">
      <text>
        <r>
          <rPr>
            <sz val="9"/>
            <color indexed="81"/>
            <rFont val="Segoe UI"/>
            <family val="2"/>
          </rPr>
          <t>01 - Itens Primeiros Socorros</t>
        </r>
      </text>
    </comment>
    <comment ref="D552" authorId="1" shapeId="0" xr:uid="{5A79CDEB-D9C7-4F8C-B6DF-3838F2568399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>01 - código
02 - comando
03 - mensagem</t>
        </r>
      </text>
    </comment>
    <comment ref="E552" authorId="1" shapeId="0" xr:uid="{0C286ED3-8367-4B08-98C7-928B1C2B4D74}">
      <text>
        <r>
          <rPr>
            <sz val="9"/>
            <color indexed="81"/>
            <rFont val="Segoe UI"/>
            <family val="2"/>
          </rPr>
          <t>01 - Itens Primeiros Socorros
02 - Vínculo</t>
        </r>
      </text>
    </comment>
    <comment ref="D553" authorId="1" shapeId="0" xr:uid="{86184A47-3D58-486C-9692-56812CD42B28}">
      <text>
        <r>
          <rPr>
            <b/>
            <sz val="9"/>
            <color indexed="81"/>
            <rFont val="Segoe UI"/>
            <family val="2"/>
          </rPr>
          <t xml:space="preserve">* Itens Primeiros Socorros
</t>
        </r>
        <r>
          <rPr>
            <sz val="9"/>
            <color indexed="81"/>
            <rFont val="Segoe UI"/>
            <family val="2"/>
          </rPr>
          <t>01 - código
02 - descrição
03 - obrigatório
04 - situação
05 - comando
06 - mensagem</t>
        </r>
      </text>
    </comment>
    <comment ref="E553" authorId="1" shapeId="0" xr:uid="{AAAE4F21-EB85-49B9-BCC2-2E0B2FF61876}">
      <text>
        <r>
          <rPr>
            <sz val="9"/>
            <color indexed="81"/>
            <rFont val="Segoe UI"/>
            <family val="2"/>
          </rPr>
          <t>01 - Itens Primeiros Socorros</t>
        </r>
      </text>
    </comment>
    <comment ref="D556" authorId="4" shapeId="0" xr:uid="{2B57BF4F-7BB6-465A-9EBD-473C7F830E11}">
      <text>
        <r>
          <rPr>
            <b/>
            <sz val="9"/>
            <color indexed="81"/>
            <rFont val="Segoe UI"/>
            <family val="2"/>
          </rPr>
          <t xml:space="preserve">* Médico Coordenador
</t>
        </r>
        <r>
          <rPr>
            <sz val="9"/>
            <color indexed="81"/>
            <rFont val="Segoe UI"/>
            <family val="2"/>
          </rPr>
          <t xml:space="preserve">01 - código
02 - órgão
03 - status
04 - nome
05 - cpf
06 - crm
07 - rqe
08 - arquivo
09 - data cadastro
10 - usuário cadastro
11 - data alteração
12 - usuário aleração
</t>
        </r>
      </text>
    </comment>
    <comment ref="E556" authorId="4" shapeId="0" xr:uid="{31F64F67-5533-4C72-BC9D-8744E8126A2F}">
      <text>
        <r>
          <rPr>
            <sz val="9"/>
            <color indexed="81"/>
            <rFont val="Segoe UI"/>
            <family val="2"/>
          </rPr>
          <t>01 - Médico Coordenador</t>
        </r>
      </text>
    </comment>
    <comment ref="D557" authorId="4" shapeId="0" xr:uid="{676FA530-E172-49EE-9756-B35F2CC57C20}">
      <text>
        <r>
          <rPr>
            <b/>
            <sz val="9"/>
            <color indexed="81"/>
            <rFont val="Segoe UI"/>
            <family val="2"/>
          </rPr>
          <t xml:space="preserve">* Médico Coordenador
</t>
        </r>
        <r>
          <rPr>
            <sz val="9"/>
            <color indexed="81"/>
            <rFont val="Segoe UI"/>
            <family val="2"/>
          </rPr>
          <t xml:space="preserve">01 - código
02 - órgão
03 - status
04 - nome
05 - cpf
06 - crm
07 - rqe
08 - arquivo
09 - data cadastro
10 - usuário cadastro
11 - comando
12 - mensagem
</t>
        </r>
      </text>
    </comment>
    <comment ref="E557" authorId="4" shapeId="0" xr:uid="{3F277811-4871-40C9-8FB7-EF44EE7DCB42}">
      <text>
        <r>
          <rPr>
            <sz val="9"/>
            <color indexed="81"/>
            <rFont val="Segoe UI"/>
            <family val="2"/>
          </rPr>
          <t>01 Médico Coordenador
02 Órgão</t>
        </r>
      </text>
    </comment>
    <comment ref="D558" authorId="4" shapeId="0" xr:uid="{AAD9094C-57DE-4DBA-9A5D-B161F33E8C64}">
      <text>
        <r>
          <rPr>
            <b/>
            <sz val="9"/>
            <color indexed="81"/>
            <rFont val="Segoe UI"/>
            <family val="2"/>
          </rPr>
          <t xml:space="preserve">* Médico Coordenador
</t>
        </r>
        <r>
          <rPr>
            <sz val="9"/>
            <color indexed="81"/>
            <rFont val="Segoe UI"/>
            <family val="2"/>
          </rPr>
          <t xml:space="preserve">01 - código
02 - órgão
03 - status
04 - nome
05 - cpf
06 - crm
07 - rqe
08 - arquivo
09 - data alteração
10 - usuário alteração
11 - comando
12 - mensagem
</t>
        </r>
      </text>
    </comment>
    <comment ref="E558" authorId="4" shapeId="0" xr:uid="{023A51D8-E11F-4DFB-9FD9-8A974A954893}">
      <text>
        <r>
          <rPr>
            <sz val="9"/>
            <color indexed="81"/>
            <rFont val="Segoe UI"/>
            <family val="2"/>
          </rPr>
          <t>01 Médico Coordenador
02 Órgão</t>
        </r>
      </text>
    </comment>
    <comment ref="D559" authorId="4" shapeId="0" xr:uid="{DA0465E1-8773-4B49-8F2A-483E055FB0D4}">
      <text>
        <r>
          <rPr>
            <b/>
            <sz val="9"/>
            <color indexed="81"/>
            <rFont val="Segoe UI"/>
            <family val="2"/>
          </rPr>
          <t xml:space="preserve">* Médico Coordenador
</t>
        </r>
        <r>
          <rPr>
            <sz val="9"/>
            <color indexed="81"/>
            <rFont val="Segoe UI"/>
            <family val="2"/>
          </rPr>
          <t xml:space="preserve">01 - código
02 - órgão
03 - status
04 - nome
05 - cpf
06 - crm
07 - rqe
08 - arquivo
</t>
        </r>
      </text>
    </comment>
    <comment ref="E559" authorId="4" shapeId="0" xr:uid="{554FEFD4-5EC1-4C1F-A1C5-DF82F7FC84AD}">
      <text>
        <r>
          <rPr>
            <sz val="9"/>
            <color indexed="81"/>
            <rFont val="Segoe UI"/>
            <family val="2"/>
          </rPr>
          <t>01 Médico Coordenador
02 Órgão</t>
        </r>
      </text>
    </comment>
    <comment ref="D560" authorId="4" shapeId="0" xr:uid="{B9ED5E74-76E8-4025-A4EF-77630FB21F26}">
      <text>
        <r>
          <rPr>
            <b/>
            <sz val="9"/>
            <color indexed="81"/>
            <rFont val="Segoe UI"/>
            <family val="2"/>
          </rPr>
          <t>* Médico Coordenador</t>
        </r>
        <r>
          <rPr>
            <sz val="9"/>
            <color indexed="81"/>
            <rFont val="Segoe UI"/>
            <family val="2"/>
          </rPr>
          <t xml:space="preserve">
01 - código
02 - órgão
03 - status
04 - nome
05 - crm
06 - data cadastro
07 - usuário cadastro
08 - data alteração
09 - usuário aleração
10 - comando
11 - mensagem 
</t>
        </r>
      </text>
    </comment>
    <comment ref="E560" authorId="4" shapeId="0" xr:uid="{52D0308F-0623-44C7-A19C-321A2EDA4A07}">
      <text>
        <r>
          <rPr>
            <sz val="9"/>
            <color indexed="81"/>
            <rFont val="Segoe UI"/>
            <family val="2"/>
          </rPr>
          <t>01 Médico Coordenador
02 Órgão</t>
        </r>
      </text>
    </comment>
    <comment ref="D561" authorId="4" shapeId="0" xr:uid="{BD653488-423F-4497-9289-A8D33310017E}">
      <text>
        <r>
          <rPr>
            <b/>
            <sz val="9"/>
            <color indexed="81"/>
            <rFont val="Segoe UI"/>
            <family val="2"/>
          </rPr>
          <t>* Médico Coordenador</t>
        </r>
        <r>
          <rPr>
            <sz val="9"/>
            <color indexed="81"/>
            <rFont val="Segoe UI"/>
            <family val="2"/>
          </rPr>
          <t xml:space="preserve">
01 - código
02 - comando
03 - mensagem 
</t>
        </r>
      </text>
    </comment>
    <comment ref="E561" authorId="4" shapeId="0" xr:uid="{B4C1BAB5-B62E-47F3-8431-7CC69126B5A5}">
      <text>
        <r>
          <rPr>
            <sz val="9"/>
            <color indexed="81"/>
            <rFont val="Segoe UI"/>
            <family val="2"/>
          </rPr>
          <t>01 - Médico Coordenador
02 - Vínculo</t>
        </r>
      </text>
    </comment>
    <comment ref="D562" authorId="4" shapeId="0" xr:uid="{2414D5ED-F376-4EF4-A0F7-15486F402037}">
      <text>
        <r>
          <rPr>
            <b/>
            <sz val="9"/>
            <color indexed="81"/>
            <rFont val="Segoe UI"/>
            <family val="2"/>
          </rPr>
          <t xml:space="preserve">* Médico Coordenador
</t>
        </r>
        <r>
          <rPr>
            <sz val="9"/>
            <color indexed="81"/>
            <rFont val="Segoe UI"/>
            <family val="2"/>
          </rPr>
          <t xml:space="preserve">01 - código
02 - órgão
03 - status
04 - nome
05 - cpf
06 - crm
07 - rqe
08 - arquivo
09 - comando
10 - mensagem
</t>
        </r>
      </text>
    </comment>
    <comment ref="E562" authorId="4" shapeId="0" xr:uid="{79517639-372C-4AF0-84A0-D20C55507A43}">
      <text>
        <r>
          <rPr>
            <sz val="9"/>
            <color indexed="81"/>
            <rFont val="Segoe UI"/>
            <family val="2"/>
          </rPr>
          <t>01 Médico Coordenador
02 Órgão</t>
        </r>
      </text>
    </comment>
    <comment ref="D563" authorId="4" shapeId="0" xr:uid="{0A8E12AC-0DE3-4D70-955F-72F6196F4818}">
      <text>
        <r>
          <rPr>
            <b/>
            <sz val="9"/>
            <color indexed="81"/>
            <rFont val="Segoe UI"/>
            <family val="2"/>
          </rPr>
          <t>* Médico Coordenador</t>
        </r>
        <r>
          <rPr>
            <sz val="9"/>
            <color indexed="81"/>
            <rFont val="Segoe UI"/>
            <family val="2"/>
          </rPr>
          <t xml:space="preserve">
01 - código
02 - órgão
03 - status
04 - nome
05 - crm
06 - data cadastro
07 - usuário cadastro
08 - data alteração
09 - usuário aleração
10 - comando
11 - mensagem 
</t>
        </r>
      </text>
    </comment>
    <comment ref="E563" authorId="4" shapeId="0" xr:uid="{8DFEB0F5-C15C-4197-91B6-0E1DF4F67343}">
      <text>
        <r>
          <rPr>
            <sz val="9"/>
            <color indexed="81"/>
            <rFont val="Segoe UI"/>
            <family val="2"/>
          </rPr>
          <t>01 Médico Coordenador
02 Órgão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<sst xmlns="http://schemas.openxmlformats.org/spreadsheetml/2006/main" count="1651" uniqueCount="635">
  <si>
    <t>Identificação da Contagem</t>
  </si>
  <si>
    <t>Empresa</t>
  </si>
  <si>
    <t>Secretaria de Estado de Planejamento e Gestão de Mato Grosso</t>
  </si>
  <si>
    <t>PF IFPUG</t>
  </si>
  <si>
    <t>Aplicação</t>
  </si>
  <si>
    <t>PF Local do EM</t>
  </si>
  <si>
    <t>Tipo de Contagem</t>
  </si>
  <si>
    <t>Projeto de Desenvolvimento</t>
  </si>
  <si>
    <t>PF Local da FS</t>
  </si>
  <si>
    <t>Nível de Detalhe</t>
  </si>
  <si>
    <t>Detalhada (IFPUG)</t>
  </si>
  <si>
    <t>Tecnologia</t>
  </si>
  <si>
    <t>Java</t>
  </si>
  <si>
    <t>Projeto</t>
  </si>
  <si>
    <t>SST - Saúde e Segurança no Trabalho</t>
  </si>
  <si>
    <t>Versão do Guia</t>
  </si>
  <si>
    <t>4.3.1</t>
  </si>
  <si>
    <t>Responsável</t>
  </si>
  <si>
    <t>Luana Alves de Araujo Passos Aguiar</t>
  </si>
  <si>
    <t>Criação</t>
  </si>
  <si>
    <t>Revisor</t>
  </si>
  <si>
    <t>Revisão</t>
  </si>
  <si>
    <t>Propósito da Contagem</t>
  </si>
  <si>
    <r>
      <t xml:space="preserve">Contagem de Pontos de Função para subsidiar o planejamento, execução e monitoramento do projeto </t>
    </r>
    <r>
      <rPr>
        <i/>
        <sz val="10"/>
        <color rgb="FF00B0F0"/>
        <rFont val="Franklin Gothic Medium"/>
        <family val="2"/>
      </rPr>
      <t>&lt;descrever o nome do projeto aqui&gt;</t>
    </r>
    <r>
      <rPr>
        <sz val="10"/>
        <rFont val="Franklin Gothic Medium"/>
        <family val="2"/>
      </rPr>
      <t xml:space="preserve"> e atender os requisitos do </t>
    </r>
    <r>
      <rPr>
        <b/>
        <sz val="10"/>
        <rFont val="Franklin Gothic Medium"/>
        <family val="2"/>
      </rPr>
      <t>CONTRATO Nº 014/2022/SEPLAG</t>
    </r>
    <r>
      <rPr>
        <sz val="10"/>
        <rFont val="Franklin Gothic Medium"/>
        <family val="2"/>
      </rPr>
      <t xml:space="preserve"> e seus anexos. Com destaque:
- Dar suporte à análise de qualidade e produtividade;
- Estimar o custo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</si>
  <si>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Escopo da Contagem</t>
  </si>
  <si>
    <t>Documentação Utilizada na Análise</t>
  </si>
  <si>
    <t>Planilha de contagem de ponto de função - Versão 2.4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</si>
  <si>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</si>
  <si>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</si>
  <si>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</si>
  <si>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</si>
  <si>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</si>
  <si>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</si>
  <si>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</si>
  <si>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</si>
  <si>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</si>
  <si>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</si>
  <si>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</si>
  <si>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</si>
  <si>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[US_133] Login</t>
  </si>
  <si>
    <t>AIE</t>
  </si>
  <si>
    <t>I</t>
  </si>
  <si>
    <t>Usuário</t>
  </si>
  <si>
    <t>Login</t>
  </si>
  <si>
    <t>SE</t>
  </si>
  <si>
    <t>Esqueceu senha</t>
  </si>
  <si>
    <t>CE</t>
  </si>
  <si>
    <t>[US_134] Manter Riscos Ambientais</t>
  </si>
  <si>
    <t>Risco</t>
  </si>
  <si>
    <t>ALI</t>
  </si>
  <si>
    <t>Cadastrar Risco</t>
  </si>
  <si>
    <t>EE</t>
  </si>
  <si>
    <t>Select listar tipo de categoria de risco</t>
  </si>
  <si>
    <t>Editar Risco</t>
  </si>
  <si>
    <t>Consulta Implícia</t>
  </si>
  <si>
    <t>Listar Risco</t>
  </si>
  <si>
    <t>Exportar Risco</t>
  </si>
  <si>
    <t>Ativar/Inativar Risco</t>
  </si>
  <si>
    <t>Excluir Risco</t>
  </si>
  <si>
    <t>[US_135] Manter Categorias</t>
  </si>
  <si>
    <t>Categoria</t>
  </si>
  <si>
    <t>Cadastrar Categoria</t>
  </si>
  <si>
    <t>Select listar tipo de categoria</t>
  </si>
  <si>
    <t>Editar Categoria</t>
  </si>
  <si>
    <t>Listar Categoria</t>
  </si>
  <si>
    <t>Exportar Categoria</t>
  </si>
  <si>
    <t>Ativar/Inativar Categoria</t>
  </si>
  <si>
    <t>Excluir Categoria</t>
  </si>
  <si>
    <t>[US_137] Manter Checklist de Avaliação Ambiental</t>
  </si>
  <si>
    <t>Checklist</t>
  </si>
  <si>
    <t>Cadastrar Checklist</t>
  </si>
  <si>
    <t>Editar Checklist</t>
  </si>
  <si>
    <t>Listar Checklist</t>
  </si>
  <si>
    <t>Exportar Checklist</t>
  </si>
  <si>
    <t>Ativar/Inativar Checklist</t>
  </si>
  <si>
    <t>Excluir Checklist</t>
  </si>
  <si>
    <t>[US_150] Manter Responsável Técnico</t>
  </si>
  <si>
    <t>Órgão</t>
  </si>
  <si>
    <t>Pessoa</t>
  </si>
  <si>
    <t>Responsável Técnico</t>
  </si>
  <si>
    <t>Cadastrar Responsável Técnico</t>
  </si>
  <si>
    <t>Select listar pessoa</t>
  </si>
  <si>
    <t>Select listar órgão</t>
  </si>
  <si>
    <t>Select listar função</t>
  </si>
  <si>
    <t>Editar Responsável Técnico</t>
  </si>
  <si>
    <t>Listar Responsável Técnico</t>
  </si>
  <si>
    <t>Exportar Responsável Técnico</t>
  </si>
  <si>
    <t>Ativar/Inativar Responsável Técnico</t>
  </si>
  <si>
    <t>Excluir Responsável Técnico</t>
  </si>
  <si>
    <t>[US_163] Demanda de Avaliação Ambiental</t>
  </si>
  <si>
    <t>Tipo de Demanda</t>
  </si>
  <si>
    <t>Setores da Demanda</t>
  </si>
  <si>
    <t>Demanda de Avaliação Ambiental</t>
  </si>
  <si>
    <t>Cadastrar Demanda de Avaliação Ambiental</t>
  </si>
  <si>
    <t>Buscar órgão</t>
  </si>
  <si>
    <t>Select listar tipo de demanda</t>
  </si>
  <si>
    <t>Select listar origem da solicitação de demanda</t>
  </si>
  <si>
    <t>Buscar responsável técnico</t>
  </si>
  <si>
    <t>Cadastrar Setores Demanda de Avaliação Ambiental</t>
  </si>
  <si>
    <t>Listar Setores do Órgão da Demanda</t>
  </si>
  <si>
    <t>Editar Setores Demanda de Avaliação Ambiental</t>
  </si>
  <si>
    <t>Editar Demanda de Avaliação Ambiental</t>
  </si>
  <si>
    <t>Listar Demanda de Avaliação Ambiental</t>
  </si>
  <si>
    <t>Exportar Demanda de Avaliação Ambiental</t>
  </si>
  <si>
    <t>Cancelar Demanda de Avaliação Ambiental</t>
  </si>
  <si>
    <t>Excluir Demanda de Avaliação Ambiental</t>
  </si>
  <si>
    <t>Enviar para Identificação de Cargos e Setores</t>
  </si>
  <si>
    <t>[US_165] Atribuir Responsável Técnico da Demanda</t>
  </si>
  <si>
    <t>Responsável Técnico da Demanda</t>
  </si>
  <si>
    <t>Cadastrar Responsável Técnico da Demanda</t>
  </si>
  <si>
    <t>Buscar responsável técnico por função</t>
  </si>
  <si>
    <t>Listar Responsáveis Técnicos da Demanda</t>
  </si>
  <si>
    <t>Ativar/Inativar Responsável Técnico da Demanda</t>
  </si>
  <si>
    <t>Excluir Responsável Técnico da Demanda</t>
  </si>
  <si>
    <t>Enviar para Avaliação Técnica</t>
  </si>
  <si>
    <t>[US_166] Detalhes da Demanda de Avaliação Ambiental</t>
  </si>
  <si>
    <t>Tela principal de detalhamento da demanda - Cabeçalho da demanda</t>
  </si>
  <si>
    <t xml:space="preserve">Tela principal de detalhamento da demanda - Time line </t>
  </si>
  <si>
    <t>[US_191] Anexar Documentos da Demanda</t>
  </si>
  <si>
    <t>Cadastrar Documento</t>
  </si>
  <si>
    <t>Select listar tipo de documento</t>
  </si>
  <si>
    <t>Editar Documento</t>
  </si>
  <si>
    <t>Listar Documento</t>
  </si>
  <si>
    <t>Exportar Documento</t>
  </si>
  <si>
    <t>Excluir Documento</t>
  </si>
  <si>
    <t>[US_199] Manter CNAE</t>
  </si>
  <si>
    <t>CNAE</t>
  </si>
  <si>
    <t>Cadastrar CNAE</t>
  </si>
  <si>
    <t>Editar CNAE</t>
  </si>
  <si>
    <t>Listar CNAE</t>
  </si>
  <si>
    <t xml:space="preserve">Exportar CNAE </t>
  </si>
  <si>
    <t>Ativar/Inativar CNAE</t>
  </si>
  <si>
    <t>Excluir CNAE</t>
  </si>
  <si>
    <t>[US_202] Visualizar Dados Gerais da Demanda</t>
  </si>
  <si>
    <t>Listar Dados Gerais</t>
  </si>
  <si>
    <t>Listar Setores</t>
  </si>
  <si>
    <t>[US_203] Identificar Ambientes</t>
  </si>
  <si>
    <t>Ambientes da Demanda</t>
  </si>
  <si>
    <t>Cadastrar Ambiente</t>
  </si>
  <si>
    <t>Editar Ambiente</t>
  </si>
  <si>
    <t>Listar Ambiente</t>
  </si>
  <si>
    <t>Exportar Ambiente</t>
  </si>
  <si>
    <t>Excluir Ambiente</t>
  </si>
  <si>
    <t>Finalizar Ambiente</t>
  </si>
  <si>
    <t>Finalizar Todos os Ambientes</t>
  </si>
  <si>
    <t xml:space="preserve"> [US_204] Listar Notificações Enviadas</t>
  </si>
  <si>
    <t>Listar Notificações</t>
  </si>
  <si>
    <t>Exportar Notificações</t>
  </si>
  <si>
    <t>[US_206] Anotações da Demanda</t>
  </si>
  <si>
    <t>Cadastrar Anotação da Demanda</t>
  </si>
  <si>
    <t>Editar Anotação da Demanda</t>
  </si>
  <si>
    <t>Listar Anotação da Demanda</t>
  </si>
  <si>
    <t>Exportar Anotação da Demanda</t>
  </si>
  <si>
    <t>Excluir Anotação da Demanda</t>
  </si>
  <si>
    <t>[US_207] Histórico de Andamento</t>
  </si>
  <si>
    <t>Listar Histórico de Andamento da Demanda</t>
  </si>
  <si>
    <t>Exportar Histórico de Andamento da Demanda</t>
  </si>
  <si>
    <t>[US_213] Manter Carga Horária</t>
  </si>
  <si>
    <t>Carga Horária</t>
  </si>
  <si>
    <t>Cadastrar Carga Horária</t>
  </si>
  <si>
    <t>Editar Carga Horária</t>
  </si>
  <si>
    <t>Listar Carga Horária</t>
  </si>
  <si>
    <t xml:space="preserve">Exportar Carga Horária </t>
  </si>
  <si>
    <t>Ativar/Inativar Carga Horária</t>
  </si>
  <si>
    <t>Excluir Carga Horária</t>
  </si>
  <si>
    <t>[US_219] Mobiliário e Equipamentos do Ambiente</t>
  </si>
  <si>
    <t>Mobiliários e Equipamentos do Ambiente</t>
  </si>
  <si>
    <t>Cadastrar  Mobiliário/Equipamento do Ambiente</t>
  </si>
  <si>
    <t>Select listar Mobiliário/Equipamento</t>
  </si>
  <si>
    <t>Editar Mobiliário/Equipamento do Ambiente</t>
  </si>
  <si>
    <t>Listar Mobiliário/Equipamento do Ambiente</t>
  </si>
  <si>
    <t>Excluir Mobiliário/Equipamento do Ambiente</t>
  </si>
  <si>
    <t>Exportar Mobiliário/Equipamento do Ambiente</t>
  </si>
  <si>
    <t>[US_220] Cargos do Ambiente</t>
  </si>
  <si>
    <t>Cargo</t>
  </si>
  <si>
    <t>Perfil</t>
  </si>
  <si>
    <t>Vínculo</t>
  </si>
  <si>
    <t>Cargos do Ambiente</t>
  </si>
  <si>
    <t>Cadastrar Cargos do Ambiente</t>
  </si>
  <si>
    <t>Select listar Cargos</t>
  </si>
  <si>
    <t>Select listar Perfil</t>
  </si>
  <si>
    <t>Select listar Tipo de Vínculo</t>
  </si>
  <si>
    <t>Select listar Carga Horária</t>
  </si>
  <si>
    <t>Editar Cargos do Ambiente</t>
  </si>
  <si>
    <t>Listar Cargos do Ambiente</t>
  </si>
  <si>
    <t>Exportar Cargos do Ambiente</t>
  </si>
  <si>
    <t>Excluir Cargos do Ambiente</t>
  </si>
  <si>
    <t>Finalizar Identificação de Cargos do Ambiente</t>
  </si>
  <si>
    <t>[US_221] Identificação de Ambientes - Visualizar/Imprimir</t>
  </si>
  <si>
    <t xml:space="preserve">Visutalizar/Imprimir Ambientes </t>
  </si>
  <si>
    <t>[US_222] Setores da Demanda</t>
  </si>
  <si>
    <t>Competência do Setor</t>
  </si>
  <si>
    <t>Listar Setores da Demanda</t>
  </si>
  <si>
    <t>Exportar Setores da Demanda</t>
  </si>
  <si>
    <t>Finalizar Setor da Demanda</t>
  </si>
  <si>
    <t>[US_245] Imagens do Ambiente - Avaliação Ambiental</t>
  </si>
  <si>
    <t>Incluir Imagem do Ambinte</t>
  </si>
  <si>
    <t>Listar Imagens do Ambiente</t>
  </si>
  <si>
    <t>Download da imagem</t>
  </si>
  <si>
    <t>Excluir Imagens do Ambiente</t>
  </si>
  <si>
    <t>[US_249] Imagens do Formulário- Avaliação Ambiental</t>
  </si>
  <si>
    <t>Incluir Imagem do Formulário</t>
  </si>
  <si>
    <t>Listar Imagens do Formulário</t>
  </si>
  <si>
    <t>Excluir Imagens do Formulário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</si>
  <si>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</si>
  <si>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</si>
  <si>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</si>
  <si>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</si>
  <si>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</si>
  <si>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</si>
  <si>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</si>
  <si>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</si>
  <si>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</si>
  <si>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</si>
  <si>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</si>
  <si>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</si>
  <si>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</si>
  <si>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</si>
  <si>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</si>
  <si>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</si>
  <si>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</si>
  <si>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</si>
  <si>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E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</si>
  <si>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</si>
  <si>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</si>
  <si>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</si>
  <si>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</si>
  <si>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</si>
  <si>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</si>
  <si>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</si>
  <si>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</si>
  <si>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</si>
  <si>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</si>
  <si>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</si>
  <si>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</si>
  <si>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</si>
  <si>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</si>
  <si>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</si>
  <si>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</si>
  <si>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</si>
  <si>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</si>
  <si>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</si>
  <si>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</si>
  <si>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</si>
  <si>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</si>
  <si>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</si>
  <si>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</si>
  <si>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</si>
  <si>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</si>
  <si>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</si>
  <si>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</si>
  <si>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</si>
  <si>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</si>
  <si>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</si>
  <si>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</si>
  <si>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</si>
  <si>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</si>
  <si>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</si>
  <si>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</si>
  <si>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</si>
  <si>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</si>
  <si>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</si>
  <si>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</si>
  <si>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</si>
  <si>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</si>
  <si>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</si>
  <si>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</si>
  <si>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</si>
  <si>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</si>
  <si>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</si>
  <si>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</si>
  <si>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</si>
  <si>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</si>
  <si>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</si>
  <si>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</si>
  <si>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</si>
  <si>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</si>
  <si>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</si>
  <si>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</si>
  <si>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</si>
  <si>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</si>
  <si>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</si>
  <si>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</si>
  <si>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</si>
  <si>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</si>
  <si>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</si>
  <si>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</si>
  <si>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</si>
  <si>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</si>
  <si>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</si>
  <si>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</si>
  <si>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</si>
  <si>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</si>
  <si>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</si>
  <si>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</si>
  <si>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</si>
  <si>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</si>
  <si>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</si>
  <si>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</si>
  <si>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</si>
  <si>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</si>
  <si>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Quantidade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</si>
  <si>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</si>
  <si>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</si>
  <si>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</si>
  <si>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</si>
  <si>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</si>
  <si>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</si>
  <si>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</si>
  <si>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</si>
  <si>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</si>
  <si>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</si>
  <si>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</si>
  <si>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</si>
  <si>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</si>
  <si>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</si>
  <si>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</si>
  <si>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</si>
  <si>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</si>
  <si>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</si>
  <si>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</si>
  <si>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</si>
  <si>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</si>
  <si>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</si>
  <si>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</si>
  <si>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</si>
  <si>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</si>
  <si>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</si>
  <si>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</si>
  <si>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</si>
  <si>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</si>
  <si>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</si>
  <si>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</si>
  <si>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</si>
  <si>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</si>
  <si>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</si>
  <si>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</si>
  <si>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Anotação</t>
  </si>
  <si>
    <t>Documentos da Demanda</t>
  </si>
  <si>
    <t>Considerações Analista de Métrica</t>
  </si>
  <si>
    <t>[US_208] Avaliação Ambiental - Listagem de Ambientes</t>
  </si>
  <si>
    <t>Listagem de ambientes</t>
  </si>
  <si>
    <t>Finalizar avaliação ambiental</t>
  </si>
  <si>
    <t>Ativar/Inativar Ambiente</t>
  </si>
  <si>
    <t>Editar Ambientes</t>
  </si>
  <si>
    <t>Incluir Ambiente</t>
  </si>
  <si>
    <t>Exportar ambientes</t>
  </si>
  <si>
    <t>[US_246] Formulário - Características Físicas do Ambiente (Ambos)</t>
  </si>
  <si>
    <t>Formulário - Características Físicas do Ambiente</t>
  </si>
  <si>
    <t>Cadastrar Formulário - Características Físicas do Ambiente</t>
  </si>
  <si>
    <t>Select listar tipo de ambiente</t>
  </si>
  <si>
    <t>Select listar tipo de construção</t>
  </si>
  <si>
    <t>Select listar tipo de ventilação</t>
  </si>
  <si>
    <t>Select listar tipo de iluminação</t>
  </si>
  <si>
    <t>Select listar tipo de abertura</t>
  </si>
  <si>
    <t>Select listar tipo de esquadrias</t>
  </si>
  <si>
    <t>Select listar tipo de piso</t>
  </si>
  <si>
    <t>Select listar tipo de cobertura</t>
  </si>
  <si>
    <t>Select listar tipo de forro</t>
  </si>
  <si>
    <t>Editar Formulário - Características Físicas do Ambiente</t>
  </si>
  <si>
    <t xml:space="preserve">Finalizar Formulário - Características Físicas do Ambiente </t>
  </si>
  <si>
    <t>Visualizar Formulário - Características Físicas do Ambiente</t>
  </si>
  <si>
    <t>Imprimir Características Físicas do Ambiente</t>
  </si>
  <si>
    <t>[US_248]  Formulário - Medições (LTCAT)</t>
  </si>
  <si>
    <t>Formulário - Formulários Medições</t>
  </si>
  <si>
    <t xml:space="preserve">Cadastrar Formulários Medições </t>
  </si>
  <si>
    <t>Editar Formulários Medições</t>
  </si>
  <si>
    <t>Finalizar Formulário - Medições</t>
  </si>
  <si>
    <t>Visualizar Formulário - Medições</t>
  </si>
  <si>
    <t>Imprimir Medições</t>
  </si>
  <si>
    <t>[US_482] Formulários da Avaliação Ambiental</t>
  </si>
  <si>
    <t>Formulários</t>
  </si>
  <si>
    <t>Listar Formulários de Avaliação Ambiental</t>
  </si>
  <si>
    <t>Finalizar Todos os Formulários</t>
  </si>
  <si>
    <t>Imprimir Formulários</t>
  </si>
  <si>
    <t>[US_587] Formulário - Riscos Fisicos (LTCAT)</t>
  </si>
  <si>
    <t>Formulário - Riscos Fisicos</t>
  </si>
  <si>
    <t>Finalizar Formulário - Agente Físico</t>
  </si>
  <si>
    <t>Cadastrar Agente Físico</t>
  </si>
  <si>
    <t>Select listar agente físico</t>
  </si>
  <si>
    <t>Select listar fonte geradora</t>
  </si>
  <si>
    <t>Select listar meio de propagação</t>
  </si>
  <si>
    <t>Editar Agente Físico</t>
  </si>
  <si>
    <t>Listar Agente Físico</t>
  </si>
  <si>
    <t>Exportar Agentes Físicos</t>
  </si>
  <si>
    <t>Excluir Agente Físico</t>
  </si>
  <si>
    <t>Visualizar Formulário - Riscos Fisicos</t>
  </si>
  <si>
    <t>[US_588] Formulário - RISCOS QUÍMICOS (LTCAT)</t>
  </si>
  <si>
    <t>Formulário - Riscos Químicos</t>
  </si>
  <si>
    <t>Finalizar Formulário - Riscos Químico</t>
  </si>
  <si>
    <t>Cadastrar Agente Químico</t>
  </si>
  <si>
    <t>Select listar agente químico</t>
  </si>
  <si>
    <t>Select listar vias de exposição</t>
  </si>
  <si>
    <t>Select listar forma ou estado</t>
  </si>
  <si>
    <t>Editar Agente Químico</t>
  </si>
  <si>
    <t>Listar Agente Químico</t>
  </si>
  <si>
    <t>Excluir Agente Químico</t>
  </si>
  <si>
    <t>Visualizar Formulário - Riscos Químico</t>
  </si>
  <si>
    <t>Exportar Agentes Químico</t>
  </si>
  <si>
    <t>[US_589] Formulário - RISCOS BIOLÓGICOS (LTCAT)</t>
  </si>
  <si>
    <t>Formulário - Riscos Biológicos</t>
  </si>
  <si>
    <t>Finalizar Formulário - Riscos Biológicos</t>
  </si>
  <si>
    <t>Cadastrar Agente Biológicos</t>
  </si>
  <si>
    <t>Select listar agente Biológico</t>
  </si>
  <si>
    <t>Select listar agente Fonte Geradora</t>
  </si>
  <si>
    <t>Select listar agente Fonte Vias de exposição</t>
  </si>
  <si>
    <t>Select listar agente Fonte Meios de propagação</t>
  </si>
  <si>
    <t>Editar Agentes Biológicos</t>
  </si>
  <si>
    <t>Listar Agentes Biológicos</t>
  </si>
  <si>
    <t>Excluir Agentes Biológicos</t>
  </si>
  <si>
    <t>Visualizar Formulário - Agentes Biológicos</t>
  </si>
  <si>
    <t>Exportar Formulário - Agentes Biológicos</t>
  </si>
  <si>
    <t>[US_590] Formulário - EPI (LTCAT)</t>
  </si>
  <si>
    <t>Formulário - EPI</t>
  </si>
  <si>
    <t>Finalizar Formulário - EPI</t>
  </si>
  <si>
    <t>Cadastrar EPI</t>
  </si>
  <si>
    <t>Select listar EPI's</t>
  </si>
  <si>
    <t>Editar EPI</t>
  </si>
  <si>
    <t>Listar EPI</t>
  </si>
  <si>
    <t>Excluir EPI</t>
  </si>
  <si>
    <t>Visualizar Formulário - EPI</t>
  </si>
  <si>
    <t>Exportar Formulário - EPI</t>
  </si>
  <si>
    <t>[US_594] Formulário - Cargos Expostos a Riscos (LTCAT)</t>
  </si>
  <si>
    <t>Formulário - Cargos Expostos</t>
  </si>
  <si>
    <t>Cadastrar Cargos Expostos</t>
  </si>
  <si>
    <t>Select listar cargos do ambiente</t>
  </si>
  <si>
    <t>Select listar possíveis danos à saúde</t>
  </si>
  <si>
    <t>Editar Cargos Expostos</t>
  </si>
  <si>
    <t>Listar Cargos Expostos</t>
  </si>
  <si>
    <t>Excluir Cargos Expostos</t>
  </si>
  <si>
    <t>Visualizar Formulário - Cargos Expostos</t>
  </si>
  <si>
    <t>Exportar Cargos Expostos</t>
  </si>
  <si>
    <t>[US_646] PERICULOSIDADE (LTCAT)</t>
  </si>
  <si>
    <t>Formulário - Periculosidade</t>
  </si>
  <si>
    <t>Finalizar Formulário</t>
  </si>
  <si>
    <t>Salvar Formulário - Periculosidade</t>
  </si>
  <si>
    <t>Editar Formulário - Periculosidade</t>
  </si>
  <si>
    <t>Visualizar Formulário - Periculosidade</t>
  </si>
  <si>
    <t>[US_817] Formulário - EPC's (LTCAT)</t>
  </si>
  <si>
    <t>Formulário - EPC's</t>
  </si>
  <si>
    <t>Finalizar Formulário - EPC's</t>
  </si>
  <si>
    <t>Cadastrar Formulário - EPC's</t>
  </si>
  <si>
    <t>Select listar EPC's</t>
  </si>
  <si>
    <t>Editar Formulário - EPC's</t>
  </si>
  <si>
    <t>Visualizar Formulário - EPC's</t>
  </si>
  <si>
    <t>Reabrir Identificação de Mobiliários do Ambiente</t>
  </si>
  <si>
    <t>Ativar/Inativar Mobiliários do Ambiente</t>
  </si>
  <si>
    <t>Reabrir Identificação de Cargos do Ambiente</t>
  </si>
  <si>
    <t>Finalizar Fase Atual</t>
  </si>
  <si>
    <t>Reabrir Setor</t>
  </si>
  <si>
    <t>[US_201] Dashboard da Demanda</t>
  </si>
  <si>
    <t>Total de Setores</t>
  </si>
  <si>
    <t>Total de Setores Identificados os Ambientes</t>
  </si>
  <si>
    <t>Total de Setores Pendentes de Identificação dos Ambientes</t>
  </si>
  <si>
    <t>% de Setores Avaliados</t>
  </si>
  <si>
    <t>% de Ambientes Avaliados</t>
  </si>
  <si>
    <t>Total de Servidores da Demanda</t>
  </si>
  <si>
    <t>Listagem de Setores e Nº de Servidores</t>
  </si>
  <si>
    <t>Relação de Setores Pendentes de Identificação</t>
  </si>
  <si>
    <t>Relação de Ambientes Pendentes de Avaliação</t>
  </si>
  <si>
    <t>Responsáveis Técnicos da Demanda</t>
  </si>
  <si>
    <t>[US_205] Gerar Produto LTCAT</t>
  </si>
  <si>
    <t>Protudo LTCAT</t>
  </si>
  <si>
    <t>Consultar Fase Geração do Produto</t>
  </si>
  <si>
    <t>Gerar Produto LTCAT</t>
  </si>
  <si>
    <t>[US_571] Checklist da Avaliação Ambiental</t>
  </si>
  <si>
    <t>Finalizar Checklist</t>
  </si>
  <si>
    <t>[US_591] Formulário - Conclusões (LTCAT)</t>
  </si>
  <si>
    <t>Formulário - Conclusões</t>
  </si>
  <si>
    <t>Cadastrar Formulário - Conclusão</t>
  </si>
  <si>
    <t>Editar Formulário - Conclusão</t>
  </si>
  <si>
    <t>Finalizar Formulário - Conclusão</t>
  </si>
  <si>
    <t>Visualizar/Imprimir Formulário - Conclusão</t>
  </si>
  <si>
    <t>[US_932] Anexar ART</t>
  </si>
  <si>
    <t>Incluir ART</t>
  </si>
  <si>
    <t>Finalizar ART</t>
  </si>
  <si>
    <t>[US_1260] Visualizar Revisar Avaliação LTCAT</t>
  </si>
  <si>
    <t>Visualizar LTCAT</t>
  </si>
  <si>
    <t>Finalizar Revisão do LTCAT</t>
  </si>
  <si>
    <t>[US_1263] Consultar Autenticidade de Assinatura</t>
  </si>
  <si>
    <t>Consultar Autenticidade da Assinatura</t>
  </si>
  <si>
    <t>[US_1700] Formulário - Instalações Elétricas Riscos (PGR)</t>
  </si>
  <si>
    <t>Formulário - Instalações Elétricas Riscos</t>
  </si>
  <si>
    <t>Cadastrar Formulário - Instalações Elétricas Riscos</t>
  </si>
  <si>
    <t>Editar Formulário - Instalações Elétricas Riscos</t>
  </si>
  <si>
    <t>Visualizar Formulário - Instalações Elétricas Riscos</t>
  </si>
  <si>
    <t>Finalizar Formulário - Instalações Elétricas Riscos</t>
  </si>
  <si>
    <t>[US_1707] Formulário - Adicionar Outros Riscos (PGR)</t>
  </si>
  <si>
    <t>Outros Riscos</t>
  </si>
  <si>
    <t>Cadastrar Outros Riscos</t>
  </si>
  <si>
    <t>Combobox listar severidade</t>
  </si>
  <si>
    <t>Combobox listar probabilidade</t>
  </si>
  <si>
    <t>Editar Outros Riscos</t>
  </si>
  <si>
    <t>Listar Outros Riscos</t>
  </si>
  <si>
    <t>Excluir Outros Riscos</t>
  </si>
  <si>
    <t>Visualizar Outros Riscos</t>
  </si>
  <si>
    <t>Exportar Outros Riscos</t>
  </si>
  <si>
    <t>[US_1781] Formulário - Incêndio e Explosão (PGR)</t>
  </si>
  <si>
    <t>Formulário - Incêndio e Explosão</t>
  </si>
  <si>
    <t>Cadastrar Formulário - Incêndio e Explosão</t>
  </si>
  <si>
    <t>Editar Formulário - Incêndio e Explosão</t>
  </si>
  <si>
    <t>Visualizar Formulário - Incêndio e Explosão</t>
  </si>
  <si>
    <t>Finalizar Formulário - Incêndio e Explosão</t>
  </si>
  <si>
    <t>Assinar Documento</t>
  </si>
  <si>
    <t>[US_933] Assinar Documento</t>
  </si>
  <si>
    <t>[US_1894] Formulário - Agentes Ambientais (PGR)</t>
  </si>
  <si>
    <t>Formulário - Agentes Ambientais</t>
  </si>
  <si>
    <t>Cadastrar Formulário - Agentes Ambientais</t>
  </si>
  <si>
    <t>Editar Formulário - Agentes Ambientais</t>
  </si>
  <si>
    <t>Visualizar Formulário - Agentes Ambientais</t>
  </si>
  <si>
    <t>Finalizar Formulário - Agentes Ambientais</t>
  </si>
  <si>
    <t>[US_1796] Formulário - Ergonomia (PGR)</t>
  </si>
  <si>
    <t>Formulário - Ergonomia</t>
  </si>
  <si>
    <t>Cadastrar Formulário - Ergonomia</t>
  </si>
  <si>
    <t>Editar Formulário - Ergonomia</t>
  </si>
  <si>
    <t>Visualizar Formulário - Ergonomia</t>
  </si>
  <si>
    <t>Finalizar Formulário - Ergonomia</t>
  </si>
  <si>
    <t>[US_1798] Gerar Produto PGR</t>
  </si>
  <si>
    <t>Protudo PGR</t>
  </si>
  <si>
    <t>Gerar Produto</t>
  </si>
  <si>
    <t>Imprimir Produto</t>
  </si>
  <si>
    <t>[US_1799] Plano de Ação PGR - Listagem de Questões</t>
  </si>
  <si>
    <t>Plano de Ação</t>
  </si>
  <si>
    <t>Listar Perguntas do Plano de Ação</t>
  </si>
  <si>
    <t>Finalizar Plano de Ação</t>
  </si>
  <si>
    <t>[US_2202] Manter Ações de Plano de Ação (PGR)</t>
  </si>
  <si>
    <t>Ações</t>
  </si>
  <si>
    <t>Cadastrar Ações</t>
  </si>
  <si>
    <t>Listar Tipo de Risco</t>
  </si>
  <si>
    <t>Editar Ações</t>
  </si>
  <si>
    <t>Consulta Implícita</t>
  </si>
  <si>
    <t>Listagem das Ações</t>
  </si>
  <si>
    <t>Ativar/Inativar Ação</t>
  </si>
  <si>
    <t>Excluir Ação</t>
  </si>
  <si>
    <t>[US_2233] Incluir Plano de Ação PGR</t>
  </si>
  <si>
    <t>Listagem das Ações do Plano de Ação</t>
  </si>
  <si>
    <t>Incluir Ação no Plano de Ação</t>
  </si>
  <si>
    <t>Listar Ações Para a Pergunta</t>
  </si>
  <si>
    <t>Editar Ação no Plano de Ação</t>
  </si>
  <si>
    <t>Excluir Ação no Plano de Ação</t>
  </si>
  <si>
    <t>[US_2244] Gerar Produto PGR: Relatório</t>
  </si>
  <si>
    <t>Gerar Produto PGR - Relatório</t>
  </si>
  <si>
    <t>[US_2245] Assinatura do Gestor do Órgão</t>
  </si>
  <si>
    <t>Finalizar Identificação de Mobiliários e Equipamentos do Ambiente</t>
  </si>
  <si>
    <t>Total de Ambientes</t>
  </si>
  <si>
    <t>Total de Ambientes Avaliados (Finalizados)</t>
  </si>
  <si>
    <t>Quantidade de Ambientes Iniciados a Avaliação</t>
  </si>
  <si>
    <t>Relação de Cargos da Demanda</t>
  </si>
  <si>
    <t>Atualizar Dashbord</t>
  </si>
  <si>
    <t>Excluir ART</t>
  </si>
  <si>
    <t>Download do Documento</t>
  </si>
  <si>
    <t>Imprimir LTCAT Assinado</t>
  </si>
  <si>
    <t>Filtrar</t>
  </si>
  <si>
    <t>Imprimir Formulário</t>
  </si>
  <si>
    <t>Exportar Lista</t>
  </si>
  <si>
    <t>Excluir</t>
  </si>
  <si>
    <t>[US_3844] Configurar Email De Notificações SST</t>
  </si>
  <si>
    <t>Configuração de E-mail</t>
  </si>
  <si>
    <t>Cadastrar Configuração de E-mail</t>
  </si>
  <si>
    <t>Alterar Configuração de E-mail</t>
  </si>
  <si>
    <t>[US_5863] ÓRGÃO CNAE - Manter CNAE Secundário</t>
  </si>
  <si>
    <t>Foi alterado incluindo a tabela CNAE ÓRGÃO</t>
  </si>
  <si>
    <t>Órgão/CNAE</t>
  </si>
  <si>
    <t>Listar CNAE dos Órgãos</t>
  </si>
  <si>
    <t>Vincular/Desvincular CNAE Secundário</t>
  </si>
  <si>
    <t>Inativar CNAE Secundário</t>
  </si>
  <si>
    <t>Foi alterado a busca dos CNAE respeitando a nova estrurura estabelecida no banco de dados</t>
  </si>
  <si>
    <t>Foi alterada regra: Permitir descrições iguais quando o  campo "Tipo de Categoria" for diferente.</t>
  </si>
  <si>
    <t>Além da estrutura Padrão, Foi solicitado a  apresentação dos respectivos nome de Setor e ou Ambiente a qual pertence.</t>
  </si>
  <si>
    <t>Incluído o campo código do risco</t>
  </si>
  <si>
    <t>Alterado os campos numérico para  numérico (Com duas casas decimais)</t>
  </si>
  <si>
    <t>Alterada a ordem de listagem dos formulários</t>
  </si>
  <si>
    <t>Foi colocado uma regra para não permitir cadastrar novos ambientes quando a demanda for do tipo PGR</t>
  </si>
  <si>
    <t>[US_7407] Classificar Riscos PGR</t>
  </si>
  <si>
    <t>Classificação do Risco</t>
  </si>
  <si>
    <t>Cadastrar Classificação do Risco</t>
  </si>
  <si>
    <t>Editar Clasificação do Risco</t>
  </si>
  <si>
    <t>Visualizar Classificação do Risco</t>
  </si>
  <si>
    <t>[US_7285] Credenciamento Clínicas</t>
  </si>
  <si>
    <t>Clínica Credenciada</t>
  </si>
  <si>
    <t>Setores Credenciados</t>
  </si>
  <si>
    <t>Histórico Clínica Credenciada</t>
  </si>
  <si>
    <t>Cadastrar Clínica Credenciada</t>
  </si>
  <si>
    <t>Editar Clínica Credenciada</t>
  </si>
  <si>
    <t>Listar Clínica Credenciada</t>
  </si>
  <si>
    <t>Listar Setor Credenciado</t>
  </si>
  <si>
    <t>Excluir Clínica Credenciada</t>
  </si>
  <si>
    <t>Visualizar Clínica Credenciada</t>
  </si>
  <si>
    <t>Ativar/Inativar Clínica Credenciada</t>
  </si>
  <si>
    <t>Ativar/Inativar Setor Credenciado</t>
  </si>
  <si>
    <t>Exportar Clínica Credenciada</t>
  </si>
  <si>
    <t>Histórico Setor Credenciado</t>
  </si>
  <si>
    <t>[US_7283] Manter Pessoas Físicas</t>
  </si>
  <si>
    <t>Pessoa Física</t>
  </si>
  <si>
    <t>Cadastrar Pessoa Física</t>
  </si>
  <si>
    <t>Editar Pessoa Física</t>
  </si>
  <si>
    <t>Listar Pessoa Física</t>
  </si>
  <si>
    <t>Excluir Pessoa Física</t>
  </si>
  <si>
    <t>Visualizar Pessoa Física</t>
  </si>
  <si>
    <t>Exportar Pessoa Física</t>
  </si>
  <si>
    <t>[US_7282] Manter Pessoas Jurídicas</t>
  </si>
  <si>
    <t>Entidade</t>
  </si>
  <si>
    <t>Pessoa Jurídica</t>
  </si>
  <si>
    <t>Entidade Endereço</t>
  </si>
  <si>
    <t>Cadastrar Pessoa Jurídica</t>
  </si>
  <si>
    <t>Combobox listar Estado</t>
  </si>
  <si>
    <t>Combobox listar Município</t>
  </si>
  <si>
    <t>Editar Pessoa Jurídica</t>
  </si>
  <si>
    <t>Listar Pessoa Jurídica</t>
  </si>
  <si>
    <t>Excluir Pessoa Jurídica</t>
  </si>
  <si>
    <t>Visualizar Pessoa Jurídica</t>
  </si>
  <si>
    <t>Exportar Pessoa Jurídica</t>
  </si>
  <si>
    <t>[US_7284] Itens de Primeiros Socorros</t>
  </si>
  <si>
    <t>Itens Primeiros Socorros</t>
  </si>
  <si>
    <t>Cadastrar Itens Primeiros Socorros</t>
  </si>
  <si>
    <t>Editar Itens Primeiros Socorros</t>
  </si>
  <si>
    <t>Listar Itens Primeiros Socorros</t>
  </si>
  <si>
    <t>Visualizar Itens Primeiros Socorros</t>
  </si>
  <si>
    <t>Excluir Itens Primeiros Socorros</t>
  </si>
  <si>
    <t>Exportar Itens Primeiros Socorros</t>
  </si>
  <si>
    <t>[US_7286] Médico Coordenador PCMSO</t>
  </si>
  <si>
    <t>Médico Coordenador</t>
  </si>
  <si>
    <t>Cadastrar Médico Coordenador</t>
  </si>
  <si>
    <t>Editar Médico Coordenador</t>
  </si>
  <si>
    <t>Listar Médico Coordenador</t>
  </si>
  <si>
    <t>Excluir Médico Coordenador</t>
  </si>
  <si>
    <t>Visualizar Médico Coordenador</t>
  </si>
  <si>
    <t>Exportar Médico Coordenador</t>
  </si>
  <si>
    <t>PCMSO</t>
  </si>
  <si>
    <t xml:space="preserve">Essa contagem contempla a primeira entrega das histórias de usuários especificadas do projeto SST - Saúde e Segurança no Trabalho, referentes ao Módulo de Segurança, conforme listadas a seguir:
[US_150] Manter Responsável Técnico
[US_203] Identificar Ambientes
[US_220] Cargos do Ambiente
[US_208] Avaliação Ambiental - Listagem de Ambientes
[US_246] Formulário - Características Físicas do Ambiente (Ambos)
[US_248] Formulário - Medições (LTCAT)
[US_587] Formulário - Riscos Físicos (LTCAT)
[US_588] Formulário - Riscos Químicos (LTCAT)
[US_589] Formulário - Riscos Biológicos (LTCAT)
[US_594] Formulário - Cargos Expostos a Riscos (LTCAT) </t>
  </si>
  <si>
    <t xml:space="preserve">Para realizar a conagem de pontos de função em questão, foram utilizadas as histórias e usuários listadas a seguir:
[US_150] Manter Responsável Técnico
[US_203] Identificar Ambientes
[US_220] Cargos do Ambiente
[US_208] Avaliação Ambiental - Listagem de Ambientes
[US_246] Formulário - Características Físicas do Ambiente (Ambos)
[US_248] Formulário - Medições (LTCAT)
[US_587] Formulário - Riscos Físicos (LTCAT)
[US_588] Formulário - Riscos Químicos (LTCAT)
[US_589] Formulário - Riscos Biológicos (LTCAT)
[US_594] Formulário - Cargos Expostos a Riscos (LTCAT) </t>
  </si>
  <si>
    <t>Ana Karyna da Silva Teixeira</t>
  </si>
  <si>
    <t>Combo Órgão da Classe</t>
  </si>
  <si>
    <t>Combobox Unidade de Medida</t>
  </si>
  <si>
    <t>Combobox Categoria EPI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</si>
</sst>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8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name val="Franklin Gothic Medium"/>
      <family val="2"/>
    </font>
    <font>
      <i/>
      <sz val="10"/>
      <color rgb="FF00B0F0"/>
      <name val="Franklin Gothic Medium"/>
      <family val="2"/>
    </font>
    <font>
      <b/>
      <sz val="8"/>
      <color theme="1"/>
      <name val="Franklin Gothic Medium"/>
      <family val="2"/>
    </font>
    <font>
      <sz val="8"/>
      <color theme="1"/>
      <name val="Franklin Gothic Medium"/>
      <family val="2"/>
    </font>
    <font>
      <sz val="8"/>
      <color theme="1" tint="0.14999847407452621"/>
      <name val="Franklin Gothic Medium"/>
      <family val="2"/>
    </font>
    <font>
      <sz val="8"/>
      <color rgb="FFFF0000"/>
      <name val="Franklin Gothic Medium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80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7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3" fontId="5" fillId="2" borderId="9" xfId="3" applyNumberFormat="1" applyFont="1" applyFill="1" applyBorder="1" applyAlignment="1" applyProtection="1">
      <alignment horizontal="center"/>
    </xf>
    <xf numFmtId="4" fontId="5" fillId="2" borderId="10" xfId="3" applyNumberFormat="1" applyFont="1" applyFill="1" applyBorder="1" applyAlignment="1" applyProtection="1">
      <alignment horizontal="center"/>
    </xf>
    <xf numFmtId="167" fontId="5" fillId="0" borderId="0" xfId="1" applyNumberFormat="1" applyFont="1" applyBorder="1" applyAlignment="1" applyProtection="1"/>
    <xf numFmtId="167" fontId="5" fillId="0" borderId="11" xfId="1" applyNumberFormat="1" applyFont="1" applyBorder="1" applyAlignment="1" applyProtection="1"/>
    <xf numFmtId="0" fontId="5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3" xfId="0" applyBorder="1"/>
    <xf numFmtId="0" fontId="5" fillId="0" borderId="2" xfId="0" applyFont="1" applyBorder="1" applyAlignment="1">
      <alignment horizontal="center"/>
    </xf>
    <xf numFmtId="0" fontId="0" fillId="0" borderId="14" xfId="0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14" fillId="0" borderId="18" xfId="0" applyFont="1" applyBorder="1" applyAlignment="1">
      <alignment horizontal="center"/>
    </xf>
    <xf numFmtId="0" fontId="5" fillId="0" borderId="0" xfId="0" applyFont="1"/>
    <xf numFmtId="0" fontId="5" fillId="0" borderId="1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3" xfId="0" applyFont="1" applyBorder="1"/>
    <xf numFmtId="2" fontId="5" fillId="0" borderId="13" xfId="0" applyNumberFormat="1" applyFont="1" applyBorder="1" applyAlignment="1">
      <alignment vertical="center"/>
    </xf>
    <xf numFmtId="0" fontId="5" fillId="0" borderId="11" xfId="0" applyFont="1" applyBorder="1"/>
    <xf numFmtId="0" fontId="5" fillId="0" borderId="18" xfId="0" applyFont="1" applyBorder="1"/>
    <xf numFmtId="10" fontId="5" fillId="0" borderId="11" xfId="0" applyNumberFormat="1" applyFont="1" applyBorder="1"/>
    <xf numFmtId="2" fontId="5" fillId="0" borderId="0" xfId="0" applyNumberFormat="1" applyFont="1"/>
    <xf numFmtId="0" fontId="14" fillId="0" borderId="0" xfId="0" applyFont="1"/>
    <xf numFmtId="0" fontId="5" fillId="0" borderId="19" xfId="0" applyFont="1" applyBorder="1"/>
    <xf numFmtId="0" fontId="5" fillId="0" borderId="20" xfId="0" applyFont="1" applyBorder="1"/>
    <xf numFmtId="2" fontId="5" fillId="0" borderId="13" xfId="0" applyNumberFormat="1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17" fillId="4" borderId="16" xfId="0" applyFont="1" applyFill="1" applyBorder="1" applyAlignment="1">
      <alignment horizontal="left" vertical="center" wrapText="1"/>
    </xf>
    <xf numFmtId="0" fontId="17" fillId="4" borderId="13" xfId="0" applyFont="1" applyFill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164" fontId="5" fillId="0" borderId="0" xfId="3" applyFont="1" applyBorder="1" applyAlignment="1" applyProtection="1">
      <alignment horizontal="right"/>
    </xf>
    <xf numFmtId="2" fontId="5" fillId="0" borderId="0" xfId="0" applyNumberFormat="1" applyFont="1" applyAlignment="1">
      <alignment horizontal="center"/>
    </xf>
    <xf numFmtId="2" fontId="5" fillId="0" borderId="11" xfId="0" applyNumberFormat="1" applyFont="1" applyBorder="1"/>
    <xf numFmtId="0" fontId="0" fillId="0" borderId="18" xfId="0" applyBorder="1"/>
    <xf numFmtId="0" fontId="0" fillId="0" borderId="11" xfId="0" applyBorder="1"/>
    <xf numFmtId="0" fontId="14" fillId="0" borderId="0" xfId="0" applyFont="1" applyAlignment="1">
      <alignment horizontal="center"/>
    </xf>
    <xf numFmtId="0" fontId="0" fillId="0" borderId="21" xfId="0" applyBorder="1"/>
    <xf numFmtId="0" fontId="4" fillId="0" borderId="22" xfId="0" applyFont="1" applyBorder="1" applyAlignment="1">
      <alignment horizontal="center" vertical="center"/>
    </xf>
    <xf numFmtId="0" fontId="0" fillId="0" borderId="22" xfId="0" applyBorder="1"/>
    <xf numFmtId="0" fontId="4" fillId="0" borderId="22" xfId="0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2" fontId="5" fillId="0" borderId="22" xfId="0" applyNumberFormat="1" applyFont="1" applyBorder="1" applyAlignment="1">
      <alignment horizontal="center"/>
    </xf>
    <xf numFmtId="2" fontId="5" fillId="0" borderId="22" xfId="1" applyNumberFormat="1" applyFont="1" applyBorder="1" applyAlignment="1" applyProtection="1">
      <alignment horizontal="center"/>
    </xf>
    <xf numFmtId="10" fontId="5" fillId="0" borderId="22" xfId="1" applyNumberFormat="1" applyFont="1" applyBorder="1" applyAlignment="1" applyProtection="1"/>
    <xf numFmtId="0" fontId="0" fillId="0" borderId="23" xfId="0" applyBorder="1"/>
    <xf numFmtId="10" fontId="0" fillId="0" borderId="0" xfId="0" applyNumberFormat="1"/>
    <xf numFmtId="2" fontId="5" fillId="0" borderId="0" xfId="1" applyNumberFormat="1" applyFont="1" applyBorder="1" applyAlignment="1" applyProtection="1"/>
    <xf numFmtId="0" fontId="5" fillId="0" borderId="0" xfId="0" applyFont="1" applyAlignment="1">
      <alignment horizontal="center" vertical="center"/>
    </xf>
    <xf numFmtId="2" fontId="5" fillId="0" borderId="0" xfId="1" applyNumberFormat="1" applyFont="1" applyBorder="1" applyAlignment="1" applyProtection="1">
      <alignment horizontal="center"/>
    </xf>
    <xf numFmtId="10" fontId="5" fillId="0" borderId="0" xfId="1" applyNumberFormat="1" applyFont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7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28" xfId="0" applyFont="1" applyFill="1" applyBorder="1" applyAlignment="1">
      <alignment vertical="center"/>
    </xf>
    <xf numFmtId="166" fontId="5" fillId="2" borderId="28" xfId="0" applyNumberFormat="1" applyFont="1" applyFill="1" applyBorder="1" applyAlignment="1">
      <alignment vertical="center"/>
    </xf>
    <xf numFmtId="2" fontId="5" fillId="2" borderId="28" xfId="0" applyNumberFormat="1" applyFont="1" applyFill="1" applyBorder="1" applyAlignment="1">
      <alignment vertical="center"/>
    </xf>
    <xf numFmtId="2" fontId="5" fillId="2" borderId="29" xfId="0" applyNumberFormat="1" applyFont="1" applyFill="1" applyBorder="1" applyAlignment="1">
      <alignment vertical="center"/>
    </xf>
    <xf numFmtId="0" fontId="4" fillId="0" borderId="2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5" fillId="2" borderId="3" xfId="0" applyFont="1" applyFill="1" applyBorder="1" applyAlignment="1">
      <alignment vertical="center"/>
    </xf>
    <xf numFmtId="0" fontId="18" fillId="4" borderId="41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26" xfId="0" applyFont="1" applyFill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 wrapText="1"/>
    </xf>
    <xf numFmtId="0" fontId="18" fillId="4" borderId="27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30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4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center" wrapText="1" indent="1"/>
    </xf>
    <xf numFmtId="0" fontId="10" fillId="0" borderId="30" xfId="0" applyFont="1" applyBorder="1" applyAlignment="1">
      <alignment horizontal="left" vertical="center" wrapText="1" indent="2"/>
    </xf>
    <xf numFmtId="0" fontId="10" fillId="0" borderId="30" xfId="0" applyFont="1" applyBorder="1" applyAlignment="1">
      <alignment horizontal="left" vertical="center" wrapText="1"/>
    </xf>
    <xf numFmtId="0" fontId="23" fillId="0" borderId="30" xfId="0" applyFont="1" applyBorder="1" applyAlignment="1">
      <alignment horizontal="left" vertical="center" wrapText="1"/>
    </xf>
    <xf numFmtId="0" fontId="24" fillId="0" borderId="30" xfId="0" applyFont="1" applyBorder="1" applyAlignment="1">
      <alignment horizontal="left" vertical="center" wrapText="1" indent="1"/>
    </xf>
    <xf numFmtId="0" fontId="25" fillId="0" borderId="30" xfId="0" applyFont="1" applyBorder="1" applyAlignment="1">
      <alignment horizontal="left" vertical="center" wrapText="1" indent="2"/>
    </xf>
    <xf numFmtId="0" fontId="24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4" fillId="0" borderId="30" xfId="0" applyFont="1" applyBorder="1" applyAlignment="1">
      <alignment horizontal="left" vertical="center" wrapText="1" indent="2"/>
    </xf>
    <xf numFmtId="0" fontId="10" fillId="0" borderId="30" xfId="0" applyFont="1" applyBorder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0" fillId="0" borderId="43" xfId="0" applyFont="1" applyBorder="1" applyAlignment="1">
      <alignment horizontal="left" vertical="center" wrapText="1" indent="1"/>
    </xf>
    <xf numFmtId="0" fontId="10" fillId="0" borderId="43" xfId="0" applyFont="1" applyBorder="1" applyAlignment="1">
      <alignment horizontal="left" vertical="center" wrapText="1" indent="2"/>
    </xf>
    <xf numFmtId="0" fontId="10" fillId="0" borderId="5" xfId="0" applyFont="1" applyBorder="1" applyAlignment="1">
      <alignment horizontal="left" vertical="center" wrapText="1" indent="1"/>
    </xf>
    <xf numFmtId="0" fontId="10" fillId="0" borderId="42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10" fillId="5" borderId="30" xfId="0" applyFont="1" applyFill="1" applyBorder="1" applyAlignment="1">
      <alignment horizontal="left" vertical="center" wrapText="1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 wrapText="1"/>
    </xf>
    <xf numFmtId="4" fontId="10" fillId="5" borderId="5" xfId="0" applyNumberFormat="1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 wrapText="1"/>
    </xf>
    <xf numFmtId="0" fontId="10" fillId="5" borderId="42" xfId="0" applyFont="1" applyFill="1" applyBorder="1" applyAlignment="1">
      <alignment horizontal="left" vertical="center" wrapText="1"/>
    </xf>
    <xf numFmtId="0" fontId="10" fillId="5" borderId="6" xfId="0" applyFont="1" applyFill="1" applyBorder="1" applyAlignment="1">
      <alignment horizontal="left" vertical="center" wrapText="1"/>
    </xf>
    <xf numFmtId="0" fontId="10" fillId="6" borderId="30" xfId="0" applyFont="1" applyFill="1" applyBorder="1" applyAlignment="1">
      <alignment horizontal="left" vertical="center" wrapText="1" indent="2"/>
    </xf>
    <xf numFmtId="0" fontId="4" fillId="0" borderId="3" xfId="0" applyFont="1" applyBorder="1" applyAlignment="1">
      <alignment horizontal="left" vertical="center"/>
    </xf>
    <xf numFmtId="0" fontId="5" fillId="0" borderId="28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164" fontId="5" fillId="2" borderId="7" xfId="3" applyFont="1" applyFill="1" applyBorder="1" applyAlignment="1" applyProtection="1">
      <alignment horizontal="right" indent="1"/>
    </xf>
    <xf numFmtId="0" fontId="3" fillId="0" borderId="34" xfId="0" applyFont="1" applyBorder="1" applyAlignment="1">
      <alignment horizontal="center" vertical="center"/>
    </xf>
    <xf numFmtId="0" fontId="4" fillId="0" borderId="28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/>
    </xf>
    <xf numFmtId="165" fontId="5" fillId="0" borderId="7" xfId="0" applyNumberFormat="1" applyFont="1" applyBorder="1" applyAlignment="1" applyProtection="1">
      <alignment horizontal="center"/>
      <protection locked="0"/>
    </xf>
    <xf numFmtId="0" fontId="6" fillId="2" borderId="31" xfId="0" applyFont="1" applyFill="1" applyBorder="1" applyAlignment="1">
      <alignment horizontal="center" vertical="center"/>
    </xf>
    <xf numFmtId="0" fontId="22" fillId="0" borderId="32" xfId="0" applyFont="1" applyBorder="1" applyAlignment="1" applyProtection="1">
      <alignment horizontal="justify" vertical="top" wrapText="1"/>
      <protection locked="0"/>
    </xf>
    <xf numFmtId="0" fontId="2" fillId="0" borderId="32" xfId="0" applyFont="1" applyBorder="1" applyAlignment="1" applyProtection="1">
      <alignment horizontal="justify" vertical="top" wrapText="1"/>
      <protection locked="0"/>
    </xf>
    <xf numFmtId="0" fontId="22" fillId="0" borderId="33" xfId="0" quotePrefix="1" applyFont="1" applyBorder="1" applyAlignment="1" applyProtection="1">
      <alignment horizontal="justify" vertical="top" wrapText="1"/>
      <protection locked="0"/>
    </xf>
    <xf numFmtId="0" fontId="2" fillId="0" borderId="33" xfId="0" applyFont="1" applyBorder="1" applyAlignment="1" applyProtection="1">
      <alignment horizontal="justify" vertical="top" wrapText="1"/>
      <protection locked="0"/>
    </xf>
    <xf numFmtId="0" fontId="5" fillId="2" borderId="35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3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2" fontId="5" fillId="2" borderId="7" xfId="0" applyNumberFormat="1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29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2" fontId="13" fillId="0" borderId="9" xfId="0" applyNumberFormat="1" applyFont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 wrapText="1"/>
    </xf>
    <xf numFmtId="0" fontId="17" fillId="4" borderId="39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17" fillId="4" borderId="38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40" xfId="0" applyFont="1" applyBorder="1" applyAlignment="1">
      <alignment horizontal="center"/>
    </xf>
  </cellXfs>
  <cellStyles count="4">
    <cellStyle name="Normal" xfId="0" builtinId="0"/>
    <cellStyle name="Porcentagem" xfId="1" builtinId="5"/>
    <cellStyle name="TableStyleLight1" xfId="2" xr:uid="{00000000-0005-0000-0000-000002000000}"/>
    <cellStyle name="Vírgula" xfId="3" builtinId="3"/>
  </cellStyles>
  <dxfs count="59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02C-4CF6-AF68-7582DA9D427C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02C-4CF6-AF68-7582DA9D427C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02C-4CF6-AF68-7582DA9D427C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02C-4CF6-AF68-7582DA9D427C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02C-4CF6-AF68-7582DA9D427C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02C-4CF6-AF68-7582DA9D427C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02C-4CF6-AF68-7582DA9D427C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02C-4CF6-AF68-7582DA9D427C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02C-4CF6-AF68-7582DA9D427C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402C-4CF6-AF68-7582DA9D427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0.36173913043478262</c:v>
                </c:pt>
                <c:pt idx="1">
                  <c:v>3.4782608695652175E-3</c:v>
                </c:pt>
                <c:pt idx="2">
                  <c:v>0.44260869565217392</c:v>
                </c:pt>
                <c:pt idx="3">
                  <c:v>0.16608695652173913</c:v>
                </c:pt>
                <c:pt idx="4">
                  <c:v>2.6086956521739129E-2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2C-4CF6-AF68-7582DA9D4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34925</xdr:colOff>
      <xdr:row>0</xdr:row>
      <xdr:rowOff>135840</xdr:rowOff>
    </xdr:from>
    <xdr:to>
      <xdr:col>0</xdr:col>
      <xdr:colOff>1202968</xdr:colOff>
      <xdr:row>2</xdr:row>
      <xdr:rowOff>93979</xdr:rowOff>
    </xdr:to>
    <xdr:pic>
      <xdr:nvPicPr>
        <xdr:cNvPr id="66585" name="Figura 1">
          <a:extLst>
            <a:ext uri="{FF2B5EF4-FFF2-40B4-BE49-F238E27FC236}">
              <a16:creationId xmlns:a16="http://schemas.microsoft.com/office/drawing/2014/main" id="{00000000-0008-0000-0100-0000190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>
          <a:extLst>
            <a:ext uri="{FF2B5EF4-FFF2-40B4-BE49-F238E27FC236}">
              <a16:creationId xmlns:a16="http://schemas.microsoft.com/office/drawing/2014/main" id="{00000000-0008-0000-0300-00008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a.karyna\Downloads\APF-OS-001-v0.1%20-%20Entrega%2007%20-%20Fevereiro-2023.xlsx" TargetMode="External"/><Relationship Id="rId1" Type="http://schemas.openxmlformats.org/officeDocument/2006/relationships/externalLinkPath" Target="APF-OS-001-v0.1%20-%20Entrega%2007%20-%20Fevereiro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a.karyna\Downloads\APF-%20Baseline%20do%20SIABI%20-%20v0.3.xlsx" TargetMode="External"/><Relationship Id="rId1" Type="http://schemas.openxmlformats.org/officeDocument/2006/relationships/externalLinkPath" Target="APF-%20Baseline%20do%20SIABI%20-%20v0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agem"/>
      <sheetName val="Funções"/>
      <sheetName val="Deflatores"/>
      <sheetName val="Sumário 1"/>
      <sheetName val="Sumário 2"/>
    </sheetNames>
    <sheetDataSet>
      <sheetData sheetId="0"/>
      <sheetData sheetId="1"/>
      <sheetData sheetId="2">
        <row r="4">
          <cell r="G4" t="str">
            <v>I</v>
          </cell>
          <cell r="H4">
            <v>1</v>
          </cell>
        </row>
        <row r="5">
          <cell r="G5" t="str">
            <v>A</v>
          </cell>
          <cell r="H5">
            <v>0.5</v>
          </cell>
        </row>
        <row r="6">
          <cell r="G6" t="str">
            <v>E</v>
          </cell>
          <cell r="H6">
            <v>0.4</v>
          </cell>
        </row>
        <row r="7">
          <cell r="G7" t="str">
            <v>A50</v>
          </cell>
          <cell r="H7">
            <v>0.5</v>
          </cell>
        </row>
        <row r="8">
          <cell r="G8" t="str">
            <v>A75</v>
          </cell>
          <cell r="H8">
            <v>0.75</v>
          </cell>
        </row>
        <row r="9">
          <cell r="G9" t="str">
            <v>A90</v>
          </cell>
          <cell r="H9">
            <v>0.9</v>
          </cell>
        </row>
        <row r="10">
          <cell r="G10" t="str">
            <v>PMD</v>
          </cell>
          <cell r="H10">
            <v>1</v>
          </cell>
        </row>
        <row r="11">
          <cell r="G11" t="str">
            <v>COR</v>
          </cell>
          <cell r="H11">
            <v>0.5</v>
          </cell>
        </row>
        <row r="12">
          <cell r="G12" t="str">
            <v>COR50</v>
          </cell>
          <cell r="H12">
            <v>0.5</v>
          </cell>
        </row>
        <row r="13">
          <cell r="G13" t="str">
            <v>COR75</v>
          </cell>
          <cell r="H13">
            <v>0.75</v>
          </cell>
        </row>
        <row r="14">
          <cell r="G14" t="str">
            <v>COR90</v>
          </cell>
          <cell r="H14">
            <v>0.9</v>
          </cell>
        </row>
        <row r="15">
          <cell r="G15" t="str">
            <v>GAR</v>
          </cell>
          <cell r="H15">
            <v>0</v>
          </cell>
        </row>
        <row r="16">
          <cell r="G16" t="str">
            <v>MLP</v>
          </cell>
          <cell r="H16">
            <v>1</v>
          </cell>
        </row>
        <row r="17">
          <cell r="G17" t="str">
            <v>MBO</v>
          </cell>
          <cell r="H17">
            <v>1</v>
          </cell>
        </row>
        <row r="18">
          <cell r="G18" t="str">
            <v>MBM</v>
          </cell>
          <cell r="H18">
            <v>0.3</v>
          </cell>
        </row>
        <row r="19">
          <cell r="G19" t="str">
            <v>ALP</v>
          </cell>
          <cell r="H19">
            <v>0.3</v>
          </cell>
        </row>
        <row r="20">
          <cell r="G20" t="str">
            <v>AVB</v>
          </cell>
          <cell r="H20">
            <v>0.3</v>
          </cell>
        </row>
        <row r="21">
          <cell r="G21" t="str">
            <v>ABD</v>
          </cell>
          <cell r="H21">
            <v>0.3</v>
          </cell>
        </row>
        <row r="22">
          <cell r="G22" t="str">
            <v>COS</v>
          </cell>
          <cell r="I22">
            <v>0.6</v>
          </cell>
        </row>
        <row r="23">
          <cell r="G23" t="str">
            <v>ARN</v>
          </cell>
          <cell r="H23">
            <v>0.5</v>
          </cell>
        </row>
        <row r="24">
          <cell r="G24" t="str">
            <v>ARN50</v>
          </cell>
          <cell r="H24">
            <v>0.5</v>
          </cell>
        </row>
        <row r="25">
          <cell r="G25" t="str">
            <v>ARN75</v>
          </cell>
          <cell r="H25">
            <v>0.75</v>
          </cell>
        </row>
        <row r="26">
          <cell r="G26" t="str">
            <v>ADS</v>
          </cell>
          <cell r="H26">
            <v>1</v>
          </cell>
        </row>
        <row r="27">
          <cell r="G27" t="str">
            <v>CPA</v>
          </cell>
          <cell r="H27">
            <v>1</v>
          </cell>
        </row>
        <row r="28">
          <cell r="G28" t="str">
            <v>ADC</v>
          </cell>
          <cell r="H28">
            <v>0.6</v>
          </cell>
        </row>
        <row r="29">
          <cell r="G29" t="str">
            <v>AGR</v>
          </cell>
          <cell r="H29">
            <v>1</v>
          </cell>
        </row>
        <row r="30">
          <cell r="G30" t="str">
            <v>AER</v>
          </cell>
          <cell r="H30">
            <v>0.1</v>
          </cell>
        </row>
        <row r="31">
          <cell r="G31" t="str">
            <v>ATD</v>
          </cell>
          <cell r="H31">
            <v>0.1</v>
          </cell>
        </row>
        <row r="32">
          <cell r="G32" t="str">
            <v>MSL</v>
          </cell>
          <cell r="H32">
            <v>0.25</v>
          </cell>
        </row>
        <row r="33">
          <cell r="G33" t="str">
            <v>VES</v>
          </cell>
          <cell r="H33">
            <v>0.2</v>
          </cell>
        </row>
        <row r="34">
          <cell r="G34" t="str">
            <v>VEC</v>
          </cell>
          <cell r="H34">
            <v>0.15</v>
          </cell>
        </row>
        <row r="35">
          <cell r="G35" t="str">
            <v>PFT</v>
          </cell>
          <cell r="H35">
            <v>0.15</v>
          </cell>
        </row>
        <row r="36">
          <cell r="G36" t="str">
            <v>CIR</v>
          </cell>
          <cell r="H36">
            <v>1</v>
          </cell>
        </row>
        <row r="37">
          <cell r="G37" t="str">
            <v xml:space="preserve">           .</v>
          </cell>
        </row>
        <row r="38">
          <cell r="G38" t="str">
            <v xml:space="preserve">           .</v>
          </cell>
        </row>
        <row r="42">
          <cell r="G42" t="str">
            <v>PAG</v>
          </cell>
          <cell r="H42">
            <v>0.6</v>
          </cell>
        </row>
        <row r="43">
          <cell r="G43" t="str">
            <v>COSNF</v>
          </cell>
          <cell r="H43">
            <v>0.6</v>
          </cell>
        </row>
        <row r="44">
          <cell r="G44" t="str">
            <v>DC</v>
          </cell>
          <cell r="H44">
            <v>0</v>
          </cell>
        </row>
        <row r="45">
          <cell r="G45" t="str">
            <v xml:space="preserve">           .</v>
          </cell>
        </row>
        <row r="46">
          <cell r="G46" t="str">
            <v xml:space="preserve">           .</v>
          </cell>
        </row>
        <row r="47">
          <cell r="G47" t="str">
            <v xml:space="preserve">           .</v>
          </cell>
        </row>
        <row r="48">
          <cell r="G48" t="str">
            <v xml:space="preserve">           .</v>
          </cell>
        </row>
        <row r="49">
          <cell r="G49" t="str">
            <v xml:space="preserve">           .</v>
          </cell>
        </row>
        <row r="50">
          <cell r="G50" t="str">
            <v xml:space="preserve">           .</v>
          </cell>
        </row>
        <row r="51">
          <cell r="G51" t="str">
            <v xml:space="preserve">           .</v>
          </cell>
        </row>
        <row r="52">
          <cell r="G52" t="str">
            <v xml:space="preserve">           .</v>
          </cell>
        </row>
        <row r="53">
          <cell r="G53" t="str">
            <v xml:space="preserve">           .</v>
          </cell>
        </row>
        <row r="54">
          <cell r="G54" t="str">
            <v xml:space="preserve">           .</v>
          </cell>
        </row>
        <row r="55">
          <cell r="G55" t="str">
            <v xml:space="preserve">           .</v>
          </cell>
        </row>
        <row r="56">
          <cell r="G56" t="str">
            <v xml:space="preserve">           .</v>
          </cell>
        </row>
        <row r="57">
          <cell r="G57" t="str">
            <v xml:space="preserve">           .</v>
          </cell>
        </row>
        <row r="58">
          <cell r="G58" t="str">
            <v xml:space="preserve">           .</v>
          </cell>
        </row>
        <row r="59">
          <cell r="G59" t="str">
            <v xml:space="preserve">           .</v>
          </cell>
        </row>
        <row r="60">
          <cell r="G60" t="str">
            <v xml:space="preserve">           .</v>
          </cell>
        </row>
        <row r="61">
          <cell r="G61" t="str">
            <v xml:space="preserve">           .</v>
          </cell>
        </row>
        <row r="62">
          <cell r="G62" t="str">
            <v xml:space="preserve">           .</v>
          </cell>
        </row>
        <row r="63">
          <cell r="G63" t="str">
            <v xml:space="preserve">           .</v>
          </cell>
        </row>
        <row r="64">
          <cell r="G64" t="str">
            <v xml:space="preserve">           .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agem"/>
      <sheetName val="Funções"/>
      <sheetName val="Deflatores"/>
      <sheetName val="Sumário 1"/>
      <sheetName val="Sumário 2"/>
    </sheetNames>
    <sheetDataSet>
      <sheetData sheetId="0"/>
      <sheetData sheetId="1"/>
      <sheetData sheetId="2">
        <row r="4">
          <cell r="G4" t="str">
            <v>I</v>
          </cell>
          <cell r="H4">
            <v>1</v>
          </cell>
          <cell r="I4"/>
        </row>
        <row r="5">
          <cell r="G5" t="str">
            <v>A</v>
          </cell>
          <cell r="H5">
            <v>0.5</v>
          </cell>
          <cell r="I5"/>
        </row>
        <row r="6">
          <cell r="G6" t="str">
            <v>E</v>
          </cell>
          <cell r="H6">
            <v>0.4</v>
          </cell>
          <cell r="I6"/>
        </row>
        <row r="7">
          <cell r="G7" t="str">
            <v>A50</v>
          </cell>
          <cell r="H7">
            <v>0.5</v>
          </cell>
          <cell r="I7"/>
        </row>
        <row r="8">
          <cell r="G8" t="str">
            <v>A75</v>
          </cell>
          <cell r="H8">
            <v>0.75</v>
          </cell>
          <cell r="I8"/>
        </row>
        <row r="9">
          <cell r="G9" t="str">
            <v>A90</v>
          </cell>
          <cell r="H9">
            <v>0.9</v>
          </cell>
          <cell r="I9"/>
        </row>
        <row r="10">
          <cell r="G10" t="str">
            <v>PMD</v>
          </cell>
          <cell r="H10">
            <v>1</v>
          </cell>
          <cell r="I10"/>
        </row>
        <row r="11">
          <cell r="G11" t="str">
            <v>COR</v>
          </cell>
          <cell r="H11">
            <v>0.5</v>
          </cell>
          <cell r="I11"/>
        </row>
        <row r="12">
          <cell r="G12" t="str">
            <v>COR50</v>
          </cell>
          <cell r="H12">
            <v>0.5</v>
          </cell>
          <cell r="I12"/>
        </row>
        <row r="13">
          <cell r="G13" t="str">
            <v>COR75</v>
          </cell>
          <cell r="H13">
            <v>0.75</v>
          </cell>
          <cell r="I13"/>
        </row>
        <row r="14">
          <cell r="G14" t="str">
            <v>COR90</v>
          </cell>
          <cell r="H14">
            <v>0.9</v>
          </cell>
          <cell r="I14"/>
        </row>
        <row r="15">
          <cell r="G15" t="str">
            <v>GAR</v>
          </cell>
          <cell r="H15">
            <v>0</v>
          </cell>
          <cell r="I15"/>
        </row>
        <row r="16">
          <cell r="G16" t="str">
            <v>MLP</v>
          </cell>
          <cell r="H16">
            <v>1</v>
          </cell>
          <cell r="I16"/>
        </row>
        <row r="17">
          <cell r="G17" t="str">
            <v>MBO</v>
          </cell>
          <cell r="H17">
            <v>1</v>
          </cell>
          <cell r="I17"/>
        </row>
        <row r="18">
          <cell r="G18" t="str">
            <v>MBM</v>
          </cell>
          <cell r="H18">
            <v>0.3</v>
          </cell>
          <cell r="I18"/>
        </row>
        <row r="19">
          <cell r="G19" t="str">
            <v>ALP</v>
          </cell>
          <cell r="H19">
            <v>0.3</v>
          </cell>
          <cell r="I19"/>
        </row>
        <row r="20">
          <cell r="G20" t="str">
            <v>AVB</v>
          </cell>
          <cell r="H20">
            <v>0.3</v>
          </cell>
          <cell r="I20"/>
        </row>
        <row r="21">
          <cell r="G21" t="str">
            <v>ABD</v>
          </cell>
          <cell r="H21">
            <v>0.3</v>
          </cell>
          <cell r="I21"/>
        </row>
        <row r="22">
          <cell r="G22" t="str">
            <v>COS</v>
          </cell>
          <cell r="H22"/>
          <cell r="I22">
            <v>0.6</v>
          </cell>
        </row>
        <row r="23">
          <cell r="G23" t="str">
            <v>ARN</v>
          </cell>
          <cell r="H23">
            <v>0.5</v>
          </cell>
          <cell r="I23"/>
        </row>
        <row r="24">
          <cell r="G24" t="str">
            <v>ARN50</v>
          </cell>
          <cell r="H24">
            <v>0.5</v>
          </cell>
          <cell r="I24"/>
        </row>
        <row r="25">
          <cell r="G25" t="str">
            <v>ARN75</v>
          </cell>
          <cell r="H25">
            <v>0.75</v>
          </cell>
          <cell r="I25"/>
        </row>
        <row r="26">
          <cell r="G26" t="str">
            <v>ADS</v>
          </cell>
          <cell r="H26">
            <v>1</v>
          </cell>
          <cell r="I26"/>
        </row>
        <row r="27">
          <cell r="G27" t="str">
            <v>CPA</v>
          </cell>
          <cell r="H27">
            <v>1</v>
          </cell>
          <cell r="I27"/>
        </row>
        <row r="28">
          <cell r="G28" t="str">
            <v>ADC</v>
          </cell>
          <cell r="H28">
            <v>0.6</v>
          </cell>
          <cell r="I28"/>
        </row>
        <row r="29">
          <cell r="G29" t="str">
            <v>AGR</v>
          </cell>
          <cell r="H29">
            <v>1</v>
          </cell>
          <cell r="I29"/>
        </row>
        <row r="30">
          <cell r="G30" t="str">
            <v>AER</v>
          </cell>
          <cell r="H30">
            <v>0.1</v>
          </cell>
          <cell r="I30"/>
        </row>
        <row r="31">
          <cell r="G31" t="str">
            <v>ATD</v>
          </cell>
          <cell r="H31">
            <v>0.1</v>
          </cell>
          <cell r="I31"/>
        </row>
        <row r="32">
          <cell r="G32" t="str">
            <v>MSL</v>
          </cell>
          <cell r="H32">
            <v>0.25</v>
          </cell>
          <cell r="I32"/>
        </row>
        <row r="33">
          <cell r="G33" t="str">
            <v>VES</v>
          </cell>
          <cell r="H33">
            <v>0.2</v>
          </cell>
          <cell r="I33"/>
        </row>
        <row r="34">
          <cell r="G34" t="str">
            <v>VEC</v>
          </cell>
          <cell r="H34">
            <v>0.15</v>
          </cell>
          <cell r="I34"/>
        </row>
        <row r="35">
          <cell r="G35" t="str">
            <v>PFT</v>
          </cell>
          <cell r="H35">
            <v>0.15</v>
          </cell>
          <cell r="I35"/>
        </row>
        <row r="36">
          <cell r="G36" t="str">
            <v>CIR</v>
          </cell>
          <cell r="H36">
            <v>1</v>
          </cell>
          <cell r="I36"/>
        </row>
        <row r="37">
          <cell r="G37" t="str">
            <v xml:space="preserve">           .</v>
          </cell>
          <cell r="H37"/>
          <cell r="I37"/>
        </row>
        <row r="38">
          <cell r="G38" t="str">
            <v xml:space="preserve">           .</v>
          </cell>
          <cell r="H38"/>
          <cell r="I38"/>
        </row>
        <row r="42">
          <cell r="G42" t="str">
            <v>PAG</v>
          </cell>
          <cell r="H42">
            <v>0.6</v>
          </cell>
        </row>
        <row r="43">
          <cell r="G43" t="str">
            <v>COSNF</v>
          </cell>
          <cell r="H43">
            <v>0.6</v>
          </cell>
        </row>
        <row r="44">
          <cell r="G44" t="str">
            <v>DC</v>
          </cell>
          <cell r="H44">
            <v>0</v>
          </cell>
        </row>
        <row r="45">
          <cell r="G45" t="str">
            <v xml:space="preserve">           .</v>
          </cell>
          <cell r="H45"/>
        </row>
        <row r="46">
          <cell r="G46" t="str">
            <v xml:space="preserve">           .</v>
          </cell>
          <cell r="H46"/>
        </row>
        <row r="47">
          <cell r="G47" t="str">
            <v xml:space="preserve">           .</v>
          </cell>
          <cell r="H47"/>
        </row>
        <row r="48">
          <cell r="G48" t="str">
            <v xml:space="preserve">           .</v>
          </cell>
          <cell r="H48"/>
        </row>
        <row r="49">
          <cell r="G49" t="str">
            <v xml:space="preserve">           .</v>
          </cell>
          <cell r="H49"/>
        </row>
        <row r="50">
          <cell r="G50" t="str">
            <v xml:space="preserve">           .</v>
          </cell>
          <cell r="H50"/>
        </row>
        <row r="51">
          <cell r="G51" t="str">
            <v xml:space="preserve">           .</v>
          </cell>
          <cell r="H51"/>
        </row>
        <row r="52">
          <cell r="G52" t="str">
            <v xml:space="preserve">           .</v>
          </cell>
          <cell r="H52"/>
        </row>
        <row r="53">
          <cell r="G53" t="str">
            <v xml:space="preserve">           .</v>
          </cell>
          <cell r="H53"/>
        </row>
        <row r="54">
          <cell r="G54" t="str">
            <v xml:space="preserve">           .</v>
          </cell>
          <cell r="H54"/>
        </row>
        <row r="55">
          <cell r="G55" t="str">
            <v xml:space="preserve">           .</v>
          </cell>
          <cell r="H55"/>
        </row>
        <row r="56">
          <cell r="G56" t="str">
            <v xml:space="preserve">           .</v>
          </cell>
          <cell r="H56"/>
        </row>
        <row r="57">
          <cell r="G57" t="str">
            <v xml:space="preserve">           .</v>
          </cell>
          <cell r="H57"/>
        </row>
        <row r="58">
          <cell r="G58" t="str">
            <v xml:space="preserve">           .</v>
          </cell>
          <cell r="H58"/>
        </row>
        <row r="59">
          <cell r="G59" t="str">
            <v xml:space="preserve">           .</v>
          </cell>
          <cell r="H59"/>
        </row>
        <row r="60">
          <cell r="G60" t="str">
            <v xml:space="preserve">           .</v>
          </cell>
          <cell r="H60"/>
        </row>
        <row r="61">
          <cell r="G61" t="str">
            <v xml:space="preserve">           .</v>
          </cell>
          <cell r="H61"/>
        </row>
        <row r="62">
          <cell r="G62" t="str">
            <v xml:space="preserve">           .</v>
          </cell>
          <cell r="H62"/>
        </row>
        <row r="63">
          <cell r="G63" t="str">
            <v xml:space="preserve">           .</v>
          </cell>
          <cell r="H63"/>
        </row>
        <row r="64">
          <cell r="G64" t="str">
            <v xml:space="preserve">           .</v>
          </cell>
          <cell r="H64"/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zoomScaleNormal="100" zoomScaleSheetLayoutView="100" workbookViewId="0">
      <pane ySplit="3" topLeftCell="A4" activePane="bottomLeft" state="frozen"/>
      <selection activeCell="B11" sqref="B11"/>
      <selection pane="bottomLeft" activeCell="R10" sqref="R10:V10"/>
    </sheetView>
  </sheetViews>
  <sheetFormatPr defaultRowHeight="13.8" x14ac:dyDescent="0.3"/>
  <cols>
    <col min="1" max="1" width="10.44140625" style="1" customWidth="1"/>
    <col min="2" max="2" width="2.6640625" style="1" customWidth="1"/>
    <col min="3" max="3" width="8.5546875" style="1" customWidth="1"/>
    <col min="4" max="4" width="4.5546875" style="1" customWidth="1"/>
    <col min="5" max="5" width="4" style="1" customWidth="1"/>
    <col min="6" max="6" width="4.5546875" style="1" customWidth="1"/>
    <col min="7" max="12" width="6" style="1" customWidth="1"/>
    <col min="13" max="13" width="18.44140625" style="1" customWidth="1"/>
    <col min="14" max="14" width="8.33203125" style="1" customWidth="1"/>
    <col min="15" max="15" width="11.5546875" style="1" customWidth="1"/>
    <col min="16" max="16" width="5.88671875" style="1" customWidth="1"/>
    <col min="17" max="18" width="2.6640625" style="1" customWidth="1"/>
    <col min="19" max="19" width="8" style="1" customWidth="1"/>
    <col min="20" max="22" width="2.6640625" style="1" customWidth="1"/>
  </cols>
  <sheetData>
    <row r="1" spans="1:22" ht="13.2" x14ac:dyDescent="0.25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3.2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3.2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x14ac:dyDescent="0.3">
      <c r="A4" s="136" t="s">
        <v>1</v>
      </c>
      <c r="B4" s="136"/>
      <c r="C4" s="136"/>
      <c r="D4" s="136"/>
      <c r="E4" s="136"/>
      <c r="F4" s="137" t="s">
        <v>2</v>
      </c>
      <c r="G4" s="137"/>
      <c r="H4" s="137"/>
      <c r="I4" s="137"/>
      <c r="J4" s="137"/>
      <c r="K4" s="137"/>
      <c r="L4" s="137"/>
      <c r="M4" s="137"/>
      <c r="N4" s="137"/>
      <c r="O4" s="141" t="s">
        <v>3</v>
      </c>
      <c r="P4" s="141"/>
      <c r="Q4" s="139">
        <f>Funções!L4</f>
        <v>2018</v>
      </c>
      <c r="R4" s="139"/>
      <c r="S4" s="139"/>
      <c r="T4" s="139"/>
      <c r="U4" s="139"/>
      <c r="V4" s="139"/>
    </row>
    <row r="5" spans="1:22" x14ac:dyDescent="0.3">
      <c r="A5" s="136" t="s">
        <v>4</v>
      </c>
      <c r="B5" s="136"/>
      <c r="C5" s="136"/>
      <c r="D5" s="136"/>
      <c r="E5" s="136"/>
      <c r="F5" s="137"/>
      <c r="G5" s="137"/>
      <c r="H5" s="137"/>
      <c r="I5" s="137"/>
      <c r="J5" s="137"/>
      <c r="K5" s="137"/>
      <c r="L5" s="137"/>
      <c r="M5" s="137"/>
      <c r="N5" s="137"/>
      <c r="O5" s="138" t="s">
        <v>5</v>
      </c>
      <c r="P5" s="138"/>
      <c r="Q5" s="139">
        <f>Funções!L5</f>
        <v>2018</v>
      </c>
      <c r="R5" s="139"/>
      <c r="S5" s="139"/>
      <c r="T5" s="139"/>
      <c r="U5" s="139"/>
      <c r="V5" s="139"/>
    </row>
    <row r="6" spans="1:22" x14ac:dyDescent="0.3">
      <c r="A6" s="136" t="s">
        <v>6</v>
      </c>
      <c r="B6" s="136"/>
      <c r="C6" s="136"/>
      <c r="D6" s="136"/>
      <c r="E6" s="136"/>
      <c r="F6" s="142" t="s">
        <v>7</v>
      </c>
      <c r="G6" s="142"/>
      <c r="H6" s="142"/>
      <c r="I6" s="142"/>
      <c r="J6" s="142"/>
      <c r="K6" s="142"/>
      <c r="L6" s="142"/>
      <c r="M6" s="142"/>
      <c r="N6" s="142"/>
      <c r="O6" s="138" t="s">
        <v>8</v>
      </c>
      <c r="P6" s="138"/>
      <c r="Q6" s="139">
        <f>Funções!L6</f>
        <v>2015</v>
      </c>
      <c r="R6" s="139"/>
      <c r="S6" s="139"/>
      <c r="T6" s="139"/>
      <c r="U6" s="139"/>
      <c r="V6" s="139"/>
    </row>
    <row r="7" spans="1:22" ht="13.2" x14ac:dyDescent="0.25">
      <c r="A7" s="136" t="s">
        <v>9</v>
      </c>
      <c r="B7" s="136"/>
      <c r="C7" s="136"/>
      <c r="D7" s="136"/>
      <c r="E7" s="136"/>
      <c r="F7" s="137" t="s">
        <v>10</v>
      </c>
      <c r="G7" s="137"/>
      <c r="H7" s="137"/>
      <c r="I7" s="137"/>
      <c r="J7" s="137"/>
      <c r="K7" s="137"/>
      <c r="L7" s="137"/>
      <c r="M7" s="137"/>
      <c r="N7" s="137"/>
      <c r="O7" s="138" t="s">
        <v>11</v>
      </c>
      <c r="P7" s="138"/>
      <c r="Q7" s="138"/>
      <c r="R7" s="143" t="s">
        <v>12</v>
      </c>
      <c r="S7" s="143"/>
      <c r="T7" s="143"/>
      <c r="U7" s="143"/>
      <c r="V7" s="143"/>
    </row>
    <row r="8" spans="1:22" ht="13.2" x14ac:dyDescent="0.25">
      <c r="A8" s="136" t="s">
        <v>13</v>
      </c>
      <c r="B8" s="136"/>
      <c r="C8" s="136"/>
      <c r="D8" s="136"/>
      <c r="E8" s="136"/>
      <c r="F8" s="137" t="s">
        <v>14</v>
      </c>
      <c r="G8" s="137"/>
      <c r="H8" s="137"/>
      <c r="I8" s="137"/>
      <c r="J8" s="137"/>
      <c r="K8" s="137"/>
      <c r="L8" s="137"/>
      <c r="M8" s="137"/>
      <c r="N8" s="137"/>
      <c r="O8" s="138" t="s">
        <v>15</v>
      </c>
      <c r="P8" s="138"/>
      <c r="Q8" s="138"/>
      <c r="R8" s="143" t="s">
        <v>16</v>
      </c>
      <c r="S8" s="143"/>
      <c r="T8" s="143"/>
      <c r="U8" s="143"/>
      <c r="V8" s="143"/>
    </row>
    <row r="9" spans="1:22" x14ac:dyDescent="0.3">
      <c r="A9" s="136" t="s">
        <v>17</v>
      </c>
      <c r="B9" s="136"/>
      <c r="C9" s="136"/>
      <c r="D9" s="136"/>
      <c r="E9" s="136"/>
      <c r="F9" s="142" t="s">
        <v>631</v>
      </c>
      <c r="G9" s="142"/>
      <c r="H9" s="142"/>
      <c r="I9" s="142"/>
      <c r="J9" s="142"/>
      <c r="K9" s="142"/>
      <c r="L9" s="142"/>
      <c r="M9" s="142"/>
      <c r="N9" s="142"/>
      <c r="O9" s="144" t="s">
        <v>19</v>
      </c>
      <c r="P9" s="144"/>
      <c r="Q9" s="144"/>
      <c r="R9" s="145">
        <v>45117</v>
      </c>
      <c r="S9" s="145"/>
      <c r="T9" s="145"/>
      <c r="U9" s="145"/>
      <c r="V9" s="145"/>
    </row>
    <row r="10" spans="1:22" x14ac:dyDescent="0.3">
      <c r="A10" s="136" t="s">
        <v>20</v>
      </c>
      <c r="B10" s="136"/>
      <c r="C10" s="136"/>
      <c r="D10" s="136"/>
      <c r="E10" s="136"/>
      <c r="F10" s="142" t="s">
        <v>18</v>
      </c>
      <c r="G10" s="142"/>
      <c r="H10" s="142"/>
      <c r="I10" s="142"/>
      <c r="J10" s="142"/>
      <c r="K10" s="142"/>
      <c r="L10" s="142"/>
      <c r="M10" s="142"/>
      <c r="N10" s="142"/>
      <c r="O10" s="144" t="s">
        <v>21</v>
      </c>
      <c r="P10" s="144"/>
      <c r="Q10" s="144"/>
      <c r="R10" s="145"/>
      <c r="S10" s="145"/>
      <c r="T10" s="145"/>
      <c r="U10" s="145"/>
      <c r="V10" s="145"/>
    </row>
    <row r="11" spans="1:22" x14ac:dyDescent="0.25">
      <c r="A11" s="146" t="s">
        <v>22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13.2" x14ac:dyDescent="0.25">
      <c r="A12" s="148" t="s">
        <v>23</v>
      </c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3.2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3.2" x14ac:dyDescent="0.25">
      <c r="A14" s="148"/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ht="90.75" customHeight="1" x14ac:dyDescent="0.25">
      <c r="A15" s="148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x14ac:dyDescent="0.25">
      <c r="A16" s="146" t="s">
        <v>24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3.2" x14ac:dyDescent="0.25">
      <c r="A17" s="147" t="s">
        <v>629</v>
      </c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ht="13.2" x14ac:dyDescent="0.25">
      <c r="A18" s="148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39.75" customHeight="1" x14ac:dyDescent="0.25">
      <c r="A19" s="148"/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273.75" customHeight="1" x14ac:dyDescent="0.25">
      <c r="A20" s="148"/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146" t="s">
        <v>25</v>
      </c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ht="13.2" x14ac:dyDescent="0.25">
      <c r="A22" s="149" t="s">
        <v>630</v>
      </c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</row>
    <row r="23" spans="1:22" ht="13.2" x14ac:dyDescent="0.25">
      <c r="A23" s="150"/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</row>
    <row r="24" spans="1:22" ht="13.2" x14ac:dyDescent="0.25">
      <c r="A24" s="150"/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</row>
    <row r="25" spans="1:22" ht="13.2" x14ac:dyDescent="0.25">
      <c r="A25" s="150"/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</row>
    <row r="26" spans="1:22" ht="13.2" x14ac:dyDescent="0.25">
      <c r="A26" s="150"/>
      <c r="B26" s="150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</row>
    <row r="27" spans="1:22" ht="13.2" x14ac:dyDescent="0.25">
      <c r="A27" s="150"/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</row>
    <row r="28" spans="1:22" ht="13.2" x14ac:dyDescent="0.25">
      <c r="A28" s="150"/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</row>
    <row r="29" spans="1:22" ht="13.2" x14ac:dyDescent="0.25">
      <c r="A29" s="150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</row>
    <row r="30" spans="1:22" ht="13.2" x14ac:dyDescent="0.25">
      <c r="A30" s="150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</row>
    <row r="31" spans="1:22" ht="13.2" x14ac:dyDescent="0.25">
      <c r="A31" s="150"/>
      <c r="B31" s="150"/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</row>
    <row r="32" spans="1:22" ht="13.2" x14ac:dyDescent="0.25">
      <c r="A32" s="150"/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</row>
    <row r="33" spans="1:22" ht="13.2" x14ac:dyDescent="0.25">
      <c r="A33" s="150"/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</row>
    <row r="34" spans="1:22" ht="13.2" x14ac:dyDescent="0.25">
      <c r="A34" s="150"/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</row>
    <row r="35" spans="1:22" ht="13.2" x14ac:dyDescent="0.25">
      <c r="A35" s="150"/>
      <c r="B35" s="150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</row>
    <row r="36" spans="1:22" ht="13.2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</row>
    <row r="37" spans="1:22" ht="13.2" x14ac:dyDescent="0.25">
      <c r="A37" s="150"/>
      <c r="B37" s="150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</row>
    <row r="38" spans="1:22" ht="13.2" x14ac:dyDescent="0.25">
      <c r="A38" s="150"/>
      <c r="B38" s="150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</row>
    <row r="39" spans="1:22" ht="13.2" x14ac:dyDescent="0.25">
      <c r="A39" s="150"/>
      <c r="B39" s="1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</row>
    <row r="40" spans="1:22" ht="13.2" x14ac:dyDescent="0.25">
      <c r="A40" s="150"/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</row>
    <row r="41" spans="1:22" ht="13.2" x14ac:dyDescent="0.25">
      <c r="A41" s="150"/>
      <c r="B41" s="150"/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</row>
    <row r="42" spans="1:22" ht="13.2" x14ac:dyDescent="0.25">
      <c r="A42" s="150"/>
      <c r="B42" s="150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</row>
    <row r="43" spans="1:22" ht="13.2" x14ac:dyDescent="0.25">
      <c r="A43" s="150"/>
      <c r="B43" s="150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</row>
    <row r="44" spans="1:22" ht="13.2" x14ac:dyDescent="0.25">
      <c r="A44" s="150"/>
      <c r="B44" s="150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</row>
    <row r="45" spans="1:22" ht="68.25" customHeight="1" x14ac:dyDescent="0.25">
      <c r="A45" s="150"/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</row>
  </sheetData>
  <sheetProtection selectLockedCells="1" selectUnlockedCells="1"/>
  <mergeCells count="35"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8:E8"/>
    <mergeCell ref="F8:N8"/>
    <mergeCell ref="O8:Q8"/>
    <mergeCell ref="R8:V8"/>
    <mergeCell ref="A9:E9"/>
    <mergeCell ref="F9:N9"/>
    <mergeCell ref="O9:Q9"/>
    <mergeCell ref="R9:V9"/>
    <mergeCell ref="A6:E6"/>
    <mergeCell ref="F6:N6"/>
    <mergeCell ref="O6:P6"/>
    <mergeCell ref="Q6:V6"/>
    <mergeCell ref="A7:E7"/>
    <mergeCell ref="F7:N7"/>
    <mergeCell ref="O7:Q7"/>
    <mergeCell ref="R7:V7"/>
    <mergeCell ref="A5:E5"/>
    <mergeCell ref="F5:N5"/>
    <mergeCell ref="O5:P5"/>
    <mergeCell ref="Q5:V5"/>
    <mergeCell ref="A1:V3"/>
    <mergeCell ref="A4:E4"/>
    <mergeCell ref="F4:N4"/>
    <mergeCell ref="O4:P4"/>
    <mergeCell ref="Q4:V4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P569"/>
  <sheetViews>
    <sheetView showGridLines="0" tabSelected="1" zoomScale="110" zoomScaleNormal="110" zoomScaleSheetLayoutView="100" workbookViewId="0">
      <pane ySplit="7" topLeftCell="A310" activePane="bottomLeft" state="frozen"/>
      <selection activeCell="B11" sqref="B11"/>
      <selection pane="bottomLeft" activeCell="L321" activeCellId="4" sqref="L313 L314 L317 L318 L321"/>
    </sheetView>
  </sheetViews>
  <sheetFormatPr defaultRowHeight="13.2" x14ac:dyDescent="0.25"/>
  <cols>
    <col min="1" max="1" width="55.88671875" customWidth="1"/>
    <col min="2" max="2" width="5" customWidth="1"/>
    <col min="3" max="3" width="10.44140625" customWidth="1"/>
    <col min="4" max="4" width="3.6640625" customWidth="1"/>
    <col min="5" max="5" width="6.33203125" customWidth="1"/>
    <col min="6" max="6" width="8" customWidth="1"/>
    <col min="7" max="7" width="9" hidden="1" customWidth="1"/>
    <col min="8" max="8" width="12" customWidth="1"/>
    <col min="9" max="9" width="6.6640625" hidden="1" customWidth="1"/>
    <col min="10" max="10" width="7.33203125" hidden="1" customWidth="1"/>
    <col min="11" max="11" width="12.5546875" customWidth="1"/>
    <col min="12" max="12" width="12" customWidth="1"/>
    <col min="13" max="13" width="6.88671875" customWidth="1"/>
    <col min="14" max="14" width="8.88671875" customWidth="1"/>
    <col min="15" max="15" width="23.33203125" bestFit="1" customWidth="1"/>
    <col min="16" max="16" width="32.44140625" customWidth="1"/>
  </cols>
  <sheetData>
    <row r="1" spans="1:16" ht="13.8" thickBot="1" x14ac:dyDescent="0.3">
      <c r="A1" s="155" t="s">
        <v>26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</row>
    <row r="2" spans="1:16" ht="13.8" thickBot="1" x14ac:dyDescent="0.3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</row>
    <row r="3" spans="1:16" x14ac:dyDescent="0.25">
      <c r="A3" s="15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</row>
    <row r="4" spans="1:16" x14ac:dyDescent="0.25">
      <c r="A4" s="3" t="str">
        <f>Contagem!A5&amp;" : "&amp;Contagem!F5</f>
        <v xml:space="preserve">Aplicação : </v>
      </c>
      <c r="B4" s="157" t="str">
        <f>Contagem!A8&amp;" : "&amp;Contagem!F8</f>
        <v>Projeto : SST - Saúde e Segurança no Trabalho</v>
      </c>
      <c r="C4" s="158"/>
      <c r="D4" s="158"/>
      <c r="E4" s="158"/>
      <c r="F4" s="158"/>
      <c r="G4" s="158"/>
      <c r="H4" s="158"/>
      <c r="I4" s="158"/>
      <c r="J4" s="159"/>
      <c r="K4" s="85" t="s">
        <v>3</v>
      </c>
      <c r="L4" s="88">
        <f>SUM(H8:H630)</f>
        <v>2018</v>
      </c>
      <c r="M4" s="154"/>
      <c r="N4" s="154"/>
      <c r="O4" s="154"/>
      <c r="P4" s="154"/>
    </row>
    <row r="5" spans="1:16" x14ac:dyDescent="0.25">
      <c r="A5" s="3" t="str">
        <f>Contagem!A9&amp;" : "&amp;Contagem!F9</f>
        <v>Responsável : Ana Karyna da Silva Teixeira</v>
      </c>
      <c r="B5" s="157" t="str">
        <f>Contagem!A10&amp;" : "&amp;Contagem!F10</f>
        <v>Revisor : Luana Alves de Araujo Passos Aguiar</v>
      </c>
      <c r="C5" s="158"/>
      <c r="D5" s="158"/>
      <c r="E5" s="158"/>
      <c r="F5" s="158"/>
      <c r="G5" s="158"/>
      <c r="H5" s="158"/>
      <c r="I5" s="158"/>
      <c r="J5" s="159"/>
      <c r="K5" s="87" t="s">
        <v>5</v>
      </c>
      <c r="L5" s="88">
        <f>SUM(K8:K603)</f>
        <v>2018</v>
      </c>
      <c r="M5" s="156"/>
      <c r="N5" s="156"/>
      <c r="O5" s="156"/>
      <c r="P5" s="156"/>
    </row>
    <row r="6" spans="1:16" x14ac:dyDescent="0.25">
      <c r="A6" s="92" t="str">
        <f>Contagem!A4&amp;" : "&amp;Contagem!F4</f>
        <v>Empresa : Secretaria de Estado de Planejamento e Gestão de Mato Grosso</v>
      </c>
      <c r="B6" s="151" t="str">
        <f>"Tipo da Contagem : "&amp;Contagem!F6</f>
        <v>Tipo da Contagem : Projeto de Desenvolvimento</v>
      </c>
      <c r="C6" s="152"/>
      <c r="D6" s="152"/>
      <c r="E6" s="152"/>
      <c r="F6" s="152"/>
      <c r="G6" s="152"/>
      <c r="H6" s="152"/>
      <c r="I6" s="152"/>
      <c r="J6" s="153"/>
      <c r="K6" s="86" t="s">
        <v>8</v>
      </c>
      <c r="L6" s="88">
        <f>SUM(L8:L645)</f>
        <v>2015</v>
      </c>
      <c r="M6" s="154"/>
      <c r="N6" s="154"/>
      <c r="O6" s="154"/>
      <c r="P6" s="154"/>
    </row>
    <row r="7" spans="1:16" s="101" customFormat="1" x14ac:dyDescent="0.25">
      <c r="A7" s="93" t="s">
        <v>27</v>
      </c>
      <c r="B7" s="100" t="s">
        <v>28</v>
      </c>
      <c r="C7" s="97" t="s">
        <v>29</v>
      </c>
      <c r="D7" s="94" t="s">
        <v>30</v>
      </c>
      <c r="E7" s="94" t="s">
        <v>31</v>
      </c>
      <c r="F7" s="94" t="s">
        <v>32</v>
      </c>
      <c r="G7" s="94" t="s">
        <v>33</v>
      </c>
      <c r="H7" s="94" t="s">
        <v>3</v>
      </c>
      <c r="I7" s="95" t="s">
        <v>34</v>
      </c>
      <c r="J7" s="95" t="s">
        <v>35</v>
      </c>
      <c r="K7" s="94" t="s">
        <v>5</v>
      </c>
      <c r="L7" s="96" t="s">
        <v>8</v>
      </c>
      <c r="M7" s="97" t="s">
        <v>36</v>
      </c>
      <c r="N7" s="97" t="s">
        <v>37</v>
      </c>
      <c r="O7" s="98" t="s">
        <v>339</v>
      </c>
      <c r="P7" s="99" t="s">
        <v>38</v>
      </c>
    </row>
    <row r="8" spans="1:16" x14ac:dyDescent="0.25">
      <c r="A8" s="102" t="s">
        <v>39</v>
      </c>
      <c r="B8" s="103"/>
      <c r="C8" s="103"/>
      <c r="D8" s="104"/>
      <c r="E8" s="104"/>
      <c r="F8" s="105" t="str">
        <f t="shared" ref="F8:F72" si="0">IF(ISBLANK(B8),"",IF(I8="L","Baixa",IF(I8="A","Média",IF(I8="","","Alta"))))</f>
        <v/>
      </c>
      <c r="G8" s="104" t="str">
        <f t="shared" ref="G8:G72" si="1">CONCATENATE(B8,I8)</f>
        <v/>
      </c>
      <c r="H8" s="104" t="str">
        <f t="shared" ref="H8:H72" si="2">IF(ISBLANK(B8),"",IF(B8="ALI",IF(I8="L",7,IF(I8="A",10,15)),IF(B8="AIE",IF(I8="L",5,IF(I8="A",7,10)),IF(B8="SE",IF(I8="L",4,IF(I8="A",5,7)),IF(OR(B8="EE",B8="CE"),IF(I8="L",3,IF(I8="A",4,6)),0)))))</f>
        <v/>
      </c>
      <c r="I8" s="105" t="str">
        <f t="shared" ref="I8:I72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104" t="str">
        <f t="shared" ref="J8:J72" si="4">CONCATENATE(B8,C8)</f>
        <v/>
      </c>
      <c r="K8" s="106" t="str">
        <f t="shared" ref="K8:K72" si="5">IF(OR(H8="",H8=0),L8,H8)</f>
        <v/>
      </c>
      <c r="L8" s="106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7"/>
      <c r="N8" s="107"/>
      <c r="O8" s="108"/>
      <c r="P8" s="109"/>
    </row>
    <row r="9" spans="1:16" x14ac:dyDescent="0.25">
      <c r="A9" s="110" t="s">
        <v>42</v>
      </c>
      <c r="B9" s="103" t="s">
        <v>40</v>
      </c>
      <c r="C9" s="103" t="s">
        <v>41</v>
      </c>
      <c r="D9" s="104">
        <v>7</v>
      </c>
      <c r="E9" s="104">
        <v>1</v>
      </c>
      <c r="F9" s="105" t="str">
        <f t="shared" si="0"/>
        <v>Baixa</v>
      </c>
      <c r="G9" s="104" t="str">
        <f t="shared" si="1"/>
        <v>AIEL</v>
      </c>
      <c r="H9" s="104">
        <f t="shared" si="2"/>
        <v>5</v>
      </c>
      <c r="I9" s="105" t="str">
        <f t="shared" si="3"/>
        <v>L</v>
      </c>
      <c r="J9" s="104" t="str">
        <f t="shared" si="4"/>
        <v>AIEI</v>
      </c>
      <c r="K9" s="106">
        <f t="shared" si="5"/>
        <v>5</v>
      </c>
      <c r="L9" s="106">
        <f>IF(NOT(ISERROR(VLOOKUP(B9,Deflatores!G$42:H$64,2,FALSE))),VLOOKUP(B9,Deflatores!G$42:H$64,2,FALSE),IF(OR(ISBLANK(C9),ISBLANK(B9)),"",VLOOKUP(C9,Deflatores!G$4:H$38,2,FALSE)*H9+VLOOKUP(C9,Deflatores!G$4:I$38,3,FALSE)))</f>
        <v>5</v>
      </c>
      <c r="M9" s="107"/>
      <c r="N9" s="107"/>
      <c r="O9" s="108"/>
      <c r="P9" s="109"/>
    </row>
    <row r="10" spans="1:16" x14ac:dyDescent="0.25">
      <c r="A10" s="110" t="s">
        <v>43</v>
      </c>
      <c r="B10" s="103" t="s">
        <v>44</v>
      </c>
      <c r="C10" s="103" t="s">
        <v>41</v>
      </c>
      <c r="D10" s="104">
        <v>5</v>
      </c>
      <c r="E10" s="104">
        <v>1</v>
      </c>
      <c r="F10" s="105" t="str">
        <f t="shared" si="0"/>
        <v>Baixa</v>
      </c>
      <c r="G10" s="104" t="str">
        <f t="shared" si="1"/>
        <v>SEL</v>
      </c>
      <c r="H10" s="104">
        <f t="shared" si="2"/>
        <v>4</v>
      </c>
      <c r="I10" s="105" t="str">
        <f t="shared" si="3"/>
        <v>L</v>
      </c>
      <c r="J10" s="104" t="str">
        <f t="shared" si="4"/>
        <v>SEI</v>
      </c>
      <c r="K10" s="106">
        <f t="shared" si="5"/>
        <v>4</v>
      </c>
      <c r="L10" s="106">
        <f>IF(NOT(ISERROR(VLOOKUP(B10,Deflatores!G$42:H$64,2,FALSE))),VLOOKUP(B10,Deflatores!G$42:H$64,2,FALSE),IF(OR(ISBLANK(C10),ISBLANK(B10)),"",VLOOKUP(C10,Deflatores!G$4:H$38,2,FALSE)*H10+VLOOKUP(C10,Deflatores!G$4:I$38,3,FALSE)))</f>
        <v>4</v>
      </c>
      <c r="M10" s="107"/>
      <c r="N10" s="107"/>
      <c r="O10" s="108"/>
      <c r="P10" s="109"/>
    </row>
    <row r="11" spans="1:16" x14ac:dyDescent="0.25">
      <c r="A11" s="110" t="s">
        <v>45</v>
      </c>
      <c r="B11" s="103" t="s">
        <v>46</v>
      </c>
      <c r="C11" s="103" t="s">
        <v>41</v>
      </c>
      <c r="D11" s="104">
        <v>7</v>
      </c>
      <c r="E11" s="104">
        <v>2</v>
      </c>
      <c r="F11" s="105" t="str">
        <f t="shared" si="0"/>
        <v>Média</v>
      </c>
      <c r="G11" s="104" t="str">
        <f t="shared" si="1"/>
        <v>CEA</v>
      </c>
      <c r="H11" s="104">
        <f t="shared" si="2"/>
        <v>4</v>
      </c>
      <c r="I11" s="105" t="str">
        <f t="shared" si="3"/>
        <v>A</v>
      </c>
      <c r="J11" s="104" t="str">
        <f t="shared" si="4"/>
        <v>CEI</v>
      </c>
      <c r="K11" s="106">
        <f t="shared" si="5"/>
        <v>4</v>
      </c>
      <c r="L11" s="106">
        <f>IF(NOT(ISERROR(VLOOKUP(B11,Deflatores!G$42:H$64,2,FALSE))),VLOOKUP(B11,Deflatores!G$42:H$64,2,FALSE),IF(OR(ISBLANK(C11),ISBLANK(B11)),"",VLOOKUP(C11,Deflatores!G$4:H$38,2,FALSE)*H11+VLOOKUP(C11,Deflatores!G$4:I$38,3,FALSE)))</f>
        <v>4</v>
      </c>
      <c r="M11" s="107"/>
      <c r="N11" s="107"/>
      <c r="O11" s="108"/>
      <c r="P11" s="109"/>
    </row>
    <row r="12" spans="1:16" x14ac:dyDescent="0.25">
      <c r="A12" s="111"/>
      <c r="B12" s="103"/>
      <c r="C12" s="103"/>
      <c r="D12" s="104"/>
      <c r="E12" s="104"/>
      <c r="F12" s="105" t="str">
        <f t="shared" si="0"/>
        <v/>
      </c>
      <c r="G12" s="104" t="str">
        <f t="shared" si="1"/>
        <v/>
      </c>
      <c r="H12" s="104" t="str">
        <f t="shared" si="2"/>
        <v/>
      </c>
      <c r="I12" s="105" t="str">
        <f t="shared" si="3"/>
        <v/>
      </c>
      <c r="J12" s="104" t="str">
        <f t="shared" si="4"/>
        <v/>
      </c>
      <c r="K12" s="106" t="str">
        <f t="shared" si="5"/>
        <v/>
      </c>
      <c r="L12" s="106" t="str">
        <f>IF(NOT(ISERROR(VLOOKUP(B12,Deflatores!G$42:H$64,2,FALSE))),VLOOKUP(B12,Deflatores!G$42:H$64,2,FALSE),IF(OR(ISBLANK(C12),ISBLANK(B12)),"",VLOOKUP(C12,Deflatores!G$4:H$38,2,FALSE)*H12+VLOOKUP(C12,Deflatores!G$4:I$38,3,FALSE)))</f>
        <v/>
      </c>
      <c r="M12" s="107"/>
      <c r="N12" s="107"/>
      <c r="O12" s="108"/>
      <c r="P12" s="109"/>
    </row>
    <row r="13" spans="1:16" x14ac:dyDescent="0.25">
      <c r="A13" s="102" t="s">
        <v>47</v>
      </c>
      <c r="B13" s="103"/>
      <c r="C13" s="103"/>
      <c r="D13" s="104"/>
      <c r="E13" s="104"/>
      <c r="F13" s="105" t="str">
        <f t="shared" si="0"/>
        <v/>
      </c>
      <c r="G13" s="104" t="str">
        <f t="shared" si="1"/>
        <v/>
      </c>
      <c r="H13" s="104" t="str">
        <f t="shared" si="2"/>
        <v/>
      </c>
      <c r="I13" s="105" t="str">
        <f t="shared" si="3"/>
        <v/>
      </c>
      <c r="J13" s="104" t="str">
        <f t="shared" si="4"/>
        <v/>
      </c>
      <c r="K13" s="106" t="str">
        <f t="shared" si="5"/>
        <v/>
      </c>
      <c r="L13" s="106" t="str">
        <f>IF(NOT(ISERROR(VLOOKUP(B13,Deflatores!G$42:H$64,2,FALSE))),VLOOKUP(B13,Deflatores!G$42:H$64,2,FALSE),IF(OR(ISBLANK(C13),ISBLANK(B13)),"",VLOOKUP(C13,Deflatores!G$4:H$38,2,FALSE)*H13+VLOOKUP(C13,Deflatores!G$4:I$38,3,FALSE)))</f>
        <v/>
      </c>
      <c r="M13" s="107"/>
      <c r="N13" s="107"/>
      <c r="O13" s="108"/>
      <c r="P13" s="109"/>
    </row>
    <row r="14" spans="1:16" x14ac:dyDescent="0.25">
      <c r="A14" s="110" t="s">
        <v>48</v>
      </c>
      <c r="B14" s="103" t="s">
        <v>49</v>
      </c>
      <c r="C14" s="103" t="s">
        <v>41</v>
      </c>
      <c r="D14" s="104">
        <v>11</v>
      </c>
      <c r="E14" s="104">
        <v>2</v>
      </c>
      <c r="F14" s="105" t="str">
        <f t="shared" si="0"/>
        <v>Baixa</v>
      </c>
      <c r="G14" s="104" t="str">
        <f t="shared" si="1"/>
        <v>ALIL</v>
      </c>
      <c r="H14" s="104">
        <f t="shared" si="2"/>
        <v>7</v>
      </c>
      <c r="I14" s="105" t="str">
        <f t="shared" si="3"/>
        <v>L</v>
      </c>
      <c r="J14" s="104" t="str">
        <f t="shared" si="4"/>
        <v>ALII</v>
      </c>
      <c r="K14" s="106">
        <f t="shared" si="5"/>
        <v>7</v>
      </c>
      <c r="L14" s="106">
        <f>IF(NOT(ISERROR(VLOOKUP(B14,Deflatores!G$42:H$64,2,FALSE))),VLOOKUP(B14,Deflatores!G$42:H$64,2,FALSE),IF(OR(ISBLANK(C14),ISBLANK(B14)),"",VLOOKUP(C14,Deflatores!G$4:H$38,2,FALSE)*H14+VLOOKUP(C14,Deflatores!G$4:I$38,3,FALSE)))</f>
        <v>7</v>
      </c>
      <c r="M14" s="107"/>
      <c r="N14" s="107"/>
      <c r="O14" s="108"/>
      <c r="P14" s="109" t="s">
        <v>569</v>
      </c>
    </row>
    <row r="15" spans="1:16" x14ac:dyDescent="0.25">
      <c r="A15" s="110" t="s">
        <v>50</v>
      </c>
      <c r="B15" s="103" t="s">
        <v>51</v>
      </c>
      <c r="C15" s="103" t="s">
        <v>41</v>
      </c>
      <c r="D15" s="104">
        <v>9</v>
      </c>
      <c r="E15" s="104">
        <v>1</v>
      </c>
      <c r="F15" s="105" t="str">
        <f t="shared" si="0"/>
        <v>Baixa</v>
      </c>
      <c r="G15" s="104" t="str">
        <f t="shared" si="1"/>
        <v>EEL</v>
      </c>
      <c r="H15" s="104">
        <f t="shared" si="2"/>
        <v>3</v>
      </c>
      <c r="I15" s="105" t="str">
        <f t="shared" si="3"/>
        <v>L</v>
      </c>
      <c r="J15" s="104" t="str">
        <f t="shared" si="4"/>
        <v>EEI</v>
      </c>
      <c r="K15" s="106">
        <f t="shared" si="5"/>
        <v>3</v>
      </c>
      <c r="L15" s="106">
        <f>IF(NOT(ISERROR(VLOOKUP(B15,Deflatores!G$42:H$64,2,FALSE))),VLOOKUP(B15,Deflatores!G$42:H$64,2,FALSE),IF(OR(ISBLANK(C15),ISBLANK(B15)),"",VLOOKUP(C15,Deflatores!G$4:H$38,2,FALSE)*H15+VLOOKUP(C15,Deflatores!G$4:I$38,3,FALSE)))</f>
        <v>3</v>
      </c>
      <c r="M15" s="107"/>
      <c r="N15" s="107"/>
      <c r="O15" s="108"/>
      <c r="P15" s="109"/>
    </row>
    <row r="16" spans="1:16" x14ac:dyDescent="0.25">
      <c r="A16" s="111" t="s">
        <v>52</v>
      </c>
      <c r="B16" s="103" t="s">
        <v>46</v>
      </c>
      <c r="C16" s="103" t="s">
        <v>41</v>
      </c>
      <c r="D16" s="104">
        <v>2</v>
      </c>
      <c r="E16" s="104">
        <v>1</v>
      </c>
      <c r="F16" s="105" t="str">
        <f t="shared" si="0"/>
        <v>Baixa</v>
      </c>
      <c r="G16" s="104" t="str">
        <f t="shared" si="1"/>
        <v>CEL</v>
      </c>
      <c r="H16" s="104">
        <f t="shared" si="2"/>
        <v>3</v>
      </c>
      <c r="I16" s="105" t="str">
        <f t="shared" si="3"/>
        <v>L</v>
      </c>
      <c r="J16" s="104" t="str">
        <f t="shared" si="4"/>
        <v>CEI</v>
      </c>
      <c r="K16" s="106">
        <f t="shared" si="5"/>
        <v>3</v>
      </c>
      <c r="L16" s="106">
        <f>IF(NOT(ISERROR(VLOOKUP(B16,Deflatores!G$42:H$64,2,FALSE))),VLOOKUP(B16,Deflatores!G$42:H$64,2,FALSE),IF(OR(ISBLANK(C16),ISBLANK(B16)),"",VLOOKUP(C16,Deflatores!G$4:H$38,2,FALSE)*H16+VLOOKUP(C16,Deflatores!G$4:I$38,3,FALSE)))</f>
        <v>3</v>
      </c>
      <c r="M16" s="107"/>
      <c r="N16" s="107"/>
      <c r="O16" s="108"/>
      <c r="P16" s="109"/>
    </row>
    <row r="17" spans="1:16" x14ac:dyDescent="0.25">
      <c r="A17" s="110" t="s">
        <v>53</v>
      </c>
      <c r="B17" s="103" t="s">
        <v>51</v>
      </c>
      <c r="C17" s="103" t="s">
        <v>41</v>
      </c>
      <c r="D17" s="104">
        <v>9</v>
      </c>
      <c r="E17" s="104">
        <v>1</v>
      </c>
      <c r="F17" s="105" t="str">
        <f t="shared" si="0"/>
        <v>Baixa</v>
      </c>
      <c r="G17" s="104" t="str">
        <f t="shared" si="1"/>
        <v>EEL</v>
      </c>
      <c r="H17" s="104">
        <f t="shared" si="2"/>
        <v>3</v>
      </c>
      <c r="I17" s="105" t="str">
        <f t="shared" si="3"/>
        <v>L</v>
      </c>
      <c r="J17" s="104" t="str">
        <f t="shared" si="4"/>
        <v>EEI</v>
      </c>
      <c r="K17" s="106">
        <f t="shared" si="5"/>
        <v>3</v>
      </c>
      <c r="L17" s="106">
        <f>IF(NOT(ISERROR(VLOOKUP(B17,Deflatores!G$42:H$64,2,FALSE))),VLOOKUP(B17,Deflatores!G$42:H$64,2,FALSE),IF(OR(ISBLANK(C17),ISBLANK(B17)),"",VLOOKUP(C17,Deflatores!G$4:H$38,2,FALSE)*H17+VLOOKUP(C17,Deflatores!G$4:I$38,3,FALSE)))</f>
        <v>3</v>
      </c>
      <c r="M17" s="107"/>
      <c r="N17" s="107"/>
      <c r="O17" s="108"/>
      <c r="P17" s="109"/>
    </row>
    <row r="18" spans="1:16" x14ac:dyDescent="0.25">
      <c r="A18" s="111" t="s">
        <v>54</v>
      </c>
      <c r="B18" s="103" t="s">
        <v>46</v>
      </c>
      <c r="C18" s="103" t="s">
        <v>41</v>
      </c>
      <c r="D18" s="104">
        <v>5</v>
      </c>
      <c r="E18" s="104">
        <v>1</v>
      </c>
      <c r="F18" s="105" t="str">
        <f t="shared" si="0"/>
        <v>Baixa</v>
      </c>
      <c r="G18" s="104" t="str">
        <f t="shared" si="1"/>
        <v>CEL</v>
      </c>
      <c r="H18" s="104">
        <f t="shared" si="2"/>
        <v>3</v>
      </c>
      <c r="I18" s="105" t="str">
        <f t="shared" si="3"/>
        <v>L</v>
      </c>
      <c r="J18" s="104" t="str">
        <f t="shared" si="4"/>
        <v>CEI</v>
      </c>
      <c r="K18" s="106">
        <f t="shared" si="5"/>
        <v>3</v>
      </c>
      <c r="L18" s="106">
        <f>IF(NOT(ISERROR(VLOOKUP(B18,Deflatores!G$42:H$64,2,FALSE))),VLOOKUP(B18,Deflatores!G$42:H$64,2,FALSE),IF(OR(ISBLANK(C18),ISBLANK(B18)),"",VLOOKUP(C18,Deflatores!G$4:H$38,2,FALSE)*H18+VLOOKUP(C18,Deflatores!G$4:I$38,3,FALSE)))</f>
        <v>3</v>
      </c>
      <c r="M18" s="107"/>
      <c r="N18" s="107"/>
      <c r="O18" s="108"/>
      <c r="P18" s="109"/>
    </row>
    <row r="19" spans="1:16" x14ac:dyDescent="0.25">
      <c r="A19" s="110" t="s">
        <v>55</v>
      </c>
      <c r="B19" s="103" t="s">
        <v>46</v>
      </c>
      <c r="C19" s="103" t="s">
        <v>41</v>
      </c>
      <c r="D19" s="104">
        <v>6</v>
      </c>
      <c r="E19" s="104">
        <v>1</v>
      </c>
      <c r="F19" s="105" t="str">
        <f t="shared" si="0"/>
        <v>Baixa</v>
      </c>
      <c r="G19" s="104" t="str">
        <f t="shared" si="1"/>
        <v>CEL</v>
      </c>
      <c r="H19" s="104">
        <f t="shared" si="2"/>
        <v>3</v>
      </c>
      <c r="I19" s="105" t="str">
        <f t="shared" si="3"/>
        <v>L</v>
      </c>
      <c r="J19" s="104" t="str">
        <f t="shared" si="4"/>
        <v>CEI</v>
      </c>
      <c r="K19" s="106">
        <f t="shared" si="5"/>
        <v>3</v>
      </c>
      <c r="L19" s="106">
        <f>IF(NOT(ISERROR(VLOOKUP(B19,Deflatores!G$42:H$64,2,FALSE))),VLOOKUP(B19,Deflatores!G$42:H$64,2,FALSE),IF(OR(ISBLANK(C19),ISBLANK(B19)),"",VLOOKUP(C19,Deflatores!G$4:H$38,2,FALSE)*H19+VLOOKUP(C19,Deflatores!G$4:I$38,3,FALSE)))</f>
        <v>3</v>
      </c>
      <c r="M19" s="107"/>
      <c r="N19" s="107"/>
      <c r="O19" s="108"/>
      <c r="P19" s="109"/>
    </row>
    <row r="20" spans="1:16" x14ac:dyDescent="0.25">
      <c r="A20" s="110" t="s">
        <v>56</v>
      </c>
      <c r="B20" s="103" t="s">
        <v>46</v>
      </c>
      <c r="C20" s="103" t="s">
        <v>41</v>
      </c>
      <c r="D20" s="104">
        <v>12</v>
      </c>
      <c r="E20" s="104">
        <v>3</v>
      </c>
      <c r="F20" s="105" t="str">
        <f t="shared" si="0"/>
        <v>Média</v>
      </c>
      <c r="G20" s="104" t="str">
        <f t="shared" si="1"/>
        <v>CEA</v>
      </c>
      <c r="H20" s="104">
        <f t="shared" si="2"/>
        <v>4</v>
      </c>
      <c r="I20" s="105" t="str">
        <f t="shared" si="3"/>
        <v>A</v>
      </c>
      <c r="J20" s="104" t="str">
        <f t="shared" si="4"/>
        <v>CEI</v>
      </c>
      <c r="K20" s="106">
        <f t="shared" si="5"/>
        <v>4</v>
      </c>
      <c r="L20" s="106">
        <f>IF(NOT(ISERROR(VLOOKUP(B20,Deflatores!G$42:H$64,2,FALSE))),VLOOKUP(B20,Deflatores!G$42:H$64,2,FALSE),IF(OR(ISBLANK(C20),ISBLANK(B20)),"",VLOOKUP(C20,Deflatores!G$4:H$38,2,FALSE)*H20+VLOOKUP(C20,Deflatores!G$4:I$38,3,FALSE)))</f>
        <v>4</v>
      </c>
      <c r="M20" s="107"/>
      <c r="N20" s="107"/>
      <c r="O20" s="108"/>
      <c r="P20" s="109"/>
    </row>
    <row r="21" spans="1:16" x14ac:dyDescent="0.25">
      <c r="A21" s="110" t="s">
        <v>57</v>
      </c>
      <c r="B21" s="103" t="s">
        <v>51</v>
      </c>
      <c r="C21" s="103" t="s">
        <v>41</v>
      </c>
      <c r="D21" s="104">
        <v>4</v>
      </c>
      <c r="E21" s="104">
        <v>1</v>
      </c>
      <c r="F21" s="105" t="str">
        <f t="shared" si="0"/>
        <v>Baixa</v>
      </c>
      <c r="G21" s="104" t="str">
        <f t="shared" si="1"/>
        <v>EEL</v>
      </c>
      <c r="H21" s="104">
        <f t="shared" si="2"/>
        <v>3</v>
      </c>
      <c r="I21" s="105" t="str">
        <f t="shared" si="3"/>
        <v>L</v>
      </c>
      <c r="J21" s="104" t="str">
        <f t="shared" si="4"/>
        <v>EEI</v>
      </c>
      <c r="K21" s="106">
        <f t="shared" si="5"/>
        <v>3</v>
      </c>
      <c r="L21" s="106">
        <f>IF(NOT(ISERROR(VLOOKUP(B21,Deflatores!G$42:H$64,2,FALSE))),VLOOKUP(B21,Deflatores!G$42:H$64,2,FALSE),IF(OR(ISBLANK(C21),ISBLANK(B21)),"",VLOOKUP(C21,Deflatores!G$4:H$38,2,FALSE)*H21+VLOOKUP(C21,Deflatores!G$4:I$38,3,FALSE)))</f>
        <v>3</v>
      </c>
      <c r="M21" s="107"/>
      <c r="N21" s="107"/>
      <c r="O21" s="108"/>
      <c r="P21" s="109"/>
    </row>
    <row r="22" spans="1:16" x14ac:dyDescent="0.25">
      <c r="A22" s="110" t="s">
        <v>58</v>
      </c>
      <c r="B22" s="103" t="s">
        <v>51</v>
      </c>
      <c r="C22" s="103" t="s">
        <v>41</v>
      </c>
      <c r="D22" s="104">
        <v>3</v>
      </c>
      <c r="E22" s="104">
        <v>1</v>
      </c>
      <c r="F22" s="105" t="str">
        <f t="shared" si="0"/>
        <v>Baixa</v>
      </c>
      <c r="G22" s="104" t="str">
        <f t="shared" si="1"/>
        <v>EEL</v>
      </c>
      <c r="H22" s="104">
        <f t="shared" si="2"/>
        <v>3</v>
      </c>
      <c r="I22" s="105" t="str">
        <f t="shared" si="3"/>
        <v>L</v>
      </c>
      <c r="J22" s="104" t="str">
        <f t="shared" si="4"/>
        <v>EEI</v>
      </c>
      <c r="K22" s="106">
        <f t="shared" si="5"/>
        <v>3</v>
      </c>
      <c r="L22" s="106">
        <f>IF(NOT(ISERROR(VLOOKUP(B22,Deflatores!G$42:H$64,2,FALSE))),VLOOKUP(B22,Deflatores!G$42:H$64,2,FALSE),IF(OR(ISBLANK(C22),ISBLANK(B22)),"",VLOOKUP(C22,Deflatores!G$4:H$38,2,FALSE)*H22+VLOOKUP(C22,Deflatores!G$4:I$38,3,FALSE)))</f>
        <v>3</v>
      </c>
      <c r="M22" s="107"/>
      <c r="N22" s="107"/>
      <c r="O22" s="108"/>
      <c r="P22" s="109"/>
    </row>
    <row r="23" spans="1:16" x14ac:dyDescent="0.25">
      <c r="A23" s="112"/>
      <c r="B23" s="103"/>
      <c r="C23" s="103"/>
      <c r="D23" s="104"/>
      <c r="E23" s="104"/>
      <c r="F23" s="105" t="str">
        <f t="shared" si="0"/>
        <v/>
      </c>
      <c r="G23" s="104" t="str">
        <f t="shared" si="1"/>
        <v/>
      </c>
      <c r="H23" s="104" t="str">
        <f t="shared" si="2"/>
        <v/>
      </c>
      <c r="I23" s="105" t="str">
        <f t="shared" si="3"/>
        <v/>
      </c>
      <c r="J23" s="104" t="str">
        <f t="shared" si="4"/>
        <v/>
      </c>
      <c r="K23" s="106" t="str">
        <f t="shared" si="5"/>
        <v/>
      </c>
      <c r="L23" s="106" t="str">
        <f>IF(NOT(ISERROR(VLOOKUP(B23,Deflatores!G$42:H$64,2,FALSE))),VLOOKUP(B23,Deflatores!G$42:H$64,2,FALSE),IF(OR(ISBLANK(C23),ISBLANK(B23)),"",VLOOKUP(C23,Deflatores!G$4:H$38,2,FALSE)*H23+VLOOKUP(C23,Deflatores!G$4:I$38,3,FALSE)))</f>
        <v/>
      </c>
      <c r="M23" s="107"/>
      <c r="N23" s="107"/>
      <c r="O23" s="108"/>
      <c r="P23" s="109"/>
    </row>
    <row r="24" spans="1:16" x14ac:dyDescent="0.25">
      <c r="A24" s="102" t="s">
        <v>59</v>
      </c>
      <c r="B24" s="103"/>
      <c r="C24" s="103"/>
      <c r="D24" s="104"/>
      <c r="E24" s="104"/>
      <c r="F24" s="105" t="str">
        <f t="shared" si="0"/>
        <v/>
      </c>
      <c r="G24" s="104" t="str">
        <f t="shared" si="1"/>
        <v/>
      </c>
      <c r="H24" s="104" t="str">
        <f t="shared" si="2"/>
        <v/>
      </c>
      <c r="I24" s="105" t="str">
        <f t="shared" si="3"/>
        <v/>
      </c>
      <c r="J24" s="104" t="str">
        <f t="shared" si="4"/>
        <v/>
      </c>
      <c r="K24" s="106" t="str">
        <f t="shared" si="5"/>
        <v/>
      </c>
      <c r="L24" s="106" t="str">
        <f>IF(NOT(ISERROR(VLOOKUP(B24,Deflatores!G$42:H$64,2,FALSE))),VLOOKUP(B24,Deflatores!G$42:H$64,2,FALSE),IF(OR(ISBLANK(C24),ISBLANK(B24)),"",VLOOKUP(C24,Deflatores!G$4:H$38,2,FALSE)*H24+VLOOKUP(C24,Deflatores!G$4:I$38,3,FALSE)))</f>
        <v/>
      </c>
      <c r="M24" s="107"/>
      <c r="N24" s="107"/>
      <c r="O24" s="108"/>
      <c r="P24" s="109"/>
    </row>
    <row r="25" spans="1:16" x14ac:dyDescent="0.25">
      <c r="A25" s="110" t="s">
        <v>60</v>
      </c>
      <c r="B25" s="103" t="s">
        <v>49</v>
      </c>
      <c r="C25" s="103" t="s">
        <v>41</v>
      </c>
      <c r="D25" s="104">
        <v>10</v>
      </c>
      <c r="E25" s="104">
        <v>2</v>
      </c>
      <c r="F25" s="105" t="str">
        <f t="shared" si="0"/>
        <v>Baixa</v>
      </c>
      <c r="G25" s="104" t="str">
        <f t="shared" si="1"/>
        <v>ALIL</v>
      </c>
      <c r="H25" s="104">
        <f t="shared" si="2"/>
        <v>7</v>
      </c>
      <c r="I25" s="105" t="str">
        <f t="shared" si="3"/>
        <v>L</v>
      </c>
      <c r="J25" s="104" t="str">
        <f t="shared" si="4"/>
        <v>ALII</v>
      </c>
      <c r="K25" s="106">
        <f t="shared" si="5"/>
        <v>7</v>
      </c>
      <c r="L25" s="106">
        <f>IF(NOT(ISERROR(VLOOKUP(B25,Deflatores!G$42:H$64,2,FALSE))),VLOOKUP(B25,Deflatores!G$42:H$64,2,FALSE),IF(OR(ISBLANK(C25),ISBLANK(B25)),"",VLOOKUP(C25,Deflatores!G$4:H$38,2,FALSE)*H25+VLOOKUP(C25,Deflatores!G$4:I$38,3,FALSE)))</f>
        <v>7</v>
      </c>
      <c r="M25" s="107"/>
      <c r="N25" s="107"/>
      <c r="O25" s="108"/>
      <c r="P25" s="109"/>
    </row>
    <row r="26" spans="1:16" ht="32.4" customHeight="1" x14ac:dyDescent="0.25">
      <c r="A26" s="110" t="s">
        <v>61</v>
      </c>
      <c r="B26" s="103" t="s">
        <v>51</v>
      </c>
      <c r="C26" s="103" t="s">
        <v>41</v>
      </c>
      <c r="D26" s="104">
        <v>8</v>
      </c>
      <c r="E26" s="104">
        <v>1</v>
      </c>
      <c r="F26" s="105" t="str">
        <f t="shared" si="0"/>
        <v>Baixa</v>
      </c>
      <c r="G26" s="104" t="str">
        <f t="shared" si="1"/>
        <v>EEL</v>
      </c>
      <c r="H26" s="104">
        <f t="shared" si="2"/>
        <v>3</v>
      </c>
      <c r="I26" s="105" t="str">
        <f t="shared" si="3"/>
        <v>L</v>
      </c>
      <c r="J26" s="104" t="str">
        <f t="shared" si="4"/>
        <v>EEI</v>
      </c>
      <c r="K26" s="106">
        <f t="shared" si="5"/>
        <v>3</v>
      </c>
      <c r="L26" s="106">
        <f>IF(NOT(ISERROR(VLOOKUP(B26,Deflatores!G$42:H$64,2,FALSE))),VLOOKUP(B26,Deflatores!G$42:H$64,2,FALSE),IF(OR(ISBLANK(C26),ISBLANK(B26)),"",VLOOKUP(C26,Deflatores!G$4:H$38,2,FALSE)*H26+VLOOKUP(C26,Deflatores!G$4:I$38,3,FALSE)))</f>
        <v>3</v>
      </c>
      <c r="M26" s="107"/>
      <c r="N26" s="107"/>
      <c r="O26" s="108"/>
      <c r="P26" s="109" t="s">
        <v>567</v>
      </c>
    </row>
    <row r="27" spans="1:16" x14ac:dyDescent="0.25">
      <c r="A27" s="111" t="s">
        <v>62</v>
      </c>
      <c r="B27" s="103" t="s">
        <v>46</v>
      </c>
      <c r="C27" s="103" t="s">
        <v>41</v>
      </c>
      <c r="D27" s="104">
        <v>2</v>
      </c>
      <c r="E27" s="104">
        <v>1</v>
      </c>
      <c r="F27" s="105" t="str">
        <f t="shared" si="0"/>
        <v>Baixa</v>
      </c>
      <c r="G27" s="104" t="str">
        <f t="shared" si="1"/>
        <v>CEL</v>
      </c>
      <c r="H27" s="104">
        <f t="shared" si="2"/>
        <v>3</v>
      </c>
      <c r="I27" s="105" t="str">
        <f t="shared" si="3"/>
        <v>L</v>
      </c>
      <c r="J27" s="104" t="str">
        <f t="shared" si="4"/>
        <v>CEI</v>
      </c>
      <c r="K27" s="106">
        <f t="shared" si="5"/>
        <v>3</v>
      </c>
      <c r="L27" s="106">
        <f>IF(NOT(ISERROR(VLOOKUP(B27,Deflatores!G$42:H$64,2,FALSE))),VLOOKUP(B27,Deflatores!G$42:H$64,2,FALSE),IF(OR(ISBLANK(C27),ISBLANK(B27)),"",VLOOKUP(C27,Deflatores!G$4:H$38,2,FALSE)*H27+VLOOKUP(C27,Deflatores!G$4:I$38,3,FALSE)))</f>
        <v>3</v>
      </c>
      <c r="M27" s="107"/>
      <c r="N27" s="107"/>
      <c r="O27" s="108"/>
      <c r="P27" s="109"/>
    </row>
    <row r="28" spans="1:16" ht="31.8" customHeight="1" x14ac:dyDescent="0.25">
      <c r="A28" s="110" t="s">
        <v>63</v>
      </c>
      <c r="B28" s="103" t="s">
        <v>51</v>
      </c>
      <c r="C28" s="103" t="s">
        <v>41</v>
      </c>
      <c r="D28" s="104">
        <v>8</v>
      </c>
      <c r="E28" s="104">
        <v>1</v>
      </c>
      <c r="F28" s="105" t="str">
        <f t="shared" si="0"/>
        <v>Baixa</v>
      </c>
      <c r="G28" s="104" t="str">
        <f t="shared" si="1"/>
        <v>EEL</v>
      </c>
      <c r="H28" s="104">
        <f t="shared" si="2"/>
        <v>3</v>
      </c>
      <c r="I28" s="105" t="str">
        <f t="shared" si="3"/>
        <v>L</v>
      </c>
      <c r="J28" s="104" t="str">
        <f t="shared" si="4"/>
        <v>EEI</v>
      </c>
      <c r="K28" s="106">
        <f t="shared" si="5"/>
        <v>3</v>
      </c>
      <c r="L28" s="106">
        <f>IF(NOT(ISERROR(VLOOKUP(B28,Deflatores!G$42:H$64,2,FALSE))),VLOOKUP(B28,Deflatores!G$42:H$64,2,FALSE),IF(OR(ISBLANK(C28),ISBLANK(B28)),"",VLOOKUP(C28,Deflatores!G$4:H$38,2,FALSE)*H28+VLOOKUP(C28,Deflatores!G$4:I$38,3,FALSE)))</f>
        <v>3</v>
      </c>
      <c r="M28" s="107"/>
      <c r="N28" s="107"/>
      <c r="O28" s="108"/>
      <c r="P28" s="109" t="s">
        <v>567</v>
      </c>
    </row>
    <row r="29" spans="1:16" x14ac:dyDescent="0.25">
      <c r="A29" s="111" t="s">
        <v>54</v>
      </c>
      <c r="B29" s="103" t="s">
        <v>46</v>
      </c>
      <c r="C29" s="103" t="s">
        <v>41</v>
      </c>
      <c r="D29" s="104">
        <v>4</v>
      </c>
      <c r="E29" s="104">
        <v>1</v>
      </c>
      <c r="F29" s="105" t="str">
        <f t="shared" si="0"/>
        <v>Baixa</v>
      </c>
      <c r="G29" s="104" t="str">
        <f t="shared" si="1"/>
        <v>CEL</v>
      </c>
      <c r="H29" s="104">
        <f t="shared" si="2"/>
        <v>3</v>
      </c>
      <c r="I29" s="105" t="str">
        <f t="shared" si="3"/>
        <v>L</v>
      </c>
      <c r="J29" s="104" t="str">
        <f t="shared" si="4"/>
        <v>CEI</v>
      </c>
      <c r="K29" s="106">
        <f t="shared" si="5"/>
        <v>3</v>
      </c>
      <c r="L29" s="106">
        <f>IF(NOT(ISERROR(VLOOKUP(B29,Deflatores!G$42:H$64,2,FALSE))),VLOOKUP(B29,Deflatores!G$42:H$64,2,FALSE),IF(OR(ISBLANK(C29),ISBLANK(B29)),"",VLOOKUP(C29,Deflatores!G$4:H$38,2,FALSE)*H29+VLOOKUP(C29,Deflatores!G$4:I$38,3,FALSE)))</f>
        <v>3</v>
      </c>
      <c r="M29" s="107"/>
      <c r="N29" s="107"/>
      <c r="O29" s="108"/>
      <c r="P29" s="109"/>
    </row>
    <row r="30" spans="1:16" x14ac:dyDescent="0.25">
      <c r="A30" s="110" t="s">
        <v>64</v>
      </c>
      <c r="B30" s="103" t="s">
        <v>46</v>
      </c>
      <c r="C30" s="103" t="s">
        <v>41</v>
      </c>
      <c r="D30" s="104">
        <v>5</v>
      </c>
      <c r="E30" s="104">
        <v>1</v>
      </c>
      <c r="F30" s="105" t="str">
        <f t="shared" si="0"/>
        <v>Baixa</v>
      </c>
      <c r="G30" s="104" t="str">
        <f t="shared" si="1"/>
        <v>CEL</v>
      </c>
      <c r="H30" s="104">
        <f t="shared" si="2"/>
        <v>3</v>
      </c>
      <c r="I30" s="105" t="str">
        <f t="shared" si="3"/>
        <v>L</v>
      </c>
      <c r="J30" s="104" t="str">
        <f t="shared" si="4"/>
        <v>CEI</v>
      </c>
      <c r="K30" s="106">
        <f t="shared" si="5"/>
        <v>3</v>
      </c>
      <c r="L30" s="106">
        <f>IF(NOT(ISERROR(VLOOKUP(B30,Deflatores!G$42:H$64,2,FALSE))),VLOOKUP(B30,Deflatores!G$42:H$64,2,FALSE),IF(OR(ISBLANK(C30),ISBLANK(B30)),"",VLOOKUP(C30,Deflatores!G$4:H$38,2,FALSE)*H30+VLOOKUP(C30,Deflatores!G$4:I$38,3,FALSE)))</f>
        <v>3</v>
      </c>
      <c r="M30" s="107"/>
      <c r="N30" s="107"/>
      <c r="O30" s="108"/>
      <c r="P30" s="109"/>
    </row>
    <row r="31" spans="1:16" x14ac:dyDescent="0.25">
      <c r="A31" s="110" t="s">
        <v>65</v>
      </c>
      <c r="B31" s="103" t="s">
        <v>46</v>
      </c>
      <c r="C31" s="103" t="s">
        <v>41</v>
      </c>
      <c r="D31" s="104">
        <v>12</v>
      </c>
      <c r="E31" s="104">
        <v>3</v>
      </c>
      <c r="F31" s="105" t="str">
        <f t="shared" si="0"/>
        <v>Média</v>
      </c>
      <c r="G31" s="104" t="str">
        <f t="shared" si="1"/>
        <v>CEA</v>
      </c>
      <c r="H31" s="104">
        <f t="shared" si="2"/>
        <v>4</v>
      </c>
      <c r="I31" s="105" t="str">
        <f t="shared" si="3"/>
        <v>A</v>
      </c>
      <c r="J31" s="104" t="str">
        <f t="shared" si="4"/>
        <v>CEI</v>
      </c>
      <c r="K31" s="106">
        <f t="shared" si="5"/>
        <v>4</v>
      </c>
      <c r="L31" s="106">
        <f>IF(NOT(ISERROR(VLOOKUP(B31,Deflatores!G$42:H$64,2,FALSE))),VLOOKUP(B31,Deflatores!G$42:H$64,2,FALSE),IF(OR(ISBLANK(C31),ISBLANK(B31)),"",VLOOKUP(C31,Deflatores!G$4:H$38,2,FALSE)*H31+VLOOKUP(C31,Deflatores!G$4:I$38,3,FALSE)))</f>
        <v>4</v>
      </c>
      <c r="M31" s="107"/>
      <c r="N31" s="107"/>
      <c r="O31" s="108"/>
      <c r="P31" s="109"/>
    </row>
    <row r="32" spans="1:16" x14ac:dyDescent="0.25">
      <c r="A32" s="110" t="s">
        <v>66</v>
      </c>
      <c r="B32" s="103" t="s">
        <v>51</v>
      </c>
      <c r="C32" s="103" t="s">
        <v>41</v>
      </c>
      <c r="D32" s="104">
        <v>4</v>
      </c>
      <c r="E32" s="104">
        <v>1</v>
      </c>
      <c r="F32" s="105" t="str">
        <f t="shared" si="0"/>
        <v>Baixa</v>
      </c>
      <c r="G32" s="104" t="str">
        <f t="shared" si="1"/>
        <v>EEL</v>
      </c>
      <c r="H32" s="104">
        <f t="shared" si="2"/>
        <v>3</v>
      </c>
      <c r="I32" s="105" t="str">
        <f t="shared" si="3"/>
        <v>L</v>
      </c>
      <c r="J32" s="104" t="str">
        <f t="shared" si="4"/>
        <v>EEI</v>
      </c>
      <c r="K32" s="106">
        <f t="shared" si="5"/>
        <v>3</v>
      </c>
      <c r="L32" s="106">
        <f>IF(NOT(ISERROR(VLOOKUP(B32,Deflatores!G$42:H$64,2,FALSE))),VLOOKUP(B32,Deflatores!G$42:H$64,2,FALSE),IF(OR(ISBLANK(C32),ISBLANK(B32)),"",VLOOKUP(C32,Deflatores!G$4:H$38,2,FALSE)*H32+VLOOKUP(C32,Deflatores!G$4:I$38,3,FALSE)))</f>
        <v>3</v>
      </c>
      <c r="M32" s="107"/>
      <c r="N32" s="107"/>
      <c r="O32" s="108"/>
      <c r="P32" s="109"/>
    </row>
    <row r="33" spans="1:16" x14ac:dyDescent="0.25">
      <c r="A33" s="110" t="s">
        <v>67</v>
      </c>
      <c r="B33" s="103" t="s">
        <v>51</v>
      </c>
      <c r="C33" s="103" t="s">
        <v>41</v>
      </c>
      <c r="D33" s="104">
        <v>3</v>
      </c>
      <c r="E33" s="104">
        <v>1</v>
      </c>
      <c r="F33" s="105" t="str">
        <f t="shared" si="0"/>
        <v>Baixa</v>
      </c>
      <c r="G33" s="104" t="str">
        <f t="shared" si="1"/>
        <v>EEL</v>
      </c>
      <c r="H33" s="104">
        <f t="shared" si="2"/>
        <v>3</v>
      </c>
      <c r="I33" s="105" t="str">
        <f t="shared" si="3"/>
        <v>L</v>
      </c>
      <c r="J33" s="104" t="str">
        <f t="shared" si="4"/>
        <v>EEI</v>
      </c>
      <c r="K33" s="106">
        <f t="shared" si="5"/>
        <v>3</v>
      </c>
      <c r="L33" s="106">
        <f>IF(NOT(ISERROR(VLOOKUP(B33,Deflatores!G$42:H$64,2,FALSE))),VLOOKUP(B33,Deflatores!G$42:H$64,2,FALSE),IF(OR(ISBLANK(C33),ISBLANK(B33)),"",VLOOKUP(C33,Deflatores!G$4:H$38,2,FALSE)*H33+VLOOKUP(C33,Deflatores!G$4:I$38,3,FALSE)))</f>
        <v>3</v>
      </c>
      <c r="M33" s="107"/>
      <c r="N33" s="107"/>
      <c r="O33" s="108"/>
      <c r="P33" s="109"/>
    </row>
    <row r="34" spans="1:16" x14ac:dyDescent="0.25">
      <c r="A34" s="112"/>
      <c r="B34" s="103"/>
      <c r="C34" s="103"/>
      <c r="D34" s="104"/>
      <c r="E34" s="104"/>
      <c r="F34" s="105" t="str">
        <f t="shared" si="0"/>
        <v/>
      </c>
      <c r="G34" s="104" t="str">
        <f t="shared" si="1"/>
        <v/>
      </c>
      <c r="H34" s="104" t="str">
        <f t="shared" si="2"/>
        <v/>
      </c>
      <c r="I34" s="105" t="str">
        <f t="shared" si="3"/>
        <v/>
      </c>
      <c r="J34" s="104" t="str">
        <f t="shared" si="4"/>
        <v/>
      </c>
      <c r="K34" s="106" t="str">
        <f t="shared" si="5"/>
        <v/>
      </c>
      <c r="L34" s="106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07"/>
      <c r="N34" s="107"/>
      <c r="O34" s="108"/>
      <c r="P34" s="109"/>
    </row>
    <row r="35" spans="1:16" x14ac:dyDescent="0.25">
      <c r="A35" s="102" t="s">
        <v>68</v>
      </c>
      <c r="B35" s="103"/>
      <c r="C35" s="103"/>
      <c r="D35" s="104"/>
      <c r="E35" s="104"/>
      <c r="F35" s="105" t="str">
        <f t="shared" si="0"/>
        <v/>
      </c>
      <c r="G35" s="104" t="str">
        <f t="shared" si="1"/>
        <v/>
      </c>
      <c r="H35" s="104" t="str">
        <f t="shared" si="2"/>
        <v/>
      </c>
      <c r="I35" s="105" t="str">
        <f t="shared" si="3"/>
        <v/>
      </c>
      <c r="J35" s="104" t="str">
        <f t="shared" si="4"/>
        <v/>
      </c>
      <c r="K35" s="106" t="str">
        <f t="shared" si="5"/>
        <v/>
      </c>
      <c r="L35" s="106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107"/>
      <c r="N35" s="107"/>
      <c r="O35" s="108"/>
      <c r="P35" s="109"/>
    </row>
    <row r="36" spans="1:16" x14ac:dyDescent="0.25">
      <c r="A36" s="110" t="s">
        <v>69</v>
      </c>
      <c r="B36" s="103" t="s">
        <v>49</v>
      </c>
      <c r="C36" s="103" t="s">
        <v>41</v>
      </c>
      <c r="D36" s="104">
        <v>9</v>
      </c>
      <c r="E36" s="104">
        <v>1</v>
      </c>
      <c r="F36" s="105" t="str">
        <f t="shared" si="0"/>
        <v>Baixa</v>
      </c>
      <c r="G36" s="104" t="str">
        <f t="shared" si="1"/>
        <v>ALIL</v>
      </c>
      <c r="H36" s="104">
        <f t="shared" si="2"/>
        <v>7</v>
      </c>
      <c r="I36" s="105" t="str">
        <f t="shared" si="3"/>
        <v>L</v>
      </c>
      <c r="J36" s="104" t="str">
        <f t="shared" si="4"/>
        <v>ALII</v>
      </c>
      <c r="K36" s="106">
        <f t="shared" si="5"/>
        <v>7</v>
      </c>
      <c r="L36" s="106">
        <f>IF(NOT(ISERROR(VLOOKUP(B36,Deflatores!G$42:H$64,2,FALSE))),VLOOKUP(B36,Deflatores!G$42:H$64,2,FALSE),IF(OR(ISBLANK(C36),ISBLANK(B36)),"",VLOOKUP(C36,Deflatores!G$4:H$38,2,FALSE)*H36+VLOOKUP(C36,Deflatores!G$4:I$38,3,FALSE)))</f>
        <v>7</v>
      </c>
      <c r="M36" s="107"/>
      <c r="N36" s="107"/>
      <c r="O36" s="108"/>
      <c r="P36" s="109"/>
    </row>
    <row r="37" spans="1:16" x14ac:dyDescent="0.25">
      <c r="A37" s="110" t="s">
        <v>70</v>
      </c>
      <c r="B37" s="103" t="s">
        <v>51</v>
      </c>
      <c r="C37" s="103" t="s">
        <v>41</v>
      </c>
      <c r="D37" s="104">
        <v>9</v>
      </c>
      <c r="E37" s="104">
        <v>1</v>
      </c>
      <c r="F37" s="105" t="str">
        <f t="shared" si="0"/>
        <v>Baixa</v>
      </c>
      <c r="G37" s="104" t="str">
        <f t="shared" si="1"/>
        <v>EEL</v>
      </c>
      <c r="H37" s="104">
        <f t="shared" si="2"/>
        <v>3</v>
      </c>
      <c r="I37" s="105" t="str">
        <f t="shared" si="3"/>
        <v>L</v>
      </c>
      <c r="J37" s="104" t="str">
        <f t="shared" si="4"/>
        <v>EEI</v>
      </c>
      <c r="K37" s="106">
        <f t="shared" si="5"/>
        <v>3</v>
      </c>
      <c r="L37" s="106">
        <f>IF(NOT(ISERROR(VLOOKUP(B37,Deflatores!G$42:H$64,2,FALSE))),VLOOKUP(B37,Deflatores!G$42:H$64,2,FALSE),IF(OR(ISBLANK(C37),ISBLANK(B37)),"",VLOOKUP(C37,Deflatores!G$4:H$38,2,FALSE)*H37+VLOOKUP(C37,Deflatores!G$4:I$38,3,FALSE)))</f>
        <v>3</v>
      </c>
      <c r="M37" s="107"/>
      <c r="N37" s="107"/>
      <c r="O37" s="108"/>
      <c r="P37" s="109"/>
    </row>
    <row r="38" spans="1:16" x14ac:dyDescent="0.25">
      <c r="A38" s="110" t="s">
        <v>71</v>
      </c>
      <c r="B38" s="103" t="s">
        <v>51</v>
      </c>
      <c r="C38" s="103" t="s">
        <v>41</v>
      </c>
      <c r="D38" s="104">
        <v>9</v>
      </c>
      <c r="E38" s="104">
        <v>1</v>
      </c>
      <c r="F38" s="105" t="str">
        <f t="shared" si="0"/>
        <v>Baixa</v>
      </c>
      <c r="G38" s="104" t="str">
        <f t="shared" si="1"/>
        <v>EEL</v>
      </c>
      <c r="H38" s="104">
        <f t="shared" si="2"/>
        <v>3</v>
      </c>
      <c r="I38" s="105" t="str">
        <f t="shared" si="3"/>
        <v>L</v>
      </c>
      <c r="J38" s="104" t="str">
        <f t="shared" si="4"/>
        <v>EEI</v>
      </c>
      <c r="K38" s="106">
        <f t="shared" si="5"/>
        <v>3</v>
      </c>
      <c r="L38" s="106">
        <f>IF(NOT(ISERROR(VLOOKUP(B38,Deflatores!G$42:H$64,2,FALSE))),VLOOKUP(B38,Deflatores!G$42:H$64,2,FALSE),IF(OR(ISBLANK(C38),ISBLANK(B38)),"",VLOOKUP(C38,Deflatores!G$4:H$38,2,FALSE)*H38+VLOOKUP(C38,Deflatores!G$4:I$38,3,FALSE)))</f>
        <v>3</v>
      </c>
      <c r="M38" s="107"/>
      <c r="N38" s="107"/>
      <c r="O38" s="108"/>
      <c r="P38" s="109"/>
    </row>
    <row r="39" spans="1:16" x14ac:dyDescent="0.25">
      <c r="A39" s="111" t="s">
        <v>54</v>
      </c>
      <c r="B39" s="103" t="s">
        <v>46</v>
      </c>
      <c r="C39" s="103" t="s">
        <v>41</v>
      </c>
      <c r="D39" s="104">
        <v>5</v>
      </c>
      <c r="E39" s="104">
        <v>1</v>
      </c>
      <c r="F39" s="105" t="str">
        <f t="shared" si="0"/>
        <v>Baixa</v>
      </c>
      <c r="G39" s="104" t="str">
        <f t="shared" si="1"/>
        <v>CEL</v>
      </c>
      <c r="H39" s="104">
        <f t="shared" si="2"/>
        <v>3</v>
      </c>
      <c r="I39" s="105" t="str">
        <f t="shared" si="3"/>
        <v>L</v>
      </c>
      <c r="J39" s="104" t="str">
        <f t="shared" si="4"/>
        <v>CEI</v>
      </c>
      <c r="K39" s="106">
        <f t="shared" si="5"/>
        <v>3</v>
      </c>
      <c r="L39" s="106">
        <f>IF(NOT(ISERROR(VLOOKUP(B39,Deflatores!G$42:H$64,2,FALSE))),VLOOKUP(B39,Deflatores!G$42:H$64,2,FALSE),IF(OR(ISBLANK(C39),ISBLANK(B39)),"",VLOOKUP(C39,Deflatores!G$4:H$38,2,FALSE)*H39+VLOOKUP(C39,Deflatores!G$4:I$38,3,FALSE)))</f>
        <v>3</v>
      </c>
      <c r="M39" s="107"/>
      <c r="N39" s="107"/>
      <c r="O39" s="108"/>
      <c r="P39" s="109"/>
    </row>
    <row r="40" spans="1:16" x14ac:dyDescent="0.25">
      <c r="A40" s="110" t="s">
        <v>72</v>
      </c>
      <c r="B40" s="103" t="s">
        <v>46</v>
      </c>
      <c r="C40" s="103" t="s">
        <v>41</v>
      </c>
      <c r="D40" s="104">
        <v>7</v>
      </c>
      <c r="E40" s="104">
        <v>1</v>
      </c>
      <c r="F40" s="105" t="str">
        <f t="shared" si="0"/>
        <v>Baixa</v>
      </c>
      <c r="G40" s="104" t="str">
        <f t="shared" si="1"/>
        <v>CEL</v>
      </c>
      <c r="H40" s="104">
        <f t="shared" si="2"/>
        <v>3</v>
      </c>
      <c r="I40" s="105" t="str">
        <f t="shared" si="3"/>
        <v>L</v>
      </c>
      <c r="J40" s="104" t="str">
        <f t="shared" si="4"/>
        <v>CEI</v>
      </c>
      <c r="K40" s="106">
        <f t="shared" si="5"/>
        <v>3</v>
      </c>
      <c r="L40" s="106">
        <f>IF(NOT(ISERROR(VLOOKUP(B40,Deflatores!G$42:H$64,2,FALSE))),VLOOKUP(B40,Deflatores!G$42:H$64,2,FALSE),IF(OR(ISBLANK(C40),ISBLANK(B40)),"",VLOOKUP(C40,Deflatores!G$4:H$38,2,FALSE)*H40+VLOOKUP(C40,Deflatores!G$4:I$38,3,FALSE)))</f>
        <v>3</v>
      </c>
      <c r="M40" s="107"/>
      <c r="N40" s="107"/>
      <c r="O40" s="108"/>
      <c r="P40" s="109"/>
    </row>
    <row r="41" spans="1:16" x14ac:dyDescent="0.25">
      <c r="A41" s="110" t="s">
        <v>73</v>
      </c>
      <c r="B41" s="103" t="s">
        <v>46</v>
      </c>
      <c r="C41" s="103" t="s">
        <v>41</v>
      </c>
      <c r="D41" s="104">
        <v>13</v>
      </c>
      <c r="E41" s="104">
        <v>3</v>
      </c>
      <c r="F41" s="105" t="str">
        <f t="shared" si="0"/>
        <v>Média</v>
      </c>
      <c r="G41" s="104" t="str">
        <f t="shared" si="1"/>
        <v>CEA</v>
      </c>
      <c r="H41" s="104">
        <f t="shared" si="2"/>
        <v>4</v>
      </c>
      <c r="I41" s="105" t="str">
        <f t="shared" si="3"/>
        <v>A</v>
      </c>
      <c r="J41" s="104" t="str">
        <f t="shared" si="4"/>
        <v>CEI</v>
      </c>
      <c r="K41" s="106">
        <f t="shared" si="5"/>
        <v>4</v>
      </c>
      <c r="L41" s="106">
        <f>IF(NOT(ISERROR(VLOOKUP(B41,Deflatores!G$42:H$64,2,FALSE))),VLOOKUP(B41,Deflatores!G$42:H$64,2,FALSE),IF(OR(ISBLANK(C41),ISBLANK(B41)),"",VLOOKUP(C41,Deflatores!G$4:H$38,2,FALSE)*H41+VLOOKUP(C41,Deflatores!G$4:I$38,3,FALSE)))</f>
        <v>4</v>
      </c>
      <c r="M41" s="107"/>
      <c r="N41" s="107"/>
      <c r="O41" s="108"/>
      <c r="P41" s="109"/>
    </row>
    <row r="42" spans="1:16" x14ac:dyDescent="0.25">
      <c r="A42" s="110" t="s">
        <v>74</v>
      </c>
      <c r="B42" s="103" t="s">
        <v>51</v>
      </c>
      <c r="C42" s="103" t="s">
        <v>41</v>
      </c>
      <c r="D42" s="104">
        <v>4</v>
      </c>
      <c r="E42" s="104">
        <v>1</v>
      </c>
      <c r="F42" s="105" t="str">
        <f t="shared" si="0"/>
        <v>Baixa</v>
      </c>
      <c r="G42" s="104" t="str">
        <f t="shared" si="1"/>
        <v>EEL</v>
      </c>
      <c r="H42" s="104">
        <f t="shared" si="2"/>
        <v>3</v>
      </c>
      <c r="I42" s="105" t="str">
        <f t="shared" si="3"/>
        <v>L</v>
      </c>
      <c r="J42" s="104" t="str">
        <f t="shared" si="4"/>
        <v>EEI</v>
      </c>
      <c r="K42" s="106">
        <f t="shared" si="5"/>
        <v>3</v>
      </c>
      <c r="L42" s="106">
        <f>IF(NOT(ISERROR(VLOOKUP(B42,Deflatores!G$42:H$64,2,FALSE))),VLOOKUP(B42,Deflatores!G$42:H$64,2,FALSE),IF(OR(ISBLANK(C42),ISBLANK(B42)),"",VLOOKUP(C42,Deflatores!G$4:H$38,2,FALSE)*H42+VLOOKUP(C42,Deflatores!G$4:I$38,3,FALSE)))</f>
        <v>3</v>
      </c>
      <c r="M42" s="107"/>
      <c r="N42" s="107"/>
      <c r="O42" s="108"/>
      <c r="P42" s="109"/>
    </row>
    <row r="43" spans="1:16" x14ac:dyDescent="0.25">
      <c r="A43" s="110" t="s">
        <v>75</v>
      </c>
      <c r="B43" s="103" t="s">
        <v>51</v>
      </c>
      <c r="C43" s="103" t="s">
        <v>41</v>
      </c>
      <c r="D43" s="104">
        <v>3</v>
      </c>
      <c r="E43" s="104">
        <v>1</v>
      </c>
      <c r="F43" s="105" t="str">
        <f t="shared" si="0"/>
        <v>Baixa</v>
      </c>
      <c r="G43" s="104" t="str">
        <f t="shared" si="1"/>
        <v>EEL</v>
      </c>
      <c r="H43" s="104">
        <f t="shared" si="2"/>
        <v>3</v>
      </c>
      <c r="I43" s="105" t="str">
        <f t="shared" si="3"/>
        <v>L</v>
      </c>
      <c r="J43" s="104" t="str">
        <f t="shared" si="4"/>
        <v>EEI</v>
      </c>
      <c r="K43" s="106">
        <f t="shared" si="5"/>
        <v>3</v>
      </c>
      <c r="L43" s="106">
        <f>IF(NOT(ISERROR(VLOOKUP(B43,Deflatores!G$42:H$64,2,FALSE))),VLOOKUP(B43,Deflatores!G$42:H$64,2,FALSE),IF(OR(ISBLANK(C43),ISBLANK(B43)),"",VLOOKUP(C43,Deflatores!G$4:H$38,2,FALSE)*H43+VLOOKUP(C43,Deflatores!G$4:I$38,3,FALSE)))</f>
        <v>3</v>
      </c>
      <c r="M43" s="107"/>
      <c r="N43" s="107"/>
      <c r="O43" s="108"/>
      <c r="P43" s="109"/>
    </row>
    <row r="44" spans="1:16" x14ac:dyDescent="0.25">
      <c r="A44" s="112"/>
      <c r="B44" s="103"/>
      <c r="C44" s="103"/>
      <c r="D44" s="104"/>
      <c r="E44" s="104"/>
      <c r="F44" s="105" t="str">
        <f t="shared" si="0"/>
        <v/>
      </c>
      <c r="G44" s="104" t="str">
        <f t="shared" si="1"/>
        <v/>
      </c>
      <c r="H44" s="104" t="str">
        <f t="shared" si="2"/>
        <v/>
      </c>
      <c r="I44" s="105" t="str">
        <f t="shared" si="3"/>
        <v/>
      </c>
      <c r="J44" s="104" t="str">
        <f t="shared" si="4"/>
        <v/>
      </c>
      <c r="K44" s="106" t="str">
        <f t="shared" si="5"/>
        <v/>
      </c>
      <c r="L44" s="106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7"/>
      <c r="N44" s="107"/>
      <c r="O44" s="108"/>
      <c r="P44" s="109"/>
    </row>
    <row r="45" spans="1:16" x14ac:dyDescent="0.25">
      <c r="A45" s="102" t="s">
        <v>76</v>
      </c>
      <c r="B45" s="103"/>
      <c r="C45" s="103"/>
      <c r="D45" s="104"/>
      <c r="E45" s="104"/>
      <c r="F45" s="105" t="str">
        <f t="shared" si="0"/>
        <v/>
      </c>
      <c r="G45" s="104" t="str">
        <f t="shared" si="1"/>
        <v/>
      </c>
      <c r="H45" s="104" t="str">
        <f t="shared" si="2"/>
        <v/>
      </c>
      <c r="I45" s="105" t="str">
        <f t="shared" si="3"/>
        <v/>
      </c>
      <c r="J45" s="104" t="str">
        <f t="shared" si="4"/>
        <v/>
      </c>
      <c r="K45" s="106" t="str">
        <f t="shared" si="5"/>
        <v/>
      </c>
      <c r="L45" s="106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7"/>
      <c r="N45" s="107"/>
      <c r="O45" s="108"/>
      <c r="P45" s="109"/>
    </row>
    <row r="46" spans="1:16" x14ac:dyDescent="0.25">
      <c r="A46" s="110" t="s">
        <v>77</v>
      </c>
      <c r="B46" s="103" t="s">
        <v>40</v>
      </c>
      <c r="C46" s="103" t="s">
        <v>41</v>
      </c>
      <c r="D46" s="104">
        <v>11</v>
      </c>
      <c r="E46" s="104">
        <v>2</v>
      </c>
      <c r="F46" s="105" t="str">
        <f t="shared" si="0"/>
        <v>Baixa</v>
      </c>
      <c r="G46" s="104" t="str">
        <f t="shared" si="1"/>
        <v>AIEL</v>
      </c>
      <c r="H46" s="104">
        <f t="shared" si="2"/>
        <v>5</v>
      </c>
      <c r="I46" s="105" t="str">
        <f t="shared" si="3"/>
        <v>L</v>
      </c>
      <c r="J46" s="104" t="str">
        <f t="shared" si="4"/>
        <v>AIEI</v>
      </c>
      <c r="K46" s="106">
        <f t="shared" si="5"/>
        <v>5</v>
      </c>
      <c r="L46" s="106">
        <f>IF(NOT(ISERROR(VLOOKUP(B46,Deflatores!G$42:H$64,2,FALSE))),VLOOKUP(B46,Deflatores!G$42:H$64,2,FALSE),IF(OR(ISBLANK(C46),ISBLANK(B46)),"",VLOOKUP(C46,Deflatores!G$4:H$38,2,FALSE)*H46+VLOOKUP(C46,Deflatores!G$4:I$38,3,FALSE)))</f>
        <v>5</v>
      </c>
      <c r="M46" s="107"/>
      <c r="N46" s="107"/>
      <c r="O46" s="108"/>
      <c r="P46" s="109"/>
    </row>
    <row r="47" spans="1:16" x14ac:dyDescent="0.25">
      <c r="A47" s="110" t="s">
        <v>78</v>
      </c>
      <c r="B47" s="103" t="s">
        <v>40</v>
      </c>
      <c r="C47" s="103" t="s">
        <v>41</v>
      </c>
      <c r="D47" s="104">
        <v>10</v>
      </c>
      <c r="E47" s="104">
        <v>2</v>
      </c>
      <c r="F47" s="105" t="str">
        <f t="shared" si="0"/>
        <v>Baixa</v>
      </c>
      <c r="G47" s="104" t="str">
        <f t="shared" si="1"/>
        <v>AIEL</v>
      </c>
      <c r="H47" s="104">
        <f t="shared" si="2"/>
        <v>5</v>
      </c>
      <c r="I47" s="105" t="str">
        <f t="shared" si="3"/>
        <v>L</v>
      </c>
      <c r="J47" s="104" t="str">
        <f t="shared" si="4"/>
        <v>AIEI</v>
      </c>
      <c r="K47" s="106">
        <f t="shared" si="5"/>
        <v>5</v>
      </c>
      <c r="L47" s="106">
        <f>IF(NOT(ISERROR(VLOOKUP(B47,Deflatores!G$42:H$64,2,FALSE))),VLOOKUP(B47,Deflatores!G$42:H$64,2,FALSE),IF(OR(ISBLANK(C47),ISBLANK(B47)),"",VLOOKUP(C47,Deflatores!G$4:H$38,2,FALSE)*H47+VLOOKUP(C47,Deflatores!G$4:I$38,3,FALSE)))</f>
        <v>5</v>
      </c>
      <c r="M47" s="107"/>
      <c r="N47" s="107"/>
      <c r="O47" s="108"/>
      <c r="P47" s="109"/>
    </row>
    <row r="48" spans="1:16" x14ac:dyDescent="0.25">
      <c r="A48" s="110" t="s">
        <v>79</v>
      </c>
      <c r="B48" s="103" t="s">
        <v>49</v>
      </c>
      <c r="C48" s="103" t="s">
        <v>41</v>
      </c>
      <c r="D48" s="104">
        <v>19</v>
      </c>
      <c r="E48" s="104">
        <v>3</v>
      </c>
      <c r="F48" s="105" t="str">
        <f t="shared" si="0"/>
        <v>Baixa</v>
      </c>
      <c r="G48" s="104" t="str">
        <f t="shared" si="1"/>
        <v>ALIL</v>
      </c>
      <c r="H48" s="104">
        <f t="shared" si="2"/>
        <v>7</v>
      </c>
      <c r="I48" s="105" t="str">
        <f t="shared" si="3"/>
        <v>L</v>
      </c>
      <c r="J48" s="104" t="str">
        <f t="shared" si="4"/>
        <v>ALII</v>
      </c>
      <c r="K48" s="106">
        <f t="shared" si="5"/>
        <v>7</v>
      </c>
      <c r="L48" s="106">
        <f>IF(NOT(ISERROR(VLOOKUP(B48,Deflatores!G$42:H$64,2,FALSE))),VLOOKUP(B48,Deflatores!G$42:H$64,2,FALSE),IF(OR(ISBLANK(C48),ISBLANK(B48)),"",VLOOKUP(C48,Deflatores!G$4:H$38,2,FALSE)*H48+VLOOKUP(C48,Deflatores!G$4:I$38,3,FALSE)))</f>
        <v>7</v>
      </c>
      <c r="M48" s="107"/>
      <c r="N48" s="107"/>
      <c r="O48" s="108"/>
      <c r="P48" s="109"/>
    </row>
    <row r="49" spans="1:16" x14ac:dyDescent="0.25">
      <c r="A49" s="110" t="s">
        <v>80</v>
      </c>
      <c r="B49" s="103" t="s">
        <v>51</v>
      </c>
      <c r="C49" s="103" t="s">
        <v>41</v>
      </c>
      <c r="D49" s="104">
        <v>16</v>
      </c>
      <c r="E49" s="104">
        <v>4</v>
      </c>
      <c r="F49" s="105" t="str">
        <f t="shared" si="0"/>
        <v>Alta</v>
      </c>
      <c r="G49" s="104" t="str">
        <f t="shared" si="1"/>
        <v>EEH</v>
      </c>
      <c r="H49" s="104">
        <f t="shared" si="2"/>
        <v>6</v>
      </c>
      <c r="I49" s="105" t="str">
        <f t="shared" si="3"/>
        <v>H</v>
      </c>
      <c r="J49" s="104" t="str">
        <f t="shared" si="4"/>
        <v>EEI</v>
      </c>
      <c r="K49" s="106">
        <f t="shared" si="5"/>
        <v>6</v>
      </c>
      <c r="L49" s="106">
        <f>IF(NOT(ISERROR(VLOOKUP(B49,Deflatores!G$42:H$64,2,FALSE))),VLOOKUP(B49,Deflatores!G$42:H$64,2,FALSE),IF(OR(ISBLANK(C49),ISBLANK(B49)),"",VLOOKUP(C49,Deflatores!G$4:H$38,2,FALSE)*H49+VLOOKUP(C49,Deflatores!G$4:I$38,3,FALSE)))</f>
        <v>6</v>
      </c>
      <c r="M49" s="107"/>
      <c r="N49" s="107"/>
      <c r="O49" s="108"/>
      <c r="P49" s="109"/>
    </row>
    <row r="50" spans="1:16" x14ac:dyDescent="0.25">
      <c r="A50" s="111" t="s">
        <v>81</v>
      </c>
      <c r="B50" s="103" t="s">
        <v>46</v>
      </c>
      <c r="C50" s="103" t="s">
        <v>41</v>
      </c>
      <c r="D50" s="104">
        <v>4</v>
      </c>
      <c r="E50" s="104">
        <v>1</v>
      </c>
      <c r="F50" s="105" t="str">
        <f t="shared" si="0"/>
        <v>Baixa</v>
      </c>
      <c r="G50" s="104" t="str">
        <f t="shared" si="1"/>
        <v>CEL</v>
      </c>
      <c r="H50" s="104">
        <f t="shared" si="2"/>
        <v>3</v>
      </c>
      <c r="I50" s="105" t="str">
        <f t="shared" si="3"/>
        <v>L</v>
      </c>
      <c r="J50" s="104" t="str">
        <f t="shared" si="4"/>
        <v>CEI</v>
      </c>
      <c r="K50" s="106">
        <f t="shared" si="5"/>
        <v>3</v>
      </c>
      <c r="L50" s="106">
        <f>IF(NOT(ISERROR(VLOOKUP(B50,Deflatores!G$42:H$64,2,FALSE))),VLOOKUP(B50,Deflatores!G$42:H$64,2,FALSE),IF(OR(ISBLANK(C50),ISBLANK(B50)),"",VLOOKUP(C50,Deflatores!G$4:H$38,2,FALSE)*H50+VLOOKUP(C50,Deflatores!G$4:I$38,3,FALSE)))</f>
        <v>3</v>
      </c>
      <c r="M50" s="107"/>
      <c r="N50" s="107"/>
      <c r="O50" s="108"/>
      <c r="P50" s="109"/>
    </row>
    <row r="51" spans="1:16" x14ac:dyDescent="0.25">
      <c r="A51" s="111" t="s">
        <v>82</v>
      </c>
      <c r="B51" s="103" t="s">
        <v>46</v>
      </c>
      <c r="C51" s="103" t="s">
        <v>41</v>
      </c>
      <c r="D51" s="104">
        <v>3</v>
      </c>
      <c r="E51" s="104">
        <v>1</v>
      </c>
      <c r="F51" s="105" t="str">
        <f t="shared" si="0"/>
        <v>Baixa</v>
      </c>
      <c r="G51" s="104" t="str">
        <f t="shared" si="1"/>
        <v>CEL</v>
      </c>
      <c r="H51" s="104">
        <f t="shared" si="2"/>
        <v>3</v>
      </c>
      <c r="I51" s="105" t="str">
        <f t="shared" si="3"/>
        <v>L</v>
      </c>
      <c r="J51" s="104" t="str">
        <f t="shared" si="4"/>
        <v>CEI</v>
      </c>
      <c r="K51" s="106">
        <f t="shared" si="5"/>
        <v>3</v>
      </c>
      <c r="L51" s="106">
        <f>IF(NOT(ISERROR(VLOOKUP(B51,Deflatores!G$42:H$64,2,FALSE))),VLOOKUP(B51,Deflatores!G$42:H$64,2,FALSE),IF(OR(ISBLANK(C51),ISBLANK(B51)),"",VLOOKUP(C51,Deflatores!G$4:H$38,2,FALSE)*H51+VLOOKUP(C51,Deflatores!G$4:I$38,3,FALSE)))</f>
        <v>3</v>
      </c>
      <c r="M51" s="107"/>
      <c r="N51" s="107"/>
      <c r="O51" s="108"/>
      <c r="P51" s="109"/>
    </row>
    <row r="52" spans="1:16" x14ac:dyDescent="0.25">
      <c r="A52" s="111" t="s">
        <v>83</v>
      </c>
      <c r="B52" s="103" t="s">
        <v>46</v>
      </c>
      <c r="C52" s="103" t="s">
        <v>41</v>
      </c>
      <c r="D52" s="104">
        <v>3</v>
      </c>
      <c r="E52" s="104">
        <v>1</v>
      </c>
      <c r="F52" s="105" t="str">
        <f t="shared" si="0"/>
        <v>Baixa</v>
      </c>
      <c r="G52" s="104" t="str">
        <f t="shared" si="1"/>
        <v>CEL</v>
      </c>
      <c r="H52" s="104">
        <f t="shared" si="2"/>
        <v>3</v>
      </c>
      <c r="I52" s="105" t="str">
        <f t="shared" si="3"/>
        <v>L</v>
      </c>
      <c r="J52" s="104" t="str">
        <f t="shared" si="4"/>
        <v>CEI</v>
      </c>
      <c r="K52" s="106">
        <f t="shared" si="5"/>
        <v>3</v>
      </c>
      <c r="L52" s="106">
        <f>IF(NOT(ISERROR(VLOOKUP(B52,Deflatores!G$42:H$64,2,FALSE))),VLOOKUP(B52,Deflatores!G$42:H$64,2,FALSE),IF(OR(ISBLANK(C52),ISBLANK(B52)),"",VLOOKUP(C52,Deflatores!G$4:H$38,2,FALSE)*H52+VLOOKUP(C52,Deflatores!G$4:I$38,3,FALSE)))</f>
        <v>3</v>
      </c>
      <c r="M52" s="107"/>
      <c r="N52" s="107"/>
      <c r="O52" s="108"/>
      <c r="P52" s="109"/>
    </row>
    <row r="53" spans="1:16" x14ac:dyDescent="0.25">
      <c r="A53" s="135" t="s">
        <v>632</v>
      </c>
      <c r="B53" s="103" t="s">
        <v>46</v>
      </c>
      <c r="C53" s="103" t="s">
        <v>41</v>
      </c>
      <c r="D53" s="104">
        <v>3</v>
      </c>
      <c r="E53" s="104">
        <v>1</v>
      </c>
      <c r="F53" s="105" t="str">
        <f t="shared" ref="F53" si="6">IF(ISBLANK(B53),"",IF(I53="L","Baixa",IF(I53="A","Média",IF(I53="","","Alta"))))</f>
        <v>Baixa</v>
      </c>
      <c r="G53" s="104" t="str">
        <f t="shared" ref="G53" si="7">CONCATENATE(B53,I53)</f>
        <v>CEL</v>
      </c>
      <c r="H53" s="104">
        <f t="shared" ref="H53" si="8">IF(ISBLANK(B53),"",IF(B53="ALI",IF(I53="L",7,IF(I53="A",10,15)),IF(B53="AIE",IF(I53="L",5,IF(I53="A",7,10)),IF(B53="SE",IF(I53="L",4,IF(I53="A",5,7)),IF(OR(B53="EE",B53="CE"),IF(I53="L",3,IF(I53="A",4,6)),0)))))</f>
        <v>3</v>
      </c>
      <c r="I53" s="105" t="str">
        <f t="shared" ref="I53" si="9">IF(OR(ISBLANK(D53),ISBLANK(E53)),IF(OR(B53="ALI",B53="AIE"),"L",IF(OR(B53="EE",B53="SE",B53="CE"),"A","")),IF(B53="EE",IF(E53&gt;=3,IF(D53&gt;=5,"H","A"),IF(E53&gt;=2,IF(D53&gt;=16,"H",IF(D53&lt;=4,"L","A")),IF(D53&lt;=15,"L","A"))),IF(OR(B53="SE",B53="CE"),IF(E53&gt;=4,IF(D53&gt;=6,"H","A"),IF(E53&gt;=2,IF(D53&gt;=20,"H",IF(D53&lt;=5,"L","A")),IF(D53&lt;=19,"L","A"))),IF(OR(B53="ALI",B53="AIE"),IF(E53&gt;=6,IF(D53&gt;=20,"H","A"),IF(E53&gt;=2,IF(D53&gt;=51,"H",IF(D53&lt;=19,"L","A")),IF(D53&lt;=50,"L","A"))),""))))</f>
        <v>L</v>
      </c>
      <c r="J53" s="104" t="str">
        <f t="shared" ref="J53" si="10">CONCATENATE(B53,C53)</f>
        <v>CEI</v>
      </c>
      <c r="K53" s="106">
        <f t="shared" ref="K53" si="11">IF(OR(H53="",H53=0),L53,H53)</f>
        <v>3</v>
      </c>
      <c r="L53" s="106">
        <f>IF(NOT(ISERROR(VLOOKUP(B53,Deflatores!G$42:H$64,2,FALSE))),VLOOKUP(B53,Deflatores!G$42:H$64,2,FALSE),IF(OR(ISBLANK(C53),ISBLANK(B53)),"",VLOOKUP(C53,Deflatores!G$4:H$38,2,FALSE)*H53+VLOOKUP(C53,Deflatores!G$4:I$38,3,FALSE)))</f>
        <v>3</v>
      </c>
      <c r="M53" s="107"/>
      <c r="N53" s="107"/>
      <c r="O53" s="108"/>
      <c r="P53" s="109"/>
    </row>
    <row r="54" spans="1:16" x14ac:dyDescent="0.25">
      <c r="A54" s="110" t="s">
        <v>84</v>
      </c>
      <c r="B54" s="103" t="s">
        <v>51</v>
      </c>
      <c r="C54" s="103" t="s">
        <v>41</v>
      </c>
      <c r="D54" s="104">
        <v>16</v>
      </c>
      <c r="E54" s="104">
        <v>4</v>
      </c>
      <c r="F54" s="105" t="str">
        <f t="shared" si="0"/>
        <v>Alta</v>
      </c>
      <c r="G54" s="104" t="str">
        <f t="shared" si="1"/>
        <v>EEH</v>
      </c>
      <c r="H54" s="104">
        <f t="shared" si="2"/>
        <v>6</v>
      </c>
      <c r="I54" s="105" t="str">
        <f t="shared" si="3"/>
        <v>H</v>
      </c>
      <c r="J54" s="104" t="str">
        <f t="shared" si="4"/>
        <v>EEI</v>
      </c>
      <c r="K54" s="106">
        <f t="shared" si="5"/>
        <v>6</v>
      </c>
      <c r="L54" s="106">
        <f>IF(NOT(ISERROR(VLOOKUP(B54,Deflatores!G$42:H$64,2,FALSE))),VLOOKUP(B54,Deflatores!G$42:H$64,2,FALSE),IF(OR(ISBLANK(C54),ISBLANK(B54)),"",VLOOKUP(C54,Deflatores!G$4:H$38,2,FALSE)*H54+VLOOKUP(C54,Deflatores!G$4:I$38,3,FALSE)))</f>
        <v>6</v>
      </c>
      <c r="M54" s="107"/>
      <c r="N54" s="107"/>
      <c r="O54" s="108"/>
      <c r="P54" s="109"/>
    </row>
    <row r="55" spans="1:16" x14ac:dyDescent="0.25">
      <c r="A55" s="111" t="s">
        <v>54</v>
      </c>
      <c r="B55" s="103" t="s">
        <v>46</v>
      </c>
      <c r="C55" s="103" t="s">
        <v>41</v>
      </c>
      <c r="D55" s="104">
        <v>16</v>
      </c>
      <c r="E55" s="104">
        <v>4</v>
      </c>
      <c r="F55" s="105" t="str">
        <f t="shared" si="0"/>
        <v>Alta</v>
      </c>
      <c r="G55" s="104" t="str">
        <f t="shared" si="1"/>
        <v>CEH</v>
      </c>
      <c r="H55" s="104">
        <f t="shared" si="2"/>
        <v>6</v>
      </c>
      <c r="I55" s="105" t="str">
        <f t="shared" si="3"/>
        <v>H</v>
      </c>
      <c r="J55" s="104" t="str">
        <f t="shared" si="4"/>
        <v>CEI</v>
      </c>
      <c r="K55" s="106">
        <f t="shared" si="5"/>
        <v>6</v>
      </c>
      <c r="L55" s="106">
        <f>IF(NOT(ISERROR(VLOOKUP(B55,Deflatores!G$42:H$64,2,FALSE))),VLOOKUP(B55,Deflatores!G$42:H$64,2,FALSE),IF(OR(ISBLANK(C55),ISBLANK(B55)),"",VLOOKUP(C55,Deflatores!G$4:H$38,2,FALSE)*H55+VLOOKUP(C55,Deflatores!G$4:I$38,3,FALSE)))</f>
        <v>6</v>
      </c>
      <c r="M55" s="107"/>
      <c r="N55" s="107"/>
      <c r="O55" s="108"/>
      <c r="P55" s="109"/>
    </row>
    <row r="56" spans="1:16" x14ac:dyDescent="0.25">
      <c r="A56" s="110" t="s">
        <v>85</v>
      </c>
      <c r="B56" s="103" t="s">
        <v>46</v>
      </c>
      <c r="C56" s="103" t="s">
        <v>41</v>
      </c>
      <c r="D56" s="104">
        <v>14</v>
      </c>
      <c r="E56" s="104">
        <v>4</v>
      </c>
      <c r="F56" s="105" t="str">
        <f t="shared" si="0"/>
        <v>Alta</v>
      </c>
      <c r="G56" s="104" t="str">
        <f t="shared" si="1"/>
        <v>CEH</v>
      </c>
      <c r="H56" s="104">
        <f t="shared" si="2"/>
        <v>6</v>
      </c>
      <c r="I56" s="105" t="str">
        <f t="shared" si="3"/>
        <v>H</v>
      </c>
      <c r="J56" s="104" t="str">
        <f t="shared" si="4"/>
        <v>CEI</v>
      </c>
      <c r="K56" s="106">
        <f t="shared" si="5"/>
        <v>6</v>
      </c>
      <c r="L56" s="106">
        <f>IF(NOT(ISERROR(VLOOKUP(B56,Deflatores!G$42:H$64,2,FALSE))),VLOOKUP(B56,Deflatores!G$42:H$64,2,FALSE),IF(OR(ISBLANK(C56),ISBLANK(B56)),"",VLOOKUP(C56,Deflatores!G$4:H$38,2,FALSE)*H56+VLOOKUP(C56,Deflatores!G$4:I$38,3,FALSE)))</f>
        <v>6</v>
      </c>
      <c r="M56" s="107"/>
      <c r="N56" s="107"/>
      <c r="O56" s="108"/>
      <c r="P56" s="109"/>
    </row>
    <row r="57" spans="1:16" x14ac:dyDescent="0.25">
      <c r="A57" s="110" t="s">
        <v>86</v>
      </c>
      <c r="B57" s="103" t="s">
        <v>46</v>
      </c>
      <c r="C57" s="103" t="s">
        <v>41</v>
      </c>
      <c r="D57" s="104">
        <v>19</v>
      </c>
      <c r="E57" s="104">
        <v>5</v>
      </c>
      <c r="F57" s="105" t="str">
        <f t="shared" si="0"/>
        <v>Alta</v>
      </c>
      <c r="G57" s="104" t="str">
        <f t="shared" si="1"/>
        <v>CEH</v>
      </c>
      <c r="H57" s="104">
        <f t="shared" si="2"/>
        <v>6</v>
      </c>
      <c r="I57" s="105" t="str">
        <f t="shared" si="3"/>
        <v>H</v>
      </c>
      <c r="J57" s="104" t="str">
        <f t="shared" si="4"/>
        <v>CEI</v>
      </c>
      <c r="K57" s="106">
        <f t="shared" si="5"/>
        <v>6</v>
      </c>
      <c r="L57" s="106">
        <f>IF(NOT(ISERROR(VLOOKUP(B57,Deflatores!G$42:H$64,2,FALSE))),VLOOKUP(B57,Deflatores!G$42:H$64,2,FALSE),IF(OR(ISBLANK(C57),ISBLANK(B57)),"",VLOOKUP(C57,Deflatores!G$4:H$38,2,FALSE)*H57+VLOOKUP(C57,Deflatores!G$4:I$38,3,FALSE)))</f>
        <v>6</v>
      </c>
      <c r="M57" s="107"/>
      <c r="N57" s="107"/>
      <c r="O57" s="108"/>
      <c r="P57" s="109"/>
    </row>
    <row r="58" spans="1:16" x14ac:dyDescent="0.25">
      <c r="A58" s="110" t="s">
        <v>87</v>
      </c>
      <c r="B58" s="103" t="s">
        <v>51</v>
      </c>
      <c r="C58" s="103" t="s">
        <v>41</v>
      </c>
      <c r="D58" s="104">
        <v>4</v>
      </c>
      <c r="E58" s="104">
        <v>1</v>
      </c>
      <c r="F58" s="105" t="str">
        <f t="shared" si="0"/>
        <v>Baixa</v>
      </c>
      <c r="G58" s="104" t="str">
        <f t="shared" si="1"/>
        <v>EEL</v>
      </c>
      <c r="H58" s="104">
        <f t="shared" si="2"/>
        <v>3</v>
      </c>
      <c r="I58" s="105" t="str">
        <f t="shared" si="3"/>
        <v>L</v>
      </c>
      <c r="J58" s="104" t="str">
        <f t="shared" si="4"/>
        <v>EEI</v>
      </c>
      <c r="K58" s="106">
        <f t="shared" si="5"/>
        <v>3</v>
      </c>
      <c r="L58" s="106">
        <f>IF(NOT(ISERROR(VLOOKUP(B58,Deflatores!G$42:H$64,2,FALSE))),VLOOKUP(B58,Deflatores!G$42:H$64,2,FALSE),IF(OR(ISBLANK(C58),ISBLANK(B58)),"",VLOOKUP(C58,Deflatores!G$4:H$38,2,FALSE)*H58+VLOOKUP(C58,Deflatores!G$4:I$38,3,FALSE)))</f>
        <v>3</v>
      </c>
      <c r="M58" s="107"/>
      <c r="N58" s="107"/>
      <c r="O58" s="108"/>
      <c r="P58" s="109"/>
    </row>
    <row r="59" spans="1:16" x14ac:dyDescent="0.25">
      <c r="A59" s="110" t="s">
        <v>88</v>
      </c>
      <c r="B59" s="103" t="s">
        <v>51</v>
      </c>
      <c r="C59" s="103" t="s">
        <v>41</v>
      </c>
      <c r="D59" s="104">
        <v>3</v>
      </c>
      <c r="E59" s="104">
        <v>1</v>
      </c>
      <c r="F59" s="105" t="str">
        <f t="shared" si="0"/>
        <v>Baixa</v>
      </c>
      <c r="G59" s="104" t="str">
        <f t="shared" si="1"/>
        <v>EEL</v>
      </c>
      <c r="H59" s="104">
        <f t="shared" si="2"/>
        <v>3</v>
      </c>
      <c r="I59" s="105" t="str">
        <f t="shared" si="3"/>
        <v>L</v>
      </c>
      <c r="J59" s="104" t="str">
        <f t="shared" si="4"/>
        <v>EEI</v>
      </c>
      <c r="K59" s="106">
        <f t="shared" si="5"/>
        <v>3</v>
      </c>
      <c r="L59" s="106">
        <f>IF(NOT(ISERROR(VLOOKUP(B59,Deflatores!G$42:H$64,2,FALSE))),VLOOKUP(B59,Deflatores!G$42:H$64,2,FALSE),IF(OR(ISBLANK(C59),ISBLANK(B59)),"",VLOOKUP(C59,Deflatores!G$4:H$38,2,FALSE)*H59+VLOOKUP(C59,Deflatores!G$4:I$38,3,FALSE)))</f>
        <v>3</v>
      </c>
      <c r="M59" s="107"/>
      <c r="N59" s="107"/>
      <c r="O59" s="108"/>
      <c r="P59" s="109"/>
    </row>
    <row r="60" spans="1:16" x14ac:dyDescent="0.25">
      <c r="A60" s="110"/>
      <c r="B60" s="103"/>
      <c r="C60" s="103"/>
      <c r="D60" s="104"/>
      <c r="E60" s="104"/>
      <c r="F60" s="105" t="str">
        <f t="shared" si="0"/>
        <v/>
      </c>
      <c r="G60" s="104" t="str">
        <f t="shared" si="1"/>
        <v/>
      </c>
      <c r="H60" s="104" t="str">
        <f t="shared" si="2"/>
        <v/>
      </c>
      <c r="I60" s="105" t="str">
        <f t="shared" si="3"/>
        <v/>
      </c>
      <c r="J60" s="104" t="str">
        <f t="shared" si="4"/>
        <v/>
      </c>
      <c r="K60" s="106" t="str">
        <f t="shared" si="5"/>
        <v/>
      </c>
      <c r="L60" s="106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7"/>
      <c r="N60" s="107"/>
      <c r="O60" s="108"/>
      <c r="P60" s="109"/>
    </row>
    <row r="61" spans="1:16" x14ac:dyDescent="0.25">
      <c r="A61" s="102" t="s">
        <v>89</v>
      </c>
      <c r="B61" s="103"/>
      <c r="C61" s="103"/>
      <c r="D61" s="104"/>
      <c r="E61" s="104"/>
      <c r="F61" s="105" t="str">
        <f t="shared" si="0"/>
        <v/>
      </c>
      <c r="G61" s="104" t="str">
        <f t="shared" si="1"/>
        <v/>
      </c>
      <c r="H61" s="104" t="str">
        <f t="shared" si="2"/>
        <v/>
      </c>
      <c r="I61" s="105" t="str">
        <f t="shared" si="3"/>
        <v/>
      </c>
      <c r="J61" s="104" t="str">
        <f t="shared" si="4"/>
        <v/>
      </c>
      <c r="K61" s="106" t="str">
        <f t="shared" si="5"/>
        <v/>
      </c>
      <c r="L61" s="106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7"/>
      <c r="N61" s="107"/>
      <c r="O61" s="108"/>
      <c r="P61" s="109"/>
    </row>
    <row r="62" spans="1:16" x14ac:dyDescent="0.25">
      <c r="A62" s="110" t="s">
        <v>90</v>
      </c>
      <c r="B62" s="103" t="s">
        <v>49</v>
      </c>
      <c r="C62" s="103" t="s">
        <v>41</v>
      </c>
      <c r="D62" s="104">
        <v>6</v>
      </c>
      <c r="E62" s="104">
        <v>1</v>
      </c>
      <c r="F62" s="105" t="str">
        <f t="shared" si="0"/>
        <v>Baixa</v>
      </c>
      <c r="G62" s="104" t="str">
        <f t="shared" si="1"/>
        <v>ALIL</v>
      </c>
      <c r="H62" s="104">
        <f t="shared" si="2"/>
        <v>7</v>
      </c>
      <c r="I62" s="105" t="str">
        <f t="shared" si="3"/>
        <v>L</v>
      </c>
      <c r="J62" s="104" t="str">
        <f t="shared" si="4"/>
        <v>ALII</v>
      </c>
      <c r="K62" s="106">
        <f t="shared" si="5"/>
        <v>7</v>
      </c>
      <c r="L62" s="106">
        <f>IF(NOT(ISERROR(VLOOKUP(B62,Deflatores!G$42:H$64,2,FALSE))),VLOOKUP(B62,Deflatores!G$42:H$64,2,FALSE),IF(OR(ISBLANK(C62),ISBLANK(B62)),"",VLOOKUP(C62,Deflatores!G$4:H$38,2,FALSE)*H62+VLOOKUP(C62,Deflatores!G$4:I$38,3,FALSE)))</f>
        <v>7</v>
      </c>
      <c r="M62" s="107"/>
      <c r="N62" s="107"/>
      <c r="O62" s="108"/>
      <c r="P62" s="109"/>
    </row>
    <row r="63" spans="1:16" x14ac:dyDescent="0.25">
      <c r="A63" s="110" t="s">
        <v>91</v>
      </c>
      <c r="B63" s="103" t="s">
        <v>49</v>
      </c>
      <c r="C63" s="103" t="s">
        <v>41</v>
      </c>
      <c r="D63" s="104">
        <v>16</v>
      </c>
      <c r="E63" s="104">
        <v>2</v>
      </c>
      <c r="F63" s="105" t="str">
        <f t="shared" si="0"/>
        <v>Baixa</v>
      </c>
      <c r="G63" s="104" t="str">
        <f t="shared" si="1"/>
        <v>ALIL</v>
      </c>
      <c r="H63" s="104">
        <f t="shared" si="2"/>
        <v>7</v>
      </c>
      <c r="I63" s="105" t="str">
        <f t="shared" si="3"/>
        <v>L</v>
      </c>
      <c r="J63" s="104" t="str">
        <f t="shared" si="4"/>
        <v>ALII</v>
      </c>
      <c r="K63" s="106">
        <f t="shared" si="5"/>
        <v>7</v>
      </c>
      <c r="L63" s="106">
        <f>IF(NOT(ISERROR(VLOOKUP(B63,Deflatores!G$42:H$64,2,FALSE))),VLOOKUP(B63,Deflatores!G$42:H$64,2,FALSE),IF(OR(ISBLANK(C63),ISBLANK(B63)),"",VLOOKUP(C63,Deflatores!G$4:H$38,2,FALSE)*H63+VLOOKUP(C63,Deflatores!G$4:I$38,3,FALSE)))</f>
        <v>7</v>
      </c>
      <c r="M63" s="107"/>
      <c r="N63" s="107"/>
      <c r="O63" s="108"/>
      <c r="P63" s="109"/>
    </row>
    <row r="64" spans="1:16" x14ac:dyDescent="0.25">
      <c r="A64" s="110" t="s">
        <v>92</v>
      </c>
      <c r="B64" s="103" t="s">
        <v>49</v>
      </c>
      <c r="C64" s="103" t="s">
        <v>41</v>
      </c>
      <c r="D64" s="104">
        <v>71</v>
      </c>
      <c r="E64" s="104">
        <v>7</v>
      </c>
      <c r="F64" s="105" t="str">
        <f t="shared" si="0"/>
        <v>Alta</v>
      </c>
      <c r="G64" s="104" t="str">
        <f t="shared" si="1"/>
        <v>ALIH</v>
      </c>
      <c r="H64" s="104">
        <f t="shared" si="2"/>
        <v>15</v>
      </c>
      <c r="I64" s="105" t="str">
        <f t="shared" si="3"/>
        <v>H</v>
      </c>
      <c r="J64" s="104" t="str">
        <f t="shared" si="4"/>
        <v>ALII</v>
      </c>
      <c r="K64" s="106">
        <f t="shared" si="5"/>
        <v>15</v>
      </c>
      <c r="L64" s="106">
        <f>IF(NOT(ISERROR(VLOOKUP(B64,Deflatores!G$42:H$64,2,FALSE))),VLOOKUP(B64,Deflatores!G$42:H$64,2,FALSE),IF(OR(ISBLANK(C64),ISBLANK(B64)),"",VLOOKUP(C64,Deflatores!G$4:H$38,2,FALSE)*H64+VLOOKUP(C64,Deflatores!G$4:I$38,3,FALSE)))</f>
        <v>15</v>
      </c>
      <c r="M64" s="107"/>
      <c r="N64" s="107"/>
      <c r="O64" s="108"/>
      <c r="P64" s="109"/>
    </row>
    <row r="65" spans="1:16" ht="21.6" x14ac:dyDescent="0.25">
      <c r="A65" s="110" t="s">
        <v>93</v>
      </c>
      <c r="B65" s="103" t="s">
        <v>51</v>
      </c>
      <c r="C65" s="103" t="s">
        <v>41</v>
      </c>
      <c r="D65" s="104">
        <v>31</v>
      </c>
      <c r="E65" s="104">
        <v>8</v>
      </c>
      <c r="F65" s="105" t="str">
        <f t="shared" si="0"/>
        <v>Alta</v>
      </c>
      <c r="G65" s="104" t="str">
        <f t="shared" si="1"/>
        <v>EEH</v>
      </c>
      <c r="H65" s="104">
        <f t="shared" si="2"/>
        <v>6</v>
      </c>
      <c r="I65" s="105" t="str">
        <f t="shared" si="3"/>
        <v>H</v>
      </c>
      <c r="J65" s="104" t="str">
        <f t="shared" si="4"/>
        <v>EEI</v>
      </c>
      <c r="K65" s="106">
        <f t="shared" si="5"/>
        <v>6</v>
      </c>
      <c r="L65" s="106">
        <f>IF(NOT(ISERROR(VLOOKUP(B65,Deflatores!G$42:H$64,2,FALSE))),VLOOKUP(B65,Deflatores!G$42:H$64,2,FALSE),IF(OR(ISBLANK(C65),ISBLANK(B65)),"",VLOOKUP(C65,Deflatores!G$4:H$38,2,FALSE)*H65+VLOOKUP(C65,Deflatores!G$4:I$38,3,FALSE)))</f>
        <v>6</v>
      </c>
      <c r="M65" s="107"/>
      <c r="N65" s="107"/>
      <c r="O65" s="108"/>
      <c r="P65" s="109" t="s">
        <v>566</v>
      </c>
    </row>
    <row r="66" spans="1:16" x14ac:dyDescent="0.25">
      <c r="A66" s="111" t="s">
        <v>94</v>
      </c>
      <c r="B66" s="103" t="s">
        <v>46</v>
      </c>
      <c r="C66" s="103" t="s">
        <v>41</v>
      </c>
      <c r="D66" s="104">
        <v>4</v>
      </c>
      <c r="E66" s="104">
        <v>1</v>
      </c>
      <c r="F66" s="105" t="str">
        <f t="shared" si="0"/>
        <v>Baixa</v>
      </c>
      <c r="G66" s="104" t="str">
        <f t="shared" si="1"/>
        <v>CEL</v>
      </c>
      <c r="H66" s="104">
        <f t="shared" si="2"/>
        <v>3</v>
      </c>
      <c r="I66" s="105" t="str">
        <f t="shared" si="3"/>
        <v>L</v>
      </c>
      <c r="J66" s="104" t="str">
        <f t="shared" si="4"/>
        <v>CEI</v>
      </c>
      <c r="K66" s="106">
        <f t="shared" si="5"/>
        <v>3</v>
      </c>
      <c r="L66" s="106">
        <f>IF(NOT(ISERROR(VLOOKUP(B66,Deflatores!G$42:H$64,2,FALSE))),VLOOKUP(B66,Deflatores!G$42:H$64,2,FALSE),IF(OR(ISBLANK(C66),ISBLANK(B66)),"",VLOOKUP(C66,Deflatores!G$4:H$38,2,FALSE)*H66+VLOOKUP(C66,Deflatores!G$4:I$38,3,FALSE)))</f>
        <v>3</v>
      </c>
      <c r="M66" s="107"/>
      <c r="N66" s="107"/>
      <c r="O66" s="108"/>
      <c r="P66" s="109"/>
    </row>
    <row r="67" spans="1:16" x14ac:dyDescent="0.25">
      <c r="A67" s="111" t="s">
        <v>95</v>
      </c>
      <c r="B67" s="103" t="s">
        <v>46</v>
      </c>
      <c r="C67" s="103" t="s">
        <v>41</v>
      </c>
      <c r="D67" s="104">
        <v>2</v>
      </c>
      <c r="E67" s="104">
        <v>1</v>
      </c>
      <c r="F67" s="105" t="str">
        <f t="shared" si="0"/>
        <v>Baixa</v>
      </c>
      <c r="G67" s="104" t="str">
        <f t="shared" si="1"/>
        <v>CEL</v>
      </c>
      <c r="H67" s="104">
        <f t="shared" si="2"/>
        <v>3</v>
      </c>
      <c r="I67" s="105" t="str">
        <f t="shared" si="3"/>
        <v>L</v>
      </c>
      <c r="J67" s="104" t="str">
        <f t="shared" si="4"/>
        <v>CEI</v>
      </c>
      <c r="K67" s="106">
        <f t="shared" si="5"/>
        <v>3</v>
      </c>
      <c r="L67" s="106">
        <f>IF(NOT(ISERROR(VLOOKUP(B67,Deflatores!G$42:H$64,2,FALSE))),VLOOKUP(B67,Deflatores!G$42:H$64,2,FALSE),IF(OR(ISBLANK(C67),ISBLANK(B67)),"",VLOOKUP(C67,Deflatores!G$4:H$38,2,FALSE)*H67+VLOOKUP(C67,Deflatores!G$4:I$38,3,FALSE)))</f>
        <v>3</v>
      </c>
      <c r="M67" s="107"/>
      <c r="N67" s="107"/>
      <c r="O67" s="108"/>
      <c r="P67" s="109"/>
    </row>
    <row r="68" spans="1:16" x14ac:dyDescent="0.25">
      <c r="A68" s="111" t="s">
        <v>96</v>
      </c>
      <c r="B68" s="103" t="s">
        <v>46</v>
      </c>
      <c r="C68" s="103" t="s">
        <v>41</v>
      </c>
      <c r="D68" s="104">
        <v>4</v>
      </c>
      <c r="E68" s="104">
        <v>1</v>
      </c>
      <c r="F68" s="105" t="str">
        <f t="shared" si="0"/>
        <v>Baixa</v>
      </c>
      <c r="G68" s="104" t="str">
        <f t="shared" si="1"/>
        <v>CEL</v>
      </c>
      <c r="H68" s="104">
        <f t="shared" si="2"/>
        <v>3</v>
      </c>
      <c r="I68" s="105" t="str">
        <f t="shared" si="3"/>
        <v>L</v>
      </c>
      <c r="J68" s="104" t="str">
        <f t="shared" si="4"/>
        <v>CEI</v>
      </c>
      <c r="K68" s="106">
        <f t="shared" si="5"/>
        <v>3</v>
      </c>
      <c r="L68" s="106">
        <f>IF(NOT(ISERROR(VLOOKUP(B68,Deflatores!G$42:H$64,2,FALSE))),VLOOKUP(B68,Deflatores!G$42:H$64,2,FALSE),IF(OR(ISBLANK(C68),ISBLANK(B68)),"",VLOOKUP(C68,Deflatores!G$4:H$38,2,FALSE)*H68+VLOOKUP(C68,Deflatores!G$4:I$38,3,FALSE)))</f>
        <v>3</v>
      </c>
      <c r="M68" s="107"/>
      <c r="N68" s="107"/>
      <c r="O68" s="108"/>
      <c r="P68" s="109"/>
    </row>
    <row r="69" spans="1:16" x14ac:dyDescent="0.25">
      <c r="A69" s="111" t="s">
        <v>97</v>
      </c>
      <c r="B69" s="103" t="s">
        <v>46</v>
      </c>
      <c r="C69" s="103" t="s">
        <v>41</v>
      </c>
      <c r="D69" s="104">
        <v>5</v>
      </c>
      <c r="E69" s="104">
        <v>2</v>
      </c>
      <c r="F69" s="105" t="str">
        <f t="shared" si="0"/>
        <v>Baixa</v>
      </c>
      <c r="G69" s="104" t="str">
        <f t="shared" si="1"/>
        <v>CEL</v>
      </c>
      <c r="H69" s="104">
        <f t="shared" si="2"/>
        <v>3</v>
      </c>
      <c r="I69" s="105" t="str">
        <f t="shared" si="3"/>
        <v>L</v>
      </c>
      <c r="J69" s="104" t="str">
        <f t="shared" si="4"/>
        <v>CEI</v>
      </c>
      <c r="K69" s="106">
        <f t="shared" si="5"/>
        <v>3</v>
      </c>
      <c r="L69" s="106">
        <f>IF(NOT(ISERROR(VLOOKUP(B69,Deflatores!G$42:H$64,2,FALSE))),VLOOKUP(B69,Deflatores!G$42:H$64,2,FALSE),IF(OR(ISBLANK(C69),ISBLANK(B69)),"",VLOOKUP(C69,Deflatores!G$4:H$38,2,FALSE)*H69+VLOOKUP(C69,Deflatores!G$4:I$38,3,FALSE)))</f>
        <v>3</v>
      </c>
      <c r="M69" s="107"/>
      <c r="N69" s="107"/>
      <c r="O69" s="108"/>
      <c r="P69" s="109"/>
    </row>
    <row r="70" spans="1:16" x14ac:dyDescent="0.25">
      <c r="A70" s="110" t="s">
        <v>98</v>
      </c>
      <c r="B70" s="103" t="s">
        <v>51</v>
      </c>
      <c r="C70" s="103" t="s">
        <v>41</v>
      </c>
      <c r="D70" s="104">
        <v>7</v>
      </c>
      <c r="E70" s="104">
        <v>3</v>
      </c>
      <c r="F70" s="105" t="str">
        <f t="shared" si="0"/>
        <v>Alta</v>
      </c>
      <c r="G70" s="104" t="str">
        <f t="shared" si="1"/>
        <v>EEH</v>
      </c>
      <c r="H70" s="104">
        <f t="shared" si="2"/>
        <v>6</v>
      </c>
      <c r="I70" s="105" t="str">
        <f t="shared" si="3"/>
        <v>H</v>
      </c>
      <c r="J70" s="104" t="str">
        <f t="shared" si="4"/>
        <v>EEI</v>
      </c>
      <c r="K70" s="106">
        <f t="shared" si="5"/>
        <v>6</v>
      </c>
      <c r="L70" s="106">
        <f>IF(NOT(ISERROR(VLOOKUP(B70,Deflatores!G$42:H$64,2,FALSE))),VLOOKUP(B70,Deflatores!G$42:H$64,2,FALSE),IF(OR(ISBLANK(C70),ISBLANK(B70)),"",VLOOKUP(C70,Deflatores!G$4:H$38,2,FALSE)*H70+VLOOKUP(C70,Deflatores!G$4:I$38,3,FALSE)))</f>
        <v>6</v>
      </c>
      <c r="M70" s="107"/>
      <c r="N70" s="107"/>
      <c r="O70" s="108"/>
      <c r="P70" s="109"/>
    </row>
    <row r="71" spans="1:16" x14ac:dyDescent="0.25">
      <c r="A71" s="111" t="s">
        <v>99</v>
      </c>
      <c r="B71" s="103" t="s">
        <v>46</v>
      </c>
      <c r="C71" s="103" t="s">
        <v>41</v>
      </c>
      <c r="D71" s="104">
        <v>8</v>
      </c>
      <c r="E71" s="104">
        <v>2</v>
      </c>
      <c r="F71" s="105" t="str">
        <f t="shared" si="0"/>
        <v>Média</v>
      </c>
      <c r="G71" s="104" t="str">
        <f t="shared" si="1"/>
        <v>CEA</v>
      </c>
      <c r="H71" s="104">
        <f t="shared" si="2"/>
        <v>4</v>
      </c>
      <c r="I71" s="105" t="str">
        <f t="shared" si="3"/>
        <v>A</v>
      </c>
      <c r="J71" s="104" t="str">
        <f t="shared" si="4"/>
        <v>CEI</v>
      </c>
      <c r="K71" s="106">
        <f t="shared" si="5"/>
        <v>4</v>
      </c>
      <c r="L71" s="106">
        <f>IF(NOT(ISERROR(VLOOKUP(B71,Deflatores!G$42:H$64,2,FALSE))),VLOOKUP(B71,Deflatores!G$42:H$64,2,FALSE),IF(OR(ISBLANK(C71),ISBLANK(B71)),"",VLOOKUP(C71,Deflatores!G$4:H$38,2,FALSE)*H71+VLOOKUP(C71,Deflatores!G$4:I$38,3,FALSE)))</f>
        <v>4</v>
      </c>
      <c r="M71" s="107"/>
      <c r="N71" s="107"/>
      <c r="O71" s="108"/>
      <c r="P71" s="109"/>
    </row>
    <row r="72" spans="1:16" x14ac:dyDescent="0.25">
      <c r="A72" s="110" t="s">
        <v>100</v>
      </c>
      <c r="B72" s="103" t="s">
        <v>51</v>
      </c>
      <c r="C72" s="103" t="s">
        <v>41</v>
      </c>
      <c r="D72" s="104">
        <v>7</v>
      </c>
      <c r="E72" s="104">
        <v>3</v>
      </c>
      <c r="F72" s="105" t="str">
        <f t="shared" si="0"/>
        <v>Alta</v>
      </c>
      <c r="G72" s="104" t="str">
        <f t="shared" si="1"/>
        <v>EEH</v>
      </c>
      <c r="H72" s="104">
        <f t="shared" si="2"/>
        <v>6</v>
      </c>
      <c r="I72" s="105" t="str">
        <f t="shared" si="3"/>
        <v>H</v>
      </c>
      <c r="J72" s="104" t="str">
        <f t="shared" si="4"/>
        <v>EEI</v>
      </c>
      <c r="K72" s="106">
        <f t="shared" si="5"/>
        <v>6</v>
      </c>
      <c r="L72" s="106">
        <f>IF(NOT(ISERROR(VLOOKUP(B72,Deflatores!G$42:H$64,2,FALSE))),VLOOKUP(B72,Deflatores!G$42:H$64,2,FALSE),IF(OR(ISBLANK(C72),ISBLANK(B72)),"",VLOOKUP(C72,Deflatores!G$4:H$38,2,FALSE)*H72+VLOOKUP(C72,Deflatores!G$4:I$38,3,FALSE)))</f>
        <v>6</v>
      </c>
      <c r="M72" s="107"/>
      <c r="N72" s="107"/>
      <c r="O72" s="108"/>
      <c r="P72" s="109"/>
    </row>
    <row r="73" spans="1:16" x14ac:dyDescent="0.25">
      <c r="A73" s="111" t="s">
        <v>54</v>
      </c>
      <c r="B73" s="103" t="s">
        <v>46</v>
      </c>
      <c r="C73" s="103" t="s">
        <v>41</v>
      </c>
      <c r="D73" s="104">
        <v>6</v>
      </c>
      <c r="E73" s="104">
        <v>3</v>
      </c>
      <c r="F73" s="105" t="str">
        <f t="shared" ref="F73:F136" si="12">IF(ISBLANK(B73),"",IF(I73="L","Baixa",IF(I73="A","Média",IF(I73="","","Alta"))))</f>
        <v>Média</v>
      </c>
      <c r="G73" s="104" t="str">
        <f t="shared" ref="G73:G136" si="13">CONCATENATE(B73,I73)</f>
        <v>CEA</v>
      </c>
      <c r="H73" s="104">
        <f t="shared" ref="H73:H136" si="14">IF(ISBLANK(B73),"",IF(B73="ALI",IF(I73="L",7,IF(I73="A",10,15)),IF(B73="AIE",IF(I73="L",5,IF(I73="A",7,10)),IF(B73="SE",IF(I73="L",4,IF(I73="A",5,7)),IF(OR(B73="EE",B73="CE"),IF(I73="L",3,IF(I73="A",4,6)),0)))))</f>
        <v>4</v>
      </c>
      <c r="I73" s="105" t="str">
        <f t="shared" ref="I73:I136" si="15">IF(OR(ISBLANK(D73),ISBLANK(E73)),IF(OR(B73="ALI",B73="AIE"),"L",IF(OR(B73="EE",B73="SE",B73="CE"),"A","")),IF(B73="EE",IF(E73&gt;=3,IF(D73&gt;=5,"H","A"),IF(E73&gt;=2,IF(D73&gt;=16,"H",IF(D73&lt;=4,"L","A")),IF(D73&lt;=15,"L","A"))),IF(OR(B73="SE",B73="CE"),IF(E73&gt;=4,IF(D73&gt;=6,"H","A"),IF(E73&gt;=2,IF(D73&gt;=20,"H",IF(D73&lt;=5,"L","A")),IF(D73&lt;=19,"L","A"))),IF(OR(B73="ALI",B73="AIE"),IF(E73&gt;=6,IF(D73&gt;=20,"H","A"),IF(E73&gt;=2,IF(D73&gt;=51,"H",IF(D73&lt;=19,"L","A")),IF(D73&lt;=50,"L","A"))),""))))</f>
        <v>A</v>
      </c>
      <c r="J73" s="104" t="str">
        <f t="shared" ref="J73:J136" si="16">CONCATENATE(B73,C73)</f>
        <v>CEI</v>
      </c>
      <c r="K73" s="106">
        <f t="shared" ref="K73:K136" si="17">IF(OR(H73="",H73=0),L73,H73)</f>
        <v>4</v>
      </c>
      <c r="L73" s="106">
        <f>IF(NOT(ISERROR(VLOOKUP(B73,Deflatores!G$42:H$64,2,FALSE))),VLOOKUP(B73,Deflatores!G$42:H$64,2,FALSE),IF(OR(ISBLANK(C73),ISBLANK(B73)),"",VLOOKUP(C73,Deflatores!G$4:H$38,2,FALSE)*H73+VLOOKUP(C73,Deflatores!G$4:I$38,3,FALSE)))</f>
        <v>4</v>
      </c>
      <c r="M73" s="107"/>
      <c r="N73" s="107"/>
      <c r="O73" s="108"/>
      <c r="P73" s="109"/>
    </row>
    <row r="74" spans="1:16" ht="21.6" x14ac:dyDescent="0.25">
      <c r="A74" s="110" t="s">
        <v>101</v>
      </c>
      <c r="B74" s="103" t="s">
        <v>51</v>
      </c>
      <c r="C74" s="103" t="s">
        <v>41</v>
      </c>
      <c r="D74" s="104">
        <v>23</v>
      </c>
      <c r="E74" s="104">
        <v>8</v>
      </c>
      <c r="F74" s="105" t="str">
        <f t="shared" si="12"/>
        <v>Alta</v>
      </c>
      <c r="G74" s="104" t="str">
        <f t="shared" si="13"/>
        <v>EEH</v>
      </c>
      <c r="H74" s="104">
        <f t="shared" si="14"/>
        <v>6</v>
      </c>
      <c r="I74" s="105" t="str">
        <f t="shared" si="15"/>
        <v>H</v>
      </c>
      <c r="J74" s="104" t="str">
        <f t="shared" si="16"/>
        <v>EEI</v>
      </c>
      <c r="K74" s="106">
        <f t="shared" si="17"/>
        <v>6</v>
      </c>
      <c r="L74" s="106">
        <f>IF(NOT(ISERROR(VLOOKUP(B74,Deflatores!G$42:H$64,2,FALSE))),VLOOKUP(B74,Deflatores!G$42:H$64,2,FALSE),IF(OR(ISBLANK(C74),ISBLANK(B74)),"",VLOOKUP(C74,Deflatores!G$4:H$38,2,FALSE)*H74+VLOOKUP(C74,Deflatores!G$4:I$38,3,FALSE)))</f>
        <v>6</v>
      </c>
      <c r="M74" s="107"/>
      <c r="N74" s="107"/>
      <c r="O74" s="108"/>
      <c r="P74" s="109" t="s">
        <v>566</v>
      </c>
    </row>
    <row r="75" spans="1:16" ht="21.6" x14ac:dyDescent="0.25">
      <c r="A75" s="111" t="s">
        <v>54</v>
      </c>
      <c r="B75" s="103" t="s">
        <v>46</v>
      </c>
      <c r="C75" s="103" t="s">
        <v>41</v>
      </c>
      <c r="D75" s="104">
        <v>17</v>
      </c>
      <c r="E75" s="104">
        <v>8</v>
      </c>
      <c r="F75" s="105" t="str">
        <f t="shared" si="12"/>
        <v>Alta</v>
      </c>
      <c r="G75" s="104" t="str">
        <f t="shared" si="13"/>
        <v>CEH</v>
      </c>
      <c r="H75" s="104">
        <f t="shared" si="14"/>
        <v>6</v>
      </c>
      <c r="I75" s="105" t="str">
        <f t="shared" si="15"/>
        <v>H</v>
      </c>
      <c r="J75" s="104" t="str">
        <f t="shared" si="16"/>
        <v>CEI</v>
      </c>
      <c r="K75" s="106">
        <f t="shared" si="17"/>
        <v>6</v>
      </c>
      <c r="L75" s="106">
        <f>IF(NOT(ISERROR(VLOOKUP(B75,Deflatores!G$42:H$64,2,FALSE))),VLOOKUP(B75,Deflatores!G$42:H$64,2,FALSE),IF(OR(ISBLANK(C75),ISBLANK(B75)),"",VLOOKUP(C75,Deflatores!G$4:H$38,2,FALSE)*H75+VLOOKUP(C75,Deflatores!G$4:I$38,3,FALSE)))</f>
        <v>6</v>
      </c>
      <c r="M75" s="107"/>
      <c r="N75" s="107"/>
      <c r="O75" s="108"/>
      <c r="P75" s="109" t="s">
        <v>566</v>
      </c>
    </row>
    <row r="76" spans="1:16" x14ac:dyDescent="0.25">
      <c r="A76" s="110" t="s">
        <v>102</v>
      </c>
      <c r="B76" s="103" t="s">
        <v>46</v>
      </c>
      <c r="C76" s="103" t="s">
        <v>41</v>
      </c>
      <c r="D76" s="104">
        <v>12</v>
      </c>
      <c r="E76" s="104">
        <v>3</v>
      </c>
      <c r="F76" s="105" t="str">
        <f t="shared" si="12"/>
        <v>Média</v>
      </c>
      <c r="G76" s="104" t="str">
        <f t="shared" si="13"/>
        <v>CEA</v>
      </c>
      <c r="H76" s="104">
        <f t="shared" si="14"/>
        <v>4</v>
      </c>
      <c r="I76" s="105" t="str">
        <f t="shared" si="15"/>
        <v>A</v>
      </c>
      <c r="J76" s="104" t="str">
        <f t="shared" si="16"/>
        <v>CEI</v>
      </c>
      <c r="K76" s="106">
        <f t="shared" si="17"/>
        <v>4</v>
      </c>
      <c r="L76" s="106">
        <f>IF(NOT(ISERROR(VLOOKUP(B76,Deflatores!G$42:H$64,2,FALSE))),VLOOKUP(B76,Deflatores!G$42:H$64,2,FALSE),IF(OR(ISBLANK(C76),ISBLANK(B76)),"",VLOOKUP(C76,Deflatores!G$4:H$38,2,FALSE)*H76+VLOOKUP(C76,Deflatores!G$4:I$38,3,FALSE)))</f>
        <v>4</v>
      </c>
      <c r="M76" s="107"/>
      <c r="N76" s="107"/>
      <c r="O76" s="108"/>
      <c r="P76" s="109"/>
    </row>
    <row r="77" spans="1:16" x14ac:dyDescent="0.25">
      <c r="A77" s="110" t="s">
        <v>103</v>
      </c>
      <c r="B77" s="103" t="s">
        <v>46</v>
      </c>
      <c r="C77" s="103" t="s">
        <v>41</v>
      </c>
      <c r="D77" s="104">
        <v>20</v>
      </c>
      <c r="E77" s="104">
        <v>3</v>
      </c>
      <c r="F77" s="105" t="str">
        <f t="shared" si="12"/>
        <v>Alta</v>
      </c>
      <c r="G77" s="104" t="str">
        <f t="shared" si="13"/>
        <v>CEH</v>
      </c>
      <c r="H77" s="104">
        <f t="shared" si="14"/>
        <v>6</v>
      </c>
      <c r="I77" s="105" t="str">
        <f t="shared" si="15"/>
        <v>H</v>
      </c>
      <c r="J77" s="104" t="str">
        <f t="shared" si="16"/>
        <v>CEI</v>
      </c>
      <c r="K77" s="106">
        <f t="shared" si="17"/>
        <v>6</v>
      </c>
      <c r="L77" s="106">
        <f>IF(NOT(ISERROR(VLOOKUP(B77,Deflatores!G$42:H$64,2,FALSE))),VLOOKUP(B77,Deflatores!G$42:H$64,2,FALSE),IF(OR(ISBLANK(C77),ISBLANK(B77)),"",VLOOKUP(C77,Deflatores!G$4:H$38,2,FALSE)*H77+VLOOKUP(C77,Deflatores!G$4:I$38,3,FALSE)))</f>
        <v>6</v>
      </c>
      <c r="M77" s="107"/>
      <c r="N77" s="107"/>
      <c r="O77" s="108"/>
      <c r="P77" s="109"/>
    </row>
    <row r="78" spans="1:16" x14ac:dyDescent="0.25">
      <c r="A78" s="110" t="s">
        <v>104</v>
      </c>
      <c r="B78" s="103" t="s">
        <v>51</v>
      </c>
      <c r="C78" s="103" t="s">
        <v>41</v>
      </c>
      <c r="D78" s="104">
        <v>14</v>
      </c>
      <c r="E78" s="104">
        <v>1</v>
      </c>
      <c r="F78" s="105" t="str">
        <f t="shared" si="12"/>
        <v>Baixa</v>
      </c>
      <c r="G78" s="104" t="str">
        <f t="shared" si="13"/>
        <v>EEL</v>
      </c>
      <c r="H78" s="104">
        <f t="shared" si="14"/>
        <v>3</v>
      </c>
      <c r="I78" s="105" t="str">
        <f t="shared" si="15"/>
        <v>L</v>
      </c>
      <c r="J78" s="104" t="str">
        <f t="shared" si="16"/>
        <v>EEI</v>
      </c>
      <c r="K78" s="106">
        <f t="shared" si="17"/>
        <v>3</v>
      </c>
      <c r="L78" s="106">
        <f>IF(NOT(ISERROR(VLOOKUP(B78,Deflatores!G$42:H$64,2,FALSE))),VLOOKUP(B78,Deflatores!G$42:H$64,2,FALSE),IF(OR(ISBLANK(C78),ISBLANK(B78)),"",VLOOKUP(C78,Deflatores!G$4:H$38,2,FALSE)*H78+VLOOKUP(C78,Deflatores!G$4:I$38,3,FALSE)))</f>
        <v>3</v>
      </c>
      <c r="M78" s="107"/>
      <c r="N78" s="107"/>
      <c r="O78" s="108"/>
      <c r="P78" s="109"/>
    </row>
    <row r="79" spans="1:16" x14ac:dyDescent="0.25">
      <c r="A79" s="110" t="s">
        <v>105</v>
      </c>
      <c r="B79" s="103" t="s">
        <v>51</v>
      </c>
      <c r="C79" s="103" t="s">
        <v>41</v>
      </c>
      <c r="D79" s="104">
        <v>3</v>
      </c>
      <c r="E79" s="104">
        <v>1</v>
      </c>
      <c r="F79" s="105" t="str">
        <f t="shared" si="12"/>
        <v>Baixa</v>
      </c>
      <c r="G79" s="104" t="str">
        <f t="shared" si="13"/>
        <v>EEL</v>
      </c>
      <c r="H79" s="104">
        <f t="shared" si="14"/>
        <v>3</v>
      </c>
      <c r="I79" s="105" t="str">
        <f t="shared" si="15"/>
        <v>L</v>
      </c>
      <c r="J79" s="104" t="str">
        <f t="shared" si="16"/>
        <v>EEI</v>
      </c>
      <c r="K79" s="106">
        <f t="shared" si="17"/>
        <v>3</v>
      </c>
      <c r="L79" s="106">
        <f>IF(NOT(ISERROR(VLOOKUP(B79,Deflatores!G$42:H$64,2,FALSE))),VLOOKUP(B79,Deflatores!G$42:H$64,2,FALSE),IF(OR(ISBLANK(C79),ISBLANK(B79)),"",VLOOKUP(C79,Deflatores!G$4:H$38,2,FALSE)*H79+VLOOKUP(C79,Deflatores!G$4:I$38,3,FALSE)))</f>
        <v>3</v>
      </c>
      <c r="M79" s="107"/>
      <c r="N79" s="107"/>
      <c r="O79" s="108"/>
      <c r="P79" s="109"/>
    </row>
    <row r="80" spans="1:16" x14ac:dyDescent="0.25">
      <c r="A80" s="110" t="s">
        <v>106</v>
      </c>
      <c r="B80" s="103" t="s">
        <v>51</v>
      </c>
      <c r="C80" s="103" t="s">
        <v>224</v>
      </c>
      <c r="D80" s="104">
        <v>28</v>
      </c>
      <c r="E80" s="104">
        <v>5</v>
      </c>
      <c r="F80" s="105" t="str">
        <f t="shared" si="12"/>
        <v>Alta</v>
      </c>
      <c r="G80" s="104" t="str">
        <f t="shared" si="13"/>
        <v>EEH</v>
      </c>
      <c r="H80" s="104">
        <f t="shared" si="14"/>
        <v>6</v>
      </c>
      <c r="I80" s="105" t="str">
        <f t="shared" si="15"/>
        <v>H</v>
      </c>
      <c r="J80" s="104" t="str">
        <f t="shared" si="16"/>
        <v>EEA50</v>
      </c>
      <c r="K80" s="106">
        <f t="shared" si="17"/>
        <v>6</v>
      </c>
      <c r="L80" s="106">
        <f>IF(NOT(ISERROR(VLOOKUP(B80,Deflatores!G$42:H$64,2,FALSE))),VLOOKUP(B80,Deflatores!G$42:H$64,2,FALSE),IF(OR(ISBLANK(C80),ISBLANK(B80)),"",VLOOKUP(C80,Deflatores!G$4:H$38,2,FALSE)*H80+VLOOKUP(C80,Deflatores!G$4:I$38,3,FALSE)))</f>
        <v>3</v>
      </c>
      <c r="M80" s="107"/>
      <c r="N80" s="107"/>
      <c r="O80" s="108"/>
      <c r="P80" s="109"/>
    </row>
    <row r="81" spans="1:16" x14ac:dyDescent="0.25">
      <c r="A81" s="110"/>
      <c r="B81" s="103"/>
      <c r="C81" s="103"/>
      <c r="D81" s="104"/>
      <c r="E81" s="104"/>
      <c r="F81" s="105" t="str">
        <f t="shared" si="12"/>
        <v/>
      </c>
      <c r="G81" s="104" t="str">
        <f t="shared" si="13"/>
        <v/>
      </c>
      <c r="H81" s="104" t="str">
        <f t="shared" si="14"/>
        <v/>
      </c>
      <c r="I81" s="105" t="str">
        <f t="shared" si="15"/>
        <v/>
      </c>
      <c r="J81" s="104" t="str">
        <f t="shared" si="16"/>
        <v/>
      </c>
      <c r="K81" s="106" t="str">
        <f t="shared" si="17"/>
        <v/>
      </c>
      <c r="L81" s="106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7"/>
      <c r="N81" s="107"/>
      <c r="O81" s="108"/>
      <c r="P81" s="109"/>
    </row>
    <row r="82" spans="1:16" x14ac:dyDescent="0.25">
      <c r="A82" s="102" t="s">
        <v>107</v>
      </c>
      <c r="B82" s="103"/>
      <c r="C82" s="103"/>
      <c r="D82" s="104"/>
      <c r="E82" s="104"/>
      <c r="F82" s="105" t="str">
        <f t="shared" si="12"/>
        <v/>
      </c>
      <c r="G82" s="104" t="str">
        <f t="shared" si="13"/>
        <v/>
      </c>
      <c r="H82" s="104" t="str">
        <f t="shared" si="14"/>
        <v/>
      </c>
      <c r="I82" s="105" t="str">
        <f t="shared" si="15"/>
        <v/>
      </c>
      <c r="J82" s="104" t="str">
        <f t="shared" si="16"/>
        <v/>
      </c>
      <c r="K82" s="106" t="str">
        <f t="shared" si="17"/>
        <v/>
      </c>
      <c r="L82" s="106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7"/>
      <c r="N82" s="107"/>
      <c r="O82" s="108"/>
      <c r="P82" s="109"/>
    </row>
    <row r="83" spans="1:16" x14ac:dyDescent="0.25">
      <c r="A83" s="110" t="s">
        <v>108</v>
      </c>
      <c r="B83" s="103" t="s">
        <v>49</v>
      </c>
      <c r="C83" s="103" t="s">
        <v>41</v>
      </c>
      <c r="D83" s="104">
        <v>8</v>
      </c>
      <c r="E83" s="104">
        <v>1</v>
      </c>
      <c r="F83" s="105" t="str">
        <f t="shared" si="12"/>
        <v>Baixa</v>
      </c>
      <c r="G83" s="104" t="str">
        <f t="shared" si="13"/>
        <v>ALIL</v>
      </c>
      <c r="H83" s="104">
        <f t="shared" si="14"/>
        <v>7</v>
      </c>
      <c r="I83" s="105" t="str">
        <f t="shared" si="15"/>
        <v>L</v>
      </c>
      <c r="J83" s="104" t="str">
        <f t="shared" si="16"/>
        <v>ALII</v>
      </c>
      <c r="K83" s="106">
        <f t="shared" si="17"/>
        <v>7</v>
      </c>
      <c r="L83" s="106">
        <f>IF(NOT(ISERROR(VLOOKUP(B83,Deflatores!G$42:H$64,2,FALSE))),VLOOKUP(B83,Deflatores!G$42:H$64,2,FALSE),IF(OR(ISBLANK(C83),ISBLANK(B83)),"",VLOOKUP(C83,Deflatores!G$4:H$38,2,FALSE)*H83+VLOOKUP(C83,Deflatores!G$4:I$38,3,FALSE)))</f>
        <v>7</v>
      </c>
      <c r="M83" s="107"/>
      <c r="N83" s="107"/>
      <c r="O83" s="108"/>
      <c r="P83" s="109"/>
    </row>
    <row r="84" spans="1:16" x14ac:dyDescent="0.25">
      <c r="A84" s="110" t="s">
        <v>109</v>
      </c>
      <c r="B84" s="103" t="s">
        <v>51</v>
      </c>
      <c r="C84" s="103" t="s">
        <v>41</v>
      </c>
      <c r="D84" s="104">
        <v>8</v>
      </c>
      <c r="E84" s="104">
        <v>3</v>
      </c>
      <c r="F84" s="105" t="str">
        <f t="shared" si="12"/>
        <v>Alta</v>
      </c>
      <c r="G84" s="104" t="str">
        <f t="shared" si="13"/>
        <v>EEH</v>
      </c>
      <c r="H84" s="104">
        <f t="shared" si="14"/>
        <v>6</v>
      </c>
      <c r="I84" s="105" t="str">
        <f t="shared" si="15"/>
        <v>H</v>
      </c>
      <c r="J84" s="104" t="str">
        <f t="shared" si="16"/>
        <v>EEI</v>
      </c>
      <c r="K84" s="106">
        <f t="shared" si="17"/>
        <v>6</v>
      </c>
      <c r="L84" s="106">
        <f>IF(NOT(ISERROR(VLOOKUP(B84,Deflatores!G$42:H$64,2,FALSE))),VLOOKUP(B84,Deflatores!G$42:H$64,2,FALSE),IF(OR(ISBLANK(C84),ISBLANK(B84)),"",VLOOKUP(C84,Deflatores!G$4:H$38,2,FALSE)*H84+VLOOKUP(C84,Deflatores!G$4:I$38,3,FALSE)))</f>
        <v>6</v>
      </c>
      <c r="M84" s="107"/>
      <c r="N84" s="107"/>
      <c r="O84" s="108"/>
      <c r="P84" s="109"/>
    </row>
    <row r="85" spans="1:16" x14ac:dyDescent="0.25">
      <c r="A85" s="111" t="s">
        <v>110</v>
      </c>
      <c r="B85" s="103" t="s">
        <v>46</v>
      </c>
      <c r="C85" s="103" t="s">
        <v>41</v>
      </c>
      <c r="D85" s="104">
        <v>6</v>
      </c>
      <c r="E85" s="104">
        <v>2</v>
      </c>
      <c r="F85" s="105" t="str">
        <f t="shared" si="12"/>
        <v>Média</v>
      </c>
      <c r="G85" s="104" t="str">
        <f t="shared" si="13"/>
        <v>CEA</v>
      </c>
      <c r="H85" s="104">
        <f t="shared" si="14"/>
        <v>4</v>
      </c>
      <c r="I85" s="105" t="str">
        <f t="shared" si="15"/>
        <v>A</v>
      </c>
      <c r="J85" s="104" t="str">
        <f t="shared" si="16"/>
        <v>CEI</v>
      </c>
      <c r="K85" s="106">
        <f t="shared" si="17"/>
        <v>4</v>
      </c>
      <c r="L85" s="106">
        <f>IF(NOT(ISERROR(VLOOKUP(B85,Deflatores!G$42:H$64,2,FALSE))),VLOOKUP(B85,Deflatores!G$42:H$64,2,FALSE),IF(OR(ISBLANK(C85),ISBLANK(B85)),"",VLOOKUP(C85,Deflatores!G$4:H$38,2,FALSE)*H85+VLOOKUP(C85,Deflatores!G$4:I$38,3,FALSE)))</f>
        <v>4</v>
      </c>
      <c r="M85" s="107"/>
      <c r="N85" s="107"/>
      <c r="O85" s="108"/>
      <c r="P85" s="109"/>
    </row>
    <row r="86" spans="1:16" x14ac:dyDescent="0.25">
      <c r="A86" s="110" t="s">
        <v>111</v>
      </c>
      <c r="B86" s="103" t="s">
        <v>46</v>
      </c>
      <c r="C86" s="103" t="s">
        <v>41</v>
      </c>
      <c r="D86" s="104">
        <v>11</v>
      </c>
      <c r="E86" s="104">
        <v>5</v>
      </c>
      <c r="F86" s="105" t="str">
        <f t="shared" si="12"/>
        <v>Alta</v>
      </c>
      <c r="G86" s="104" t="str">
        <f t="shared" si="13"/>
        <v>CEH</v>
      </c>
      <c r="H86" s="104">
        <f t="shared" si="14"/>
        <v>6</v>
      </c>
      <c r="I86" s="105" t="str">
        <f t="shared" si="15"/>
        <v>H</v>
      </c>
      <c r="J86" s="104" t="str">
        <f t="shared" si="16"/>
        <v>CEI</v>
      </c>
      <c r="K86" s="106">
        <f t="shared" si="17"/>
        <v>6</v>
      </c>
      <c r="L86" s="106">
        <f>IF(NOT(ISERROR(VLOOKUP(B86,Deflatores!G$42:H$64,2,FALSE))),VLOOKUP(B86,Deflatores!G$42:H$64,2,FALSE),IF(OR(ISBLANK(C86),ISBLANK(B86)),"",VLOOKUP(C86,Deflatores!G$4:H$38,2,FALSE)*H86+VLOOKUP(C86,Deflatores!G$4:I$38,3,FALSE)))</f>
        <v>6</v>
      </c>
      <c r="M86" s="107"/>
      <c r="N86" s="107"/>
      <c r="O86" s="108"/>
      <c r="P86" s="109"/>
    </row>
    <row r="87" spans="1:16" x14ac:dyDescent="0.25">
      <c r="A87" s="110" t="s">
        <v>112</v>
      </c>
      <c r="B87" s="103" t="s">
        <v>51</v>
      </c>
      <c r="C87" s="103" t="s">
        <v>41</v>
      </c>
      <c r="D87" s="104">
        <v>6</v>
      </c>
      <c r="E87" s="104">
        <v>1</v>
      </c>
      <c r="F87" s="105" t="str">
        <f t="shared" si="12"/>
        <v>Baixa</v>
      </c>
      <c r="G87" s="104" t="str">
        <f t="shared" si="13"/>
        <v>EEL</v>
      </c>
      <c r="H87" s="104">
        <f t="shared" si="14"/>
        <v>3</v>
      </c>
      <c r="I87" s="105" t="str">
        <f t="shared" si="15"/>
        <v>L</v>
      </c>
      <c r="J87" s="104" t="str">
        <f t="shared" si="16"/>
        <v>EEI</v>
      </c>
      <c r="K87" s="106">
        <f t="shared" si="17"/>
        <v>3</v>
      </c>
      <c r="L87" s="106">
        <f>IF(NOT(ISERROR(VLOOKUP(B87,Deflatores!G$42:H$64,2,FALSE))),VLOOKUP(B87,Deflatores!G$42:H$64,2,FALSE),IF(OR(ISBLANK(C87),ISBLANK(B87)),"",VLOOKUP(C87,Deflatores!G$4:H$38,2,FALSE)*H87+VLOOKUP(C87,Deflatores!G$4:I$38,3,FALSE)))</f>
        <v>3</v>
      </c>
      <c r="M87" s="107"/>
      <c r="N87" s="107"/>
      <c r="O87" s="108"/>
      <c r="P87" s="109"/>
    </row>
    <row r="88" spans="1:16" x14ac:dyDescent="0.25">
      <c r="A88" s="110" t="s">
        <v>113</v>
      </c>
      <c r="B88" s="103" t="s">
        <v>51</v>
      </c>
      <c r="C88" s="103" t="s">
        <v>41</v>
      </c>
      <c r="D88" s="104">
        <v>3</v>
      </c>
      <c r="E88" s="104">
        <v>1</v>
      </c>
      <c r="F88" s="105" t="str">
        <f t="shared" si="12"/>
        <v>Baixa</v>
      </c>
      <c r="G88" s="104" t="str">
        <f t="shared" si="13"/>
        <v>EEL</v>
      </c>
      <c r="H88" s="104">
        <f t="shared" si="14"/>
        <v>3</v>
      </c>
      <c r="I88" s="105" t="str">
        <f t="shared" si="15"/>
        <v>L</v>
      </c>
      <c r="J88" s="104" t="str">
        <f t="shared" si="16"/>
        <v>EEI</v>
      </c>
      <c r="K88" s="106">
        <f t="shared" si="17"/>
        <v>3</v>
      </c>
      <c r="L88" s="106">
        <f>IF(NOT(ISERROR(VLOOKUP(B88,Deflatores!G$42:H$64,2,FALSE))),VLOOKUP(B88,Deflatores!G$42:H$64,2,FALSE),IF(OR(ISBLANK(C88),ISBLANK(B88)),"",VLOOKUP(C88,Deflatores!G$4:H$38,2,FALSE)*H88+VLOOKUP(C88,Deflatores!G$4:I$38,3,FALSE)))</f>
        <v>3</v>
      </c>
      <c r="M88" s="107"/>
      <c r="N88" s="107"/>
      <c r="O88" s="108"/>
      <c r="P88" s="109"/>
    </row>
    <row r="89" spans="1:16" x14ac:dyDescent="0.25">
      <c r="A89" s="110" t="s">
        <v>114</v>
      </c>
      <c r="B89" s="103" t="s">
        <v>51</v>
      </c>
      <c r="C89" s="103" t="s">
        <v>41</v>
      </c>
      <c r="D89" s="104">
        <v>17</v>
      </c>
      <c r="E89" s="104">
        <v>2</v>
      </c>
      <c r="F89" s="105" t="str">
        <f t="shared" si="12"/>
        <v>Alta</v>
      </c>
      <c r="G89" s="104" t="str">
        <f t="shared" si="13"/>
        <v>EEH</v>
      </c>
      <c r="H89" s="104">
        <f t="shared" si="14"/>
        <v>6</v>
      </c>
      <c r="I89" s="105" t="str">
        <f t="shared" si="15"/>
        <v>H</v>
      </c>
      <c r="J89" s="104" t="str">
        <f t="shared" si="16"/>
        <v>EEI</v>
      </c>
      <c r="K89" s="106">
        <f t="shared" si="17"/>
        <v>6</v>
      </c>
      <c r="L89" s="106">
        <f>IF(NOT(ISERROR(VLOOKUP(B89,Deflatores!G$42:H$64,2,FALSE))),VLOOKUP(B89,Deflatores!G$42:H$64,2,FALSE),IF(OR(ISBLANK(C89),ISBLANK(B89)),"",VLOOKUP(C89,Deflatores!G$4:H$38,2,FALSE)*H89+VLOOKUP(C89,Deflatores!G$4:I$38,3,FALSE)))</f>
        <v>6</v>
      </c>
      <c r="M89" s="107"/>
      <c r="N89" s="107"/>
      <c r="O89" s="108"/>
      <c r="P89" s="109"/>
    </row>
    <row r="90" spans="1:16" x14ac:dyDescent="0.25">
      <c r="A90" s="110"/>
      <c r="B90" s="103"/>
      <c r="C90" s="103"/>
      <c r="D90" s="104"/>
      <c r="E90" s="104"/>
      <c r="F90" s="105" t="str">
        <f t="shared" si="12"/>
        <v/>
      </c>
      <c r="G90" s="104" t="str">
        <f t="shared" si="13"/>
        <v/>
      </c>
      <c r="H90" s="104" t="str">
        <f t="shared" si="14"/>
        <v/>
      </c>
      <c r="I90" s="105" t="str">
        <f t="shared" si="15"/>
        <v/>
      </c>
      <c r="J90" s="104" t="str">
        <f t="shared" si="16"/>
        <v/>
      </c>
      <c r="K90" s="106" t="str">
        <f t="shared" si="17"/>
        <v/>
      </c>
      <c r="L90" s="106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7"/>
      <c r="N90" s="107"/>
      <c r="O90" s="108"/>
      <c r="P90" s="109"/>
    </row>
    <row r="91" spans="1:16" x14ac:dyDescent="0.25">
      <c r="A91" s="102" t="s">
        <v>115</v>
      </c>
      <c r="B91" s="103"/>
      <c r="C91" s="103"/>
      <c r="D91" s="104"/>
      <c r="E91" s="104"/>
      <c r="F91" s="105" t="str">
        <f t="shared" si="12"/>
        <v/>
      </c>
      <c r="G91" s="104" t="str">
        <f t="shared" si="13"/>
        <v/>
      </c>
      <c r="H91" s="104" t="str">
        <f t="shared" si="14"/>
        <v/>
      </c>
      <c r="I91" s="105" t="str">
        <f t="shared" si="15"/>
        <v/>
      </c>
      <c r="J91" s="104" t="str">
        <f t="shared" si="16"/>
        <v/>
      </c>
      <c r="K91" s="106" t="str">
        <f t="shared" si="17"/>
        <v/>
      </c>
      <c r="L91" s="106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7"/>
      <c r="N91" s="107"/>
      <c r="O91" s="108"/>
      <c r="P91" s="109"/>
    </row>
    <row r="92" spans="1:16" x14ac:dyDescent="0.25">
      <c r="A92" s="110" t="s">
        <v>116</v>
      </c>
      <c r="B92" s="103" t="s">
        <v>46</v>
      </c>
      <c r="C92" s="103" t="s">
        <v>41</v>
      </c>
      <c r="D92" s="104">
        <v>7</v>
      </c>
      <c r="E92" s="104">
        <v>2</v>
      </c>
      <c r="F92" s="105" t="str">
        <f t="shared" si="12"/>
        <v>Média</v>
      </c>
      <c r="G92" s="104" t="str">
        <f t="shared" si="13"/>
        <v>CEA</v>
      </c>
      <c r="H92" s="104">
        <f t="shared" si="14"/>
        <v>4</v>
      </c>
      <c r="I92" s="105" t="str">
        <f t="shared" si="15"/>
        <v>A</v>
      </c>
      <c r="J92" s="104" t="str">
        <f t="shared" si="16"/>
        <v>CEI</v>
      </c>
      <c r="K92" s="106">
        <f t="shared" si="17"/>
        <v>4</v>
      </c>
      <c r="L92" s="106">
        <f>IF(NOT(ISERROR(VLOOKUP(B92,Deflatores!G$42:H$64,2,FALSE))),VLOOKUP(B92,Deflatores!G$42:H$64,2,FALSE),IF(OR(ISBLANK(C92),ISBLANK(B92)),"",VLOOKUP(C92,Deflatores!G$4:H$38,2,FALSE)*H92+VLOOKUP(C92,Deflatores!G$4:I$38,3,FALSE)))</f>
        <v>4</v>
      </c>
      <c r="M92" s="107"/>
      <c r="N92" s="107"/>
      <c r="O92" s="108"/>
      <c r="P92" s="109"/>
    </row>
    <row r="93" spans="1:16" x14ac:dyDescent="0.25">
      <c r="A93" s="110" t="s">
        <v>117</v>
      </c>
      <c r="B93" s="103" t="s">
        <v>46</v>
      </c>
      <c r="C93" s="103" t="s">
        <v>41</v>
      </c>
      <c r="D93" s="104">
        <v>4</v>
      </c>
      <c r="E93" s="104">
        <v>1</v>
      </c>
      <c r="F93" s="105" t="str">
        <f t="shared" si="12"/>
        <v>Baixa</v>
      </c>
      <c r="G93" s="104" t="str">
        <f t="shared" si="13"/>
        <v>CEL</v>
      </c>
      <c r="H93" s="104">
        <f t="shared" si="14"/>
        <v>3</v>
      </c>
      <c r="I93" s="105" t="str">
        <f t="shared" si="15"/>
        <v>L</v>
      </c>
      <c r="J93" s="104" t="str">
        <f t="shared" si="16"/>
        <v>CEI</v>
      </c>
      <c r="K93" s="106">
        <f t="shared" si="17"/>
        <v>3</v>
      </c>
      <c r="L93" s="106">
        <f>IF(NOT(ISERROR(VLOOKUP(B93,Deflatores!G$42:H$64,2,FALSE))),VLOOKUP(B93,Deflatores!G$42:H$64,2,FALSE),IF(OR(ISBLANK(C93),ISBLANK(B93)),"",VLOOKUP(C93,Deflatores!G$4:H$38,2,FALSE)*H93+VLOOKUP(C93,Deflatores!G$4:I$38,3,FALSE)))</f>
        <v>3</v>
      </c>
      <c r="M93" s="107"/>
      <c r="N93" s="107"/>
      <c r="O93" s="108"/>
      <c r="P93" s="109"/>
    </row>
    <row r="94" spans="1:16" x14ac:dyDescent="0.25">
      <c r="A94" s="112"/>
      <c r="B94" s="103"/>
      <c r="C94" s="103"/>
      <c r="D94" s="104"/>
      <c r="E94" s="104"/>
      <c r="F94" s="105" t="str">
        <f t="shared" si="12"/>
        <v/>
      </c>
      <c r="G94" s="104" t="str">
        <f t="shared" si="13"/>
        <v/>
      </c>
      <c r="H94" s="104" t="str">
        <f t="shared" si="14"/>
        <v/>
      </c>
      <c r="I94" s="105" t="str">
        <f t="shared" si="15"/>
        <v/>
      </c>
      <c r="J94" s="104" t="str">
        <f t="shared" si="16"/>
        <v/>
      </c>
      <c r="K94" s="106" t="str">
        <f t="shared" si="17"/>
        <v/>
      </c>
      <c r="L94" s="106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7"/>
      <c r="N94" s="107"/>
      <c r="O94" s="108"/>
      <c r="P94" s="109"/>
    </row>
    <row r="95" spans="1:16" x14ac:dyDescent="0.25">
      <c r="A95" s="102" t="s">
        <v>118</v>
      </c>
      <c r="B95" s="103"/>
      <c r="C95" s="103"/>
      <c r="D95" s="104"/>
      <c r="E95" s="104"/>
      <c r="F95" s="105" t="str">
        <f t="shared" si="12"/>
        <v/>
      </c>
      <c r="G95" s="104" t="str">
        <f t="shared" si="13"/>
        <v/>
      </c>
      <c r="H95" s="104" t="str">
        <f t="shared" si="14"/>
        <v/>
      </c>
      <c r="I95" s="105" t="str">
        <f t="shared" si="15"/>
        <v/>
      </c>
      <c r="J95" s="104" t="str">
        <f t="shared" si="16"/>
        <v/>
      </c>
      <c r="K95" s="106" t="str">
        <f t="shared" si="17"/>
        <v/>
      </c>
      <c r="L95" s="106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7"/>
      <c r="N95" s="107"/>
      <c r="O95" s="108"/>
      <c r="P95" s="109"/>
    </row>
    <row r="96" spans="1:16" x14ac:dyDescent="0.25">
      <c r="A96" s="110" t="s">
        <v>338</v>
      </c>
      <c r="B96" s="103" t="s">
        <v>49</v>
      </c>
      <c r="C96" s="103" t="s">
        <v>41</v>
      </c>
      <c r="D96" s="104">
        <v>10</v>
      </c>
      <c r="E96" s="104">
        <v>1</v>
      </c>
      <c r="F96" s="105" t="str">
        <f t="shared" si="12"/>
        <v>Baixa</v>
      </c>
      <c r="G96" s="104" t="str">
        <f t="shared" si="13"/>
        <v>ALIL</v>
      </c>
      <c r="H96" s="104">
        <f t="shared" si="14"/>
        <v>7</v>
      </c>
      <c r="I96" s="105" t="str">
        <f t="shared" si="15"/>
        <v>L</v>
      </c>
      <c r="J96" s="104" t="str">
        <f t="shared" si="16"/>
        <v>ALII</v>
      </c>
      <c r="K96" s="106">
        <f t="shared" si="17"/>
        <v>7</v>
      </c>
      <c r="L96" s="106">
        <f>IF(NOT(ISERROR(VLOOKUP(B96,Deflatores!G$42:H$64,2,FALSE))),VLOOKUP(B96,Deflatores!G$42:H$64,2,FALSE),IF(OR(ISBLANK(C96),ISBLANK(B96)),"",VLOOKUP(C96,Deflatores!G$4:H$38,2,FALSE)*H96+VLOOKUP(C96,Deflatores!G$4:I$38,3,FALSE)))</f>
        <v>7</v>
      </c>
      <c r="M96" s="107"/>
      <c r="N96" s="107"/>
      <c r="O96" s="108"/>
      <c r="P96" s="109"/>
    </row>
    <row r="97" spans="1:16" x14ac:dyDescent="0.25">
      <c r="A97" s="110" t="s">
        <v>119</v>
      </c>
      <c r="B97" s="103" t="s">
        <v>51</v>
      </c>
      <c r="C97" s="103" t="s">
        <v>41</v>
      </c>
      <c r="D97" s="104">
        <v>10</v>
      </c>
      <c r="E97" s="104">
        <v>3</v>
      </c>
      <c r="F97" s="105" t="str">
        <f t="shared" si="12"/>
        <v>Alta</v>
      </c>
      <c r="G97" s="104" t="str">
        <f t="shared" si="13"/>
        <v>EEH</v>
      </c>
      <c r="H97" s="104">
        <f t="shared" si="14"/>
        <v>6</v>
      </c>
      <c r="I97" s="105" t="str">
        <f t="shared" si="15"/>
        <v>H</v>
      </c>
      <c r="J97" s="104" t="str">
        <f t="shared" si="16"/>
        <v>EEI</v>
      </c>
      <c r="K97" s="106">
        <f t="shared" si="17"/>
        <v>6</v>
      </c>
      <c r="L97" s="106">
        <f>IF(NOT(ISERROR(VLOOKUP(B97,Deflatores!G$42:H$64,2,FALSE))),VLOOKUP(B97,Deflatores!G$42:H$64,2,FALSE),IF(OR(ISBLANK(C97),ISBLANK(B97)),"",VLOOKUP(C97,Deflatores!G$4:H$38,2,FALSE)*H97+VLOOKUP(C97,Deflatores!G$4:I$38,3,FALSE)))</f>
        <v>6</v>
      </c>
      <c r="M97" s="107"/>
      <c r="N97" s="107"/>
      <c r="O97" s="108"/>
      <c r="P97" s="109"/>
    </row>
    <row r="98" spans="1:16" x14ac:dyDescent="0.25">
      <c r="A98" s="111" t="s">
        <v>120</v>
      </c>
      <c r="B98" s="103" t="s">
        <v>46</v>
      </c>
      <c r="C98" s="103" t="s">
        <v>41</v>
      </c>
      <c r="D98" s="104">
        <v>4</v>
      </c>
      <c r="E98" s="104">
        <v>1</v>
      </c>
      <c r="F98" s="105" t="str">
        <f t="shared" si="12"/>
        <v>Baixa</v>
      </c>
      <c r="G98" s="104" t="str">
        <f t="shared" si="13"/>
        <v>CEL</v>
      </c>
      <c r="H98" s="104">
        <f t="shared" si="14"/>
        <v>3</v>
      </c>
      <c r="I98" s="105" t="str">
        <f t="shared" si="15"/>
        <v>L</v>
      </c>
      <c r="J98" s="104" t="str">
        <f t="shared" si="16"/>
        <v>CEI</v>
      </c>
      <c r="K98" s="106">
        <f t="shared" si="17"/>
        <v>3</v>
      </c>
      <c r="L98" s="106">
        <f>IF(NOT(ISERROR(VLOOKUP(B98,Deflatores!G$42:H$64,2,FALSE))),VLOOKUP(B98,Deflatores!G$42:H$64,2,FALSE),IF(OR(ISBLANK(C98),ISBLANK(B98)),"",VLOOKUP(C98,Deflatores!G$4:H$38,2,FALSE)*H98+VLOOKUP(C98,Deflatores!G$4:I$38,3,FALSE)))</f>
        <v>3</v>
      </c>
      <c r="M98" s="107"/>
      <c r="N98" s="107"/>
      <c r="O98" s="108"/>
      <c r="P98" s="109"/>
    </row>
    <row r="99" spans="1:16" x14ac:dyDescent="0.25">
      <c r="A99" s="110" t="s">
        <v>121</v>
      </c>
      <c r="B99" s="103" t="s">
        <v>51</v>
      </c>
      <c r="C99" s="103" t="s">
        <v>41</v>
      </c>
      <c r="D99" s="104">
        <v>10</v>
      </c>
      <c r="E99" s="104">
        <v>3</v>
      </c>
      <c r="F99" s="105" t="str">
        <f t="shared" si="12"/>
        <v>Alta</v>
      </c>
      <c r="G99" s="104" t="str">
        <f t="shared" si="13"/>
        <v>EEH</v>
      </c>
      <c r="H99" s="104">
        <f t="shared" si="14"/>
        <v>6</v>
      </c>
      <c r="I99" s="105" t="str">
        <f t="shared" si="15"/>
        <v>H</v>
      </c>
      <c r="J99" s="104" t="str">
        <f t="shared" si="16"/>
        <v>EEI</v>
      </c>
      <c r="K99" s="106">
        <f t="shared" si="17"/>
        <v>6</v>
      </c>
      <c r="L99" s="106">
        <f>IF(NOT(ISERROR(VLOOKUP(B99,Deflatores!G$42:H$64,2,FALSE))),VLOOKUP(B99,Deflatores!G$42:H$64,2,FALSE),IF(OR(ISBLANK(C99),ISBLANK(B99)),"",VLOOKUP(C99,Deflatores!G$4:H$38,2,FALSE)*H99+VLOOKUP(C99,Deflatores!G$4:I$38,3,FALSE)))</f>
        <v>6</v>
      </c>
      <c r="M99" s="107"/>
      <c r="N99" s="107"/>
      <c r="O99" s="108"/>
      <c r="P99" s="109"/>
    </row>
    <row r="100" spans="1:16" x14ac:dyDescent="0.25">
      <c r="A100" s="111" t="s">
        <v>54</v>
      </c>
      <c r="B100" s="103" t="s">
        <v>46</v>
      </c>
      <c r="C100" s="103" t="s">
        <v>41</v>
      </c>
      <c r="D100" s="104">
        <v>5</v>
      </c>
      <c r="E100" s="104">
        <v>2</v>
      </c>
      <c r="F100" s="105" t="str">
        <f t="shared" si="12"/>
        <v>Baixa</v>
      </c>
      <c r="G100" s="104" t="str">
        <f t="shared" si="13"/>
        <v>CEL</v>
      </c>
      <c r="H100" s="104">
        <f t="shared" si="14"/>
        <v>3</v>
      </c>
      <c r="I100" s="105" t="str">
        <f t="shared" si="15"/>
        <v>L</v>
      </c>
      <c r="J100" s="104" t="str">
        <f t="shared" si="16"/>
        <v>CEI</v>
      </c>
      <c r="K100" s="106">
        <f t="shared" si="17"/>
        <v>3</v>
      </c>
      <c r="L100" s="106">
        <f>IF(NOT(ISERROR(VLOOKUP(B100,Deflatores!G$42:H$64,2,FALSE))),VLOOKUP(B100,Deflatores!G$42:H$64,2,FALSE),IF(OR(ISBLANK(C100),ISBLANK(B100)),"",VLOOKUP(C100,Deflatores!G$4:H$38,2,FALSE)*H100+VLOOKUP(C100,Deflatores!G$4:I$38,3,FALSE)))</f>
        <v>3</v>
      </c>
      <c r="M100" s="107"/>
      <c r="N100" s="107"/>
      <c r="O100" s="108"/>
      <c r="P100" s="109"/>
    </row>
    <row r="101" spans="1:16" x14ac:dyDescent="0.25">
      <c r="A101" s="110" t="s">
        <v>122</v>
      </c>
      <c r="B101" s="103" t="s">
        <v>46</v>
      </c>
      <c r="C101" s="103" t="s">
        <v>41</v>
      </c>
      <c r="D101" s="104">
        <v>8</v>
      </c>
      <c r="E101" s="104">
        <v>2</v>
      </c>
      <c r="F101" s="105" t="str">
        <f t="shared" si="12"/>
        <v>Média</v>
      </c>
      <c r="G101" s="104" t="str">
        <f t="shared" si="13"/>
        <v>CEA</v>
      </c>
      <c r="H101" s="104">
        <f t="shared" si="14"/>
        <v>4</v>
      </c>
      <c r="I101" s="105" t="str">
        <f t="shared" si="15"/>
        <v>A</v>
      </c>
      <c r="J101" s="104" t="str">
        <f t="shared" si="16"/>
        <v>CEI</v>
      </c>
      <c r="K101" s="106">
        <f t="shared" si="17"/>
        <v>4</v>
      </c>
      <c r="L101" s="106">
        <f>IF(NOT(ISERROR(VLOOKUP(B101,Deflatores!G$42:H$64,2,FALSE))),VLOOKUP(B101,Deflatores!G$42:H$64,2,FALSE),IF(OR(ISBLANK(C101),ISBLANK(B101)),"",VLOOKUP(C101,Deflatores!G$4:H$38,2,FALSE)*H101+VLOOKUP(C101,Deflatores!G$4:I$38,3,FALSE)))</f>
        <v>4</v>
      </c>
      <c r="M101" s="107"/>
      <c r="N101" s="107"/>
      <c r="O101" s="108"/>
      <c r="P101" s="109"/>
    </row>
    <row r="102" spans="1:16" x14ac:dyDescent="0.25">
      <c r="A102" s="110" t="s">
        <v>123</v>
      </c>
      <c r="B102" s="103" t="s">
        <v>46</v>
      </c>
      <c r="C102" s="103" t="s">
        <v>41</v>
      </c>
      <c r="D102" s="104">
        <v>11</v>
      </c>
      <c r="E102" s="104">
        <v>3</v>
      </c>
      <c r="F102" s="105" t="str">
        <f t="shared" si="12"/>
        <v>Média</v>
      </c>
      <c r="G102" s="104" t="str">
        <f t="shared" si="13"/>
        <v>CEA</v>
      </c>
      <c r="H102" s="104">
        <f t="shared" si="14"/>
        <v>4</v>
      </c>
      <c r="I102" s="105" t="str">
        <f t="shared" si="15"/>
        <v>A</v>
      </c>
      <c r="J102" s="104" t="str">
        <f t="shared" si="16"/>
        <v>CEI</v>
      </c>
      <c r="K102" s="106">
        <f t="shared" si="17"/>
        <v>4</v>
      </c>
      <c r="L102" s="106">
        <f>IF(NOT(ISERROR(VLOOKUP(B102,Deflatores!G$42:H$64,2,FALSE))),VLOOKUP(B102,Deflatores!G$42:H$64,2,FALSE),IF(OR(ISBLANK(C102),ISBLANK(B102)),"",VLOOKUP(C102,Deflatores!G$4:H$38,2,FALSE)*H102+VLOOKUP(C102,Deflatores!G$4:I$38,3,FALSE)))</f>
        <v>4</v>
      </c>
      <c r="M102" s="107"/>
      <c r="N102" s="107"/>
      <c r="O102" s="108"/>
      <c r="P102" s="109"/>
    </row>
    <row r="103" spans="1:16" x14ac:dyDescent="0.25">
      <c r="A103" s="110" t="s">
        <v>124</v>
      </c>
      <c r="B103" s="103" t="s">
        <v>51</v>
      </c>
      <c r="C103" s="103" t="s">
        <v>41</v>
      </c>
      <c r="D103" s="104">
        <v>3</v>
      </c>
      <c r="E103" s="104">
        <v>1</v>
      </c>
      <c r="F103" s="105" t="str">
        <f t="shared" si="12"/>
        <v>Baixa</v>
      </c>
      <c r="G103" s="104" t="str">
        <f t="shared" si="13"/>
        <v>EEL</v>
      </c>
      <c r="H103" s="104">
        <f t="shared" si="14"/>
        <v>3</v>
      </c>
      <c r="I103" s="105" t="str">
        <f t="shared" si="15"/>
        <v>L</v>
      </c>
      <c r="J103" s="104" t="str">
        <f t="shared" si="16"/>
        <v>EEI</v>
      </c>
      <c r="K103" s="106">
        <f t="shared" si="17"/>
        <v>3</v>
      </c>
      <c r="L103" s="106">
        <f>IF(NOT(ISERROR(VLOOKUP(B103,Deflatores!G$42:H$64,2,FALSE))),VLOOKUP(B103,Deflatores!G$42:H$64,2,FALSE),IF(OR(ISBLANK(C103),ISBLANK(B103)),"",VLOOKUP(C103,Deflatores!G$4:H$38,2,FALSE)*H103+VLOOKUP(C103,Deflatores!G$4:I$38,3,FALSE)))</f>
        <v>3</v>
      </c>
      <c r="M103" s="107"/>
      <c r="N103" s="107"/>
      <c r="O103" s="108"/>
      <c r="P103" s="109"/>
    </row>
    <row r="104" spans="1:16" x14ac:dyDescent="0.25">
      <c r="A104" s="112"/>
      <c r="B104" s="103"/>
      <c r="C104" s="103"/>
      <c r="D104" s="104"/>
      <c r="E104" s="104"/>
      <c r="F104" s="105" t="str">
        <f t="shared" si="12"/>
        <v/>
      </c>
      <c r="G104" s="104" t="str">
        <f t="shared" si="13"/>
        <v/>
      </c>
      <c r="H104" s="104" t="str">
        <f t="shared" si="14"/>
        <v/>
      </c>
      <c r="I104" s="105" t="str">
        <f t="shared" si="15"/>
        <v/>
      </c>
      <c r="J104" s="104" t="str">
        <f t="shared" si="16"/>
        <v/>
      </c>
      <c r="K104" s="106" t="str">
        <f t="shared" si="17"/>
        <v/>
      </c>
      <c r="L104" s="106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7"/>
      <c r="N104" s="107"/>
      <c r="O104" s="108"/>
      <c r="P104" s="109"/>
    </row>
    <row r="105" spans="1:16" x14ac:dyDescent="0.25">
      <c r="A105" s="102" t="s">
        <v>125</v>
      </c>
      <c r="B105" s="103"/>
      <c r="C105" s="103"/>
      <c r="D105" s="104"/>
      <c r="E105" s="104"/>
      <c r="F105" s="105" t="str">
        <f t="shared" si="12"/>
        <v/>
      </c>
      <c r="G105" s="104" t="str">
        <f t="shared" si="13"/>
        <v/>
      </c>
      <c r="H105" s="104" t="str">
        <f t="shared" si="14"/>
        <v/>
      </c>
      <c r="I105" s="105" t="str">
        <f t="shared" si="15"/>
        <v/>
      </c>
      <c r="J105" s="104" t="str">
        <f t="shared" si="16"/>
        <v/>
      </c>
      <c r="K105" s="106" t="str">
        <f t="shared" si="17"/>
        <v/>
      </c>
      <c r="L105" s="106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7"/>
      <c r="N105" s="107"/>
      <c r="O105" s="108"/>
      <c r="P105" s="109"/>
    </row>
    <row r="106" spans="1:16" x14ac:dyDescent="0.25">
      <c r="A106" s="110" t="s">
        <v>126</v>
      </c>
      <c r="B106" s="103" t="s">
        <v>49</v>
      </c>
      <c r="C106" s="103" t="s">
        <v>41</v>
      </c>
      <c r="D106" s="104">
        <v>8</v>
      </c>
      <c r="E106" s="104">
        <v>1</v>
      </c>
      <c r="F106" s="105" t="str">
        <f t="shared" si="12"/>
        <v>Baixa</v>
      </c>
      <c r="G106" s="104" t="str">
        <f t="shared" si="13"/>
        <v>ALIL</v>
      </c>
      <c r="H106" s="104">
        <f t="shared" si="14"/>
        <v>7</v>
      </c>
      <c r="I106" s="105" t="str">
        <f t="shared" si="15"/>
        <v>L</v>
      </c>
      <c r="J106" s="104" t="str">
        <f t="shared" si="16"/>
        <v>ALII</v>
      </c>
      <c r="K106" s="106">
        <f t="shared" si="17"/>
        <v>7</v>
      </c>
      <c r="L106" s="106">
        <f>IF(NOT(ISERROR(VLOOKUP(B106,Deflatores!G$42:H$64,2,FALSE))),VLOOKUP(B106,Deflatores!G$42:H$64,2,FALSE),IF(OR(ISBLANK(C106),ISBLANK(B106)),"",VLOOKUP(C106,Deflatores!G$4:H$38,2,FALSE)*H106+VLOOKUP(C106,Deflatores!G$4:I$38,3,FALSE)))</f>
        <v>7</v>
      </c>
      <c r="M106" s="107"/>
      <c r="N106" s="107"/>
      <c r="O106" s="108"/>
      <c r="P106" s="109"/>
    </row>
    <row r="107" spans="1:16" x14ac:dyDescent="0.25">
      <c r="A107" s="110" t="s">
        <v>127</v>
      </c>
      <c r="B107" s="103" t="s">
        <v>51</v>
      </c>
      <c r="C107" s="103" t="s">
        <v>41</v>
      </c>
      <c r="D107" s="104">
        <v>8</v>
      </c>
      <c r="E107" s="104">
        <v>1</v>
      </c>
      <c r="F107" s="105" t="str">
        <f t="shared" si="12"/>
        <v>Baixa</v>
      </c>
      <c r="G107" s="104" t="str">
        <f t="shared" si="13"/>
        <v>EEL</v>
      </c>
      <c r="H107" s="104">
        <f t="shared" si="14"/>
        <v>3</v>
      </c>
      <c r="I107" s="105" t="str">
        <f t="shared" si="15"/>
        <v>L</v>
      </c>
      <c r="J107" s="104" t="str">
        <f t="shared" si="16"/>
        <v>EEI</v>
      </c>
      <c r="K107" s="106">
        <f t="shared" si="17"/>
        <v>3</v>
      </c>
      <c r="L107" s="106">
        <f>IF(NOT(ISERROR(VLOOKUP(B107,Deflatores!G$42:H$64,2,FALSE))),VLOOKUP(B107,Deflatores!G$42:H$64,2,FALSE),IF(OR(ISBLANK(C107),ISBLANK(B107)),"",VLOOKUP(C107,Deflatores!G$4:H$38,2,FALSE)*H107+VLOOKUP(C107,Deflatores!G$4:I$38,3,FALSE)))</f>
        <v>3</v>
      </c>
      <c r="M107" s="107"/>
      <c r="N107" s="107"/>
      <c r="O107" s="108"/>
      <c r="P107" s="109"/>
    </row>
    <row r="108" spans="1:16" x14ac:dyDescent="0.25">
      <c r="A108" s="110" t="s">
        <v>128</v>
      </c>
      <c r="B108" s="103" t="s">
        <v>51</v>
      </c>
      <c r="C108" s="103" t="s">
        <v>41</v>
      </c>
      <c r="D108" s="104">
        <v>8</v>
      </c>
      <c r="E108" s="104">
        <v>1</v>
      </c>
      <c r="F108" s="105" t="str">
        <f t="shared" si="12"/>
        <v>Baixa</v>
      </c>
      <c r="G108" s="104" t="str">
        <f t="shared" si="13"/>
        <v>EEL</v>
      </c>
      <c r="H108" s="104">
        <f t="shared" si="14"/>
        <v>3</v>
      </c>
      <c r="I108" s="105" t="str">
        <f t="shared" si="15"/>
        <v>L</v>
      </c>
      <c r="J108" s="104" t="str">
        <f t="shared" si="16"/>
        <v>EEI</v>
      </c>
      <c r="K108" s="106">
        <f t="shared" si="17"/>
        <v>3</v>
      </c>
      <c r="L108" s="106">
        <f>IF(NOT(ISERROR(VLOOKUP(B108,Deflatores!G$42:H$64,2,FALSE))),VLOOKUP(B108,Deflatores!G$42:H$64,2,FALSE),IF(OR(ISBLANK(C108),ISBLANK(B108)),"",VLOOKUP(C108,Deflatores!G$4:H$38,2,FALSE)*H108+VLOOKUP(C108,Deflatores!G$4:I$38,3,FALSE)))</f>
        <v>3</v>
      </c>
      <c r="M108" s="107"/>
      <c r="N108" s="107"/>
      <c r="O108" s="108"/>
      <c r="P108" s="109"/>
    </row>
    <row r="109" spans="1:16" x14ac:dyDescent="0.25">
      <c r="A109" s="111" t="s">
        <v>54</v>
      </c>
      <c r="B109" s="103" t="s">
        <v>46</v>
      </c>
      <c r="C109" s="103" t="s">
        <v>41</v>
      </c>
      <c r="D109" s="104">
        <v>4</v>
      </c>
      <c r="E109" s="104">
        <v>1</v>
      </c>
      <c r="F109" s="105" t="str">
        <f t="shared" si="12"/>
        <v>Baixa</v>
      </c>
      <c r="G109" s="104" t="str">
        <f t="shared" si="13"/>
        <v>CEL</v>
      </c>
      <c r="H109" s="104">
        <f t="shared" si="14"/>
        <v>3</v>
      </c>
      <c r="I109" s="105" t="str">
        <f t="shared" si="15"/>
        <v>L</v>
      </c>
      <c r="J109" s="104" t="str">
        <f t="shared" si="16"/>
        <v>CEI</v>
      </c>
      <c r="K109" s="106">
        <f t="shared" si="17"/>
        <v>3</v>
      </c>
      <c r="L109" s="106">
        <f>IF(NOT(ISERROR(VLOOKUP(B109,Deflatores!G$42:H$64,2,FALSE))),VLOOKUP(B109,Deflatores!G$42:H$64,2,FALSE),IF(OR(ISBLANK(C109),ISBLANK(B109)),"",VLOOKUP(C109,Deflatores!G$4:H$38,2,FALSE)*H109+VLOOKUP(C109,Deflatores!G$4:I$38,3,FALSE)))</f>
        <v>3</v>
      </c>
      <c r="M109" s="107"/>
      <c r="N109" s="107"/>
      <c r="O109" s="108"/>
      <c r="P109" s="109"/>
    </row>
    <row r="110" spans="1:16" x14ac:dyDescent="0.25">
      <c r="A110" s="110" t="s">
        <v>129</v>
      </c>
      <c r="B110" s="103" t="s">
        <v>46</v>
      </c>
      <c r="C110" s="103" t="s">
        <v>41</v>
      </c>
      <c r="D110" s="104">
        <v>6</v>
      </c>
      <c r="E110" s="104">
        <v>1</v>
      </c>
      <c r="F110" s="105" t="str">
        <f t="shared" si="12"/>
        <v>Baixa</v>
      </c>
      <c r="G110" s="104" t="str">
        <f t="shared" si="13"/>
        <v>CEL</v>
      </c>
      <c r="H110" s="104">
        <f t="shared" si="14"/>
        <v>3</v>
      </c>
      <c r="I110" s="105" t="str">
        <f t="shared" si="15"/>
        <v>L</v>
      </c>
      <c r="J110" s="104" t="str">
        <f t="shared" si="16"/>
        <v>CEI</v>
      </c>
      <c r="K110" s="106">
        <f t="shared" si="17"/>
        <v>3</v>
      </c>
      <c r="L110" s="106">
        <f>IF(NOT(ISERROR(VLOOKUP(B110,Deflatores!G$42:H$64,2,FALSE))),VLOOKUP(B110,Deflatores!G$42:H$64,2,FALSE),IF(OR(ISBLANK(C110),ISBLANK(B110)),"",VLOOKUP(C110,Deflatores!G$4:H$38,2,FALSE)*H110+VLOOKUP(C110,Deflatores!G$4:I$38,3,FALSE)))</f>
        <v>3</v>
      </c>
      <c r="M110" s="107"/>
      <c r="N110" s="107"/>
      <c r="O110" s="108"/>
      <c r="P110" s="109"/>
    </row>
    <row r="111" spans="1:16" x14ac:dyDescent="0.25">
      <c r="A111" s="110" t="s">
        <v>130</v>
      </c>
      <c r="B111" s="103" t="s">
        <v>46</v>
      </c>
      <c r="C111" s="103" t="s">
        <v>41</v>
      </c>
      <c r="D111" s="104">
        <v>12</v>
      </c>
      <c r="E111" s="104">
        <v>3</v>
      </c>
      <c r="F111" s="105" t="str">
        <f t="shared" si="12"/>
        <v>Média</v>
      </c>
      <c r="G111" s="104" t="str">
        <f t="shared" si="13"/>
        <v>CEA</v>
      </c>
      <c r="H111" s="104">
        <f t="shared" si="14"/>
        <v>4</v>
      </c>
      <c r="I111" s="105" t="str">
        <f t="shared" si="15"/>
        <v>A</v>
      </c>
      <c r="J111" s="104" t="str">
        <f t="shared" si="16"/>
        <v>CEI</v>
      </c>
      <c r="K111" s="106">
        <f t="shared" si="17"/>
        <v>4</v>
      </c>
      <c r="L111" s="106">
        <f>IF(NOT(ISERROR(VLOOKUP(B111,Deflatores!G$42:H$64,2,FALSE))),VLOOKUP(B111,Deflatores!G$42:H$64,2,FALSE),IF(OR(ISBLANK(C111),ISBLANK(B111)),"",VLOOKUP(C111,Deflatores!G$4:H$38,2,FALSE)*H111+VLOOKUP(C111,Deflatores!G$4:I$38,3,FALSE)))</f>
        <v>4</v>
      </c>
      <c r="M111" s="107"/>
      <c r="N111" s="107"/>
      <c r="O111" s="108"/>
      <c r="P111" s="109"/>
    </row>
    <row r="112" spans="1:16" x14ac:dyDescent="0.25">
      <c r="A112" s="110" t="s">
        <v>131</v>
      </c>
      <c r="B112" s="103" t="s">
        <v>51</v>
      </c>
      <c r="C112" s="103" t="s">
        <v>41</v>
      </c>
      <c r="D112" s="104">
        <v>6</v>
      </c>
      <c r="E112" s="104">
        <v>1</v>
      </c>
      <c r="F112" s="105" t="str">
        <f t="shared" si="12"/>
        <v>Baixa</v>
      </c>
      <c r="G112" s="104" t="str">
        <f t="shared" si="13"/>
        <v>EEL</v>
      </c>
      <c r="H112" s="104">
        <f t="shared" si="14"/>
        <v>3</v>
      </c>
      <c r="I112" s="105" t="str">
        <f t="shared" si="15"/>
        <v>L</v>
      </c>
      <c r="J112" s="104" t="str">
        <f t="shared" si="16"/>
        <v>EEI</v>
      </c>
      <c r="K112" s="106">
        <f t="shared" si="17"/>
        <v>3</v>
      </c>
      <c r="L112" s="106">
        <f>IF(NOT(ISERROR(VLOOKUP(B112,Deflatores!G$42:H$64,2,FALSE))),VLOOKUP(B112,Deflatores!G$42:H$64,2,FALSE),IF(OR(ISBLANK(C112),ISBLANK(B112)),"",VLOOKUP(C112,Deflatores!G$4:H$38,2,FALSE)*H112+VLOOKUP(C112,Deflatores!G$4:I$38,3,FALSE)))</f>
        <v>3</v>
      </c>
      <c r="M112" s="107"/>
      <c r="N112" s="107"/>
      <c r="O112" s="108"/>
      <c r="P112" s="109"/>
    </row>
    <row r="113" spans="1:16" x14ac:dyDescent="0.25">
      <c r="A113" s="110" t="s">
        <v>132</v>
      </c>
      <c r="B113" s="103" t="s">
        <v>51</v>
      </c>
      <c r="C113" s="103" t="s">
        <v>41</v>
      </c>
      <c r="D113" s="104">
        <v>3</v>
      </c>
      <c r="E113" s="104">
        <v>1</v>
      </c>
      <c r="F113" s="105" t="str">
        <f t="shared" si="12"/>
        <v>Baixa</v>
      </c>
      <c r="G113" s="104" t="str">
        <f t="shared" si="13"/>
        <v>EEL</v>
      </c>
      <c r="H113" s="104">
        <f t="shared" si="14"/>
        <v>3</v>
      </c>
      <c r="I113" s="105" t="str">
        <f t="shared" si="15"/>
        <v>L</v>
      </c>
      <c r="J113" s="104" t="str">
        <f t="shared" si="16"/>
        <v>EEI</v>
      </c>
      <c r="K113" s="106">
        <f t="shared" si="17"/>
        <v>3</v>
      </c>
      <c r="L113" s="106">
        <f>IF(NOT(ISERROR(VLOOKUP(B113,Deflatores!G$42:H$64,2,FALSE))),VLOOKUP(B113,Deflatores!G$42:H$64,2,FALSE),IF(OR(ISBLANK(C113),ISBLANK(B113)),"",VLOOKUP(C113,Deflatores!G$4:H$38,2,FALSE)*H113+VLOOKUP(C113,Deflatores!G$4:I$38,3,FALSE)))</f>
        <v>3</v>
      </c>
      <c r="M113" s="107"/>
      <c r="N113" s="107"/>
      <c r="O113" s="108"/>
      <c r="P113" s="109"/>
    </row>
    <row r="114" spans="1:16" x14ac:dyDescent="0.25">
      <c r="A114" s="112"/>
      <c r="B114" s="103"/>
      <c r="C114" s="103"/>
      <c r="D114" s="104"/>
      <c r="E114" s="104"/>
      <c r="F114" s="105" t="str">
        <f t="shared" si="12"/>
        <v/>
      </c>
      <c r="G114" s="104" t="str">
        <f t="shared" si="13"/>
        <v/>
      </c>
      <c r="H114" s="104" t="str">
        <f t="shared" si="14"/>
        <v/>
      </c>
      <c r="I114" s="105" t="str">
        <f t="shared" si="15"/>
        <v/>
      </c>
      <c r="J114" s="104" t="str">
        <f t="shared" si="16"/>
        <v/>
      </c>
      <c r="K114" s="106" t="str">
        <f t="shared" si="17"/>
        <v/>
      </c>
      <c r="L114" s="106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7"/>
      <c r="N114" s="107"/>
      <c r="O114" s="108"/>
      <c r="P114" s="109"/>
    </row>
    <row r="115" spans="1:16" x14ac:dyDescent="0.25">
      <c r="A115" s="102" t="s">
        <v>133</v>
      </c>
      <c r="B115" s="103"/>
      <c r="C115" s="103"/>
      <c r="D115" s="104"/>
      <c r="E115" s="104"/>
      <c r="F115" s="105" t="str">
        <f t="shared" si="12"/>
        <v/>
      </c>
      <c r="G115" s="104" t="str">
        <f t="shared" si="13"/>
        <v/>
      </c>
      <c r="H115" s="104" t="str">
        <f t="shared" si="14"/>
        <v/>
      </c>
      <c r="I115" s="105" t="str">
        <f t="shared" si="15"/>
        <v/>
      </c>
      <c r="J115" s="104" t="str">
        <f t="shared" si="16"/>
        <v/>
      </c>
      <c r="K115" s="106" t="str">
        <f t="shared" si="17"/>
        <v/>
      </c>
      <c r="L115" s="106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7"/>
      <c r="N115" s="107"/>
      <c r="O115" s="108"/>
      <c r="P115" s="109"/>
    </row>
    <row r="116" spans="1:16" x14ac:dyDescent="0.25">
      <c r="A116" s="110" t="s">
        <v>134</v>
      </c>
      <c r="B116" s="103" t="s">
        <v>46</v>
      </c>
      <c r="C116" s="103" t="s">
        <v>41</v>
      </c>
      <c r="D116" s="104">
        <v>17</v>
      </c>
      <c r="E116" s="104">
        <v>1</v>
      </c>
      <c r="F116" s="105" t="str">
        <f t="shared" si="12"/>
        <v>Baixa</v>
      </c>
      <c r="G116" s="104" t="str">
        <f t="shared" si="13"/>
        <v>CEL</v>
      </c>
      <c r="H116" s="104">
        <f t="shared" si="14"/>
        <v>3</v>
      </c>
      <c r="I116" s="105" t="str">
        <f t="shared" si="15"/>
        <v>L</v>
      </c>
      <c r="J116" s="104" t="str">
        <f t="shared" si="16"/>
        <v>CEI</v>
      </c>
      <c r="K116" s="106">
        <f t="shared" si="17"/>
        <v>3</v>
      </c>
      <c r="L116" s="106">
        <f>IF(NOT(ISERROR(VLOOKUP(B116,Deflatores!G$42:H$64,2,FALSE))),VLOOKUP(B116,Deflatores!G$42:H$64,2,FALSE),IF(OR(ISBLANK(C116),ISBLANK(B116)),"",VLOOKUP(C116,Deflatores!G$4:H$38,2,FALSE)*H116+VLOOKUP(C116,Deflatores!G$4:I$38,3,FALSE)))</f>
        <v>3</v>
      </c>
      <c r="M116" s="107"/>
      <c r="N116" s="107"/>
      <c r="O116" s="108"/>
      <c r="P116" s="109"/>
    </row>
    <row r="117" spans="1:16" x14ac:dyDescent="0.25">
      <c r="A117" s="110" t="s">
        <v>135</v>
      </c>
      <c r="B117" s="103" t="s">
        <v>46</v>
      </c>
      <c r="C117" s="103" t="s">
        <v>41</v>
      </c>
      <c r="D117" s="104">
        <v>6</v>
      </c>
      <c r="E117" s="104">
        <v>2</v>
      </c>
      <c r="F117" s="105" t="str">
        <f t="shared" si="12"/>
        <v>Média</v>
      </c>
      <c r="G117" s="104" t="str">
        <f t="shared" si="13"/>
        <v>CEA</v>
      </c>
      <c r="H117" s="104">
        <f t="shared" si="14"/>
        <v>4</v>
      </c>
      <c r="I117" s="105" t="str">
        <f t="shared" si="15"/>
        <v>A</v>
      </c>
      <c r="J117" s="104" t="str">
        <f t="shared" si="16"/>
        <v>CEI</v>
      </c>
      <c r="K117" s="106">
        <f t="shared" si="17"/>
        <v>4</v>
      </c>
      <c r="L117" s="106">
        <f>IF(NOT(ISERROR(VLOOKUP(B117,Deflatores!G$42:H$64,2,FALSE))),VLOOKUP(B117,Deflatores!G$42:H$64,2,FALSE),IF(OR(ISBLANK(C117),ISBLANK(B117)),"",VLOOKUP(C117,Deflatores!G$4:H$38,2,FALSE)*H117+VLOOKUP(C117,Deflatores!G$4:I$38,3,FALSE)))</f>
        <v>4</v>
      </c>
      <c r="M117" s="107"/>
      <c r="N117" s="107"/>
      <c r="O117" s="108"/>
      <c r="P117" s="109"/>
    </row>
    <row r="118" spans="1:16" x14ac:dyDescent="0.25">
      <c r="A118" s="112"/>
      <c r="B118" s="103"/>
      <c r="C118" s="103"/>
      <c r="D118" s="104"/>
      <c r="E118" s="104"/>
      <c r="F118" s="105" t="str">
        <f t="shared" si="12"/>
        <v/>
      </c>
      <c r="G118" s="104" t="str">
        <f t="shared" si="13"/>
        <v/>
      </c>
      <c r="H118" s="104" t="str">
        <f t="shared" si="14"/>
        <v/>
      </c>
      <c r="I118" s="105" t="str">
        <f t="shared" si="15"/>
        <v/>
      </c>
      <c r="J118" s="104" t="str">
        <f t="shared" si="16"/>
        <v/>
      </c>
      <c r="K118" s="106" t="str">
        <f t="shared" si="17"/>
        <v/>
      </c>
      <c r="L118" s="106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7"/>
      <c r="N118" s="107"/>
      <c r="O118" s="108"/>
      <c r="P118" s="109"/>
    </row>
    <row r="119" spans="1:16" x14ac:dyDescent="0.25">
      <c r="A119" s="113" t="s">
        <v>136</v>
      </c>
      <c r="B119" s="103"/>
      <c r="C119" s="103"/>
      <c r="D119" s="104"/>
      <c r="E119" s="104"/>
      <c r="F119" s="105" t="str">
        <f t="shared" si="12"/>
        <v/>
      </c>
      <c r="G119" s="104" t="str">
        <f t="shared" si="13"/>
        <v/>
      </c>
      <c r="H119" s="104" t="str">
        <f t="shared" si="14"/>
        <v/>
      </c>
      <c r="I119" s="105" t="str">
        <f t="shared" si="15"/>
        <v/>
      </c>
      <c r="J119" s="104" t="str">
        <f t="shared" si="16"/>
        <v/>
      </c>
      <c r="K119" s="106" t="str">
        <f t="shared" si="17"/>
        <v/>
      </c>
      <c r="L119" s="106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7"/>
      <c r="N119" s="107"/>
      <c r="O119" s="108"/>
      <c r="P119" s="109"/>
    </row>
    <row r="120" spans="1:16" x14ac:dyDescent="0.25">
      <c r="A120" s="110" t="s">
        <v>137</v>
      </c>
      <c r="B120" s="103" t="s">
        <v>49</v>
      </c>
      <c r="C120" s="103" t="s">
        <v>41</v>
      </c>
      <c r="D120" s="104">
        <v>30</v>
      </c>
      <c r="E120" s="104">
        <v>3</v>
      </c>
      <c r="F120" s="105" t="str">
        <f t="shared" si="12"/>
        <v>Média</v>
      </c>
      <c r="G120" s="104" t="str">
        <f t="shared" si="13"/>
        <v>ALIA</v>
      </c>
      <c r="H120" s="104">
        <f t="shared" si="14"/>
        <v>10</v>
      </c>
      <c r="I120" s="105" t="str">
        <f t="shared" si="15"/>
        <v>A</v>
      </c>
      <c r="J120" s="104" t="str">
        <f t="shared" si="16"/>
        <v>ALII</v>
      </c>
      <c r="K120" s="106">
        <f t="shared" si="17"/>
        <v>10</v>
      </c>
      <c r="L120" s="106">
        <f>IF(NOT(ISERROR(VLOOKUP(B120,Deflatores!G$42:H$64,2,FALSE))),VLOOKUP(B120,Deflatores!G$42:H$64,2,FALSE),IF(OR(ISBLANK(C120),ISBLANK(B120)),"",VLOOKUP(C120,Deflatores!G$4:H$38,2,FALSE)*H120+VLOOKUP(C120,Deflatores!G$4:I$38,3,FALSE)))</f>
        <v>10</v>
      </c>
      <c r="M120" s="107"/>
      <c r="N120" s="107"/>
      <c r="O120" s="108"/>
      <c r="P120" s="109"/>
    </row>
    <row r="121" spans="1:16" ht="32.4" x14ac:dyDescent="0.25">
      <c r="A121" s="110" t="s">
        <v>138</v>
      </c>
      <c r="B121" s="103" t="s">
        <v>51</v>
      </c>
      <c r="C121" s="103" t="s">
        <v>41</v>
      </c>
      <c r="D121" s="104">
        <v>10</v>
      </c>
      <c r="E121" s="104">
        <v>2</v>
      </c>
      <c r="F121" s="105" t="str">
        <f t="shared" si="12"/>
        <v>Média</v>
      </c>
      <c r="G121" s="104" t="str">
        <f t="shared" si="13"/>
        <v>EEA</v>
      </c>
      <c r="H121" s="104">
        <f t="shared" si="14"/>
        <v>4</v>
      </c>
      <c r="I121" s="105" t="str">
        <f t="shared" si="15"/>
        <v>A</v>
      </c>
      <c r="J121" s="104" t="str">
        <f t="shared" si="16"/>
        <v>EEI</v>
      </c>
      <c r="K121" s="106">
        <f t="shared" si="17"/>
        <v>4</v>
      </c>
      <c r="L121" s="106">
        <f>IF(NOT(ISERROR(VLOOKUP(B121,Deflatores!G$42:H$64,2,FALSE))),VLOOKUP(B121,Deflatores!G$42:H$64,2,FALSE),IF(OR(ISBLANK(C121),ISBLANK(B121)),"",VLOOKUP(C121,Deflatores!G$4:H$38,2,FALSE)*H121+VLOOKUP(C121,Deflatores!G$4:I$38,3,FALSE)))</f>
        <v>4</v>
      </c>
      <c r="M121" s="107"/>
      <c r="N121" s="107"/>
      <c r="O121" s="108"/>
      <c r="P121" s="109" t="s">
        <v>572</v>
      </c>
    </row>
    <row r="122" spans="1:16" x14ac:dyDescent="0.25">
      <c r="A122" s="110" t="s">
        <v>139</v>
      </c>
      <c r="B122" s="103" t="s">
        <v>51</v>
      </c>
      <c r="C122" s="103" t="s">
        <v>41</v>
      </c>
      <c r="D122" s="104">
        <v>9</v>
      </c>
      <c r="E122" s="104">
        <v>1</v>
      </c>
      <c r="F122" s="105" t="str">
        <f t="shared" si="12"/>
        <v>Baixa</v>
      </c>
      <c r="G122" s="104" t="str">
        <f t="shared" si="13"/>
        <v>EEL</v>
      </c>
      <c r="H122" s="104">
        <f t="shared" si="14"/>
        <v>3</v>
      </c>
      <c r="I122" s="105" t="str">
        <f t="shared" si="15"/>
        <v>L</v>
      </c>
      <c r="J122" s="104" t="str">
        <f t="shared" si="16"/>
        <v>EEI</v>
      </c>
      <c r="K122" s="106">
        <f t="shared" si="17"/>
        <v>3</v>
      </c>
      <c r="L122" s="106">
        <f>IF(NOT(ISERROR(VLOOKUP(B122,Deflatores!G$42:H$64,2,FALSE))),VLOOKUP(B122,Deflatores!G$42:H$64,2,FALSE),IF(OR(ISBLANK(C122),ISBLANK(B122)),"",VLOOKUP(C122,Deflatores!G$4:H$38,2,FALSE)*H122+VLOOKUP(C122,Deflatores!G$4:I$38,3,FALSE)))</f>
        <v>3</v>
      </c>
      <c r="M122" s="107"/>
      <c r="N122" s="107"/>
      <c r="O122" s="108"/>
      <c r="P122" s="109"/>
    </row>
    <row r="123" spans="1:16" x14ac:dyDescent="0.25">
      <c r="A123" s="111" t="s">
        <v>54</v>
      </c>
      <c r="B123" s="103" t="s">
        <v>46</v>
      </c>
      <c r="C123" s="103" t="s">
        <v>41</v>
      </c>
      <c r="D123" s="104">
        <v>4</v>
      </c>
      <c r="E123" s="104">
        <v>1</v>
      </c>
      <c r="F123" s="105" t="str">
        <f t="shared" si="12"/>
        <v>Baixa</v>
      </c>
      <c r="G123" s="104" t="str">
        <f t="shared" si="13"/>
        <v>CEL</v>
      </c>
      <c r="H123" s="104">
        <f t="shared" si="14"/>
        <v>3</v>
      </c>
      <c r="I123" s="105" t="str">
        <f t="shared" si="15"/>
        <v>L</v>
      </c>
      <c r="J123" s="104" t="str">
        <f t="shared" si="16"/>
        <v>CEI</v>
      </c>
      <c r="K123" s="106">
        <f t="shared" si="17"/>
        <v>3</v>
      </c>
      <c r="L123" s="106">
        <f>IF(NOT(ISERROR(VLOOKUP(B123,Deflatores!G$42:H$64,2,FALSE))),VLOOKUP(B123,Deflatores!G$42:H$64,2,FALSE),IF(OR(ISBLANK(C123),ISBLANK(B123)),"",VLOOKUP(C123,Deflatores!G$4:H$38,2,FALSE)*H123+VLOOKUP(C123,Deflatores!G$4:I$38,3,FALSE)))</f>
        <v>3</v>
      </c>
      <c r="M123" s="107"/>
      <c r="N123" s="107"/>
      <c r="O123" s="108"/>
      <c r="P123" s="109"/>
    </row>
    <row r="124" spans="1:16" ht="32.4" x14ac:dyDescent="0.25">
      <c r="A124" s="110" t="s">
        <v>140</v>
      </c>
      <c r="B124" s="103" t="s">
        <v>46</v>
      </c>
      <c r="C124" s="103" t="s">
        <v>41</v>
      </c>
      <c r="D124" s="104">
        <v>9</v>
      </c>
      <c r="E124" s="104">
        <v>1</v>
      </c>
      <c r="F124" s="105" t="str">
        <f t="shared" si="12"/>
        <v>Baixa</v>
      </c>
      <c r="G124" s="104" t="str">
        <f t="shared" si="13"/>
        <v>CEL</v>
      </c>
      <c r="H124" s="104">
        <f t="shared" si="14"/>
        <v>3</v>
      </c>
      <c r="I124" s="105" t="str">
        <f t="shared" si="15"/>
        <v>L</v>
      </c>
      <c r="J124" s="104" t="str">
        <f t="shared" si="16"/>
        <v>CEI</v>
      </c>
      <c r="K124" s="106">
        <f t="shared" si="17"/>
        <v>3</v>
      </c>
      <c r="L124" s="106">
        <f>IF(NOT(ISERROR(VLOOKUP(B124,Deflatores!G$42:H$64,2,FALSE))),VLOOKUP(B124,Deflatores!G$42:H$64,2,FALSE),IF(OR(ISBLANK(C124),ISBLANK(B124)),"",VLOOKUP(C124,Deflatores!G$4:H$38,2,FALSE)*H124+VLOOKUP(C124,Deflatores!G$4:I$38,3,FALSE)))</f>
        <v>3</v>
      </c>
      <c r="M124" s="107"/>
      <c r="N124" s="107"/>
      <c r="O124" s="108"/>
      <c r="P124" s="109" t="s">
        <v>568</v>
      </c>
    </row>
    <row r="125" spans="1:16" x14ac:dyDescent="0.25">
      <c r="A125" s="110" t="s">
        <v>141</v>
      </c>
      <c r="B125" s="103" t="s">
        <v>46</v>
      </c>
      <c r="C125" s="103" t="s">
        <v>41</v>
      </c>
      <c r="D125" s="104">
        <v>15</v>
      </c>
      <c r="E125" s="104">
        <v>3</v>
      </c>
      <c r="F125" s="105" t="str">
        <f t="shared" si="12"/>
        <v>Média</v>
      </c>
      <c r="G125" s="104" t="str">
        <f t="shared" si="13"/>
        <v>CEA</v>
      </c>
      <c r="H125" s="104">
        <f t="shared" si="14"/>
        <v>4</v>
      </c>
      <c r="I125" s="105" t="str">
        <f t="shared" si="15"/>
        <v>A</v>
      </c>
      <c r="J125" s="104" t="str">
        <f t="shared" si="16"/>
        <v>CEI</v>
      </c>
      <c r="K125" s="106">
        <f t="shared" si="17"/>
        <v>4</v>
      </c>
      <c r="L125" s="106">
        <f>IF(NOT(ISERROR(VLOOKUP(B125,Deflatores!G$42:H$64,2,FALSE))),VLOOKUP(B125,Deflatores!G$42:H$64,2,FALSE),IF(OR(ISBLANK(C125),ISBLANK(B125)),"",VLOOKUP(C125,Deflatores!G$4:H$38,2,FALSE)*H125+VLOOKUP(C125,Deflatores!G$4:I$38,3,FALSE)))</f>
        <v>4</v>
      </c>
      <c r="M125" s="107"/>
      <c r="N125" s="107"/>
      <c r="O125" s="108"/>
      <c r="P125" s="109"/>
    </row>
    <row r="126" spans="1:16" x14ac:dyDescent="0.25">
      <c r="A126" s="110" t="s">
        <v>142</v>
      </c>
      <c r="B126" s="103" t="s">
        <v>51</v>
      </c>
      <c r="C126" s="103" t="s">
        <v>41</v>
      </c>
      <c r="D126" s="104">
        <v>3</v>
      </c>
      <c r="E126" s="104">
        <v>1</v>
      </c>
      <c r="F126" s="105" t="str">
        <f t="shared" si="12"/>
        <v>Baixa</v>
      </c>
      <c r="G126" s="104" t="str">
        <f t="shared" si="13"/>
        <v>EEL</v>
      </c>
      <c r="H126" s="104">
        <f t="shared" si="14"/>
        <v>3</v>
      </c>
      <c r="I126" s="105" t="str">
        <f t="shared" si="15"/>
        <v>L</v>
      </c>
      <c r="J126" s="104" t="str">
        <f t="shared" si="16"/>
        <v>EEI</v>
      </c>
      <c r="K126" s="106">
        <f t="shared" si="17"/>
        <v>3</v>
      </c>
      <c r="L126" s="106">
        <f>IF(NOT(ISERROR(VLOOKUP(B126,Deflatores!G$42:H$64,2,FALSE))),VLOOKUP(B126,Deflatores!G$42:H$64,2,FALSE),IF(OR(ISBLANK(C126),ISBLANK(B126)),"",VLOOKUP(C126,Deflatores!G$4:H$38,2,FALSE)*H126+VLOOKUP(C126,Deflatores!G$4:I$38,3,FALSE)))</f>
        <v>3</v>
      </c>
      <c r="M126" s="107"/>
      <c r="N126" s="107"/>
      <c r="O126" s="108"/>
      <c r="P126" s="109"/>
    </row>
    <row r="127" spans="1:16" x14ac:dyDescent="0.25">
      <c r="A127" s="110" t="s">
        <v>143</v>
      </c>
      <c r="B127" s="103" t="s">
        <v>51</v>
      </c>
      <c r="C127" s="103" t="s">
        <v>41</v>
      </c>
      <c r="D127" s="104">
        <v>9</v>
      </c>
      <c r="E127" s="104">
        <v>3</v>
      </c>
      <c r="F127" s="105" t="str">
        <f t="shared" si="12"/>
        <v>Alta</v>
      </c>
      <c r="G127" s="104" t="str">
        <f t="shared" si="13"/>
        <v>EEH</v>
      </c>
      <c r="H127" s="104">
        <f t="shared" si="14"/>
        <v>6</v>
      </c>
      <c r="I127" s="105" t="str">
        <f t="shared" si="15"/>
        <v>H</v>
      </c>
      <c r="J127" s="104" t="str">
        <f t="shared" si="16"/>
        <v>EEI</v>
      </c>
      <c r="K127" s="106">
        <f t="shared" si="17"/>
        <v>6</v>
      </c>
      <c r="L127" s="106">
        <f>IF(NOT(ISERROR(VLOOKUP(B127,Deflatores!G$42:H$64,2,FALSE))),VLOOKUP(B127,Deflatores!G$42:H$64,2,FALSE),IF(OR(ISBLANK(C127),ISBLANK(B127)),"",VLOOKUP(C127,Deflatores!G$4:H$38,2,FALSE)*H127+VLOOKUP(C127,Deflatores!G$4:I$38,3,FALSE)))</f>
        <v>6</v>
      </c>
      <c r="M127" s="107"/>
      <c r="N127" s="107"/>
      <c r="O127" s="108"/>
      <c r="P127" s="109"/>
    </row>
    <row r="128" spans="1:16" x14ac:dyDescent="0.25">
      <c r="A128" s="114" t="s">
        <v>144</v>
      </c>
      <c r="B128" s="103" t="s">
        <v>51</v>
      </c>
      <c r="C128" s="103" t="s">
        <v>41</v>
      </c>
      <c r="D128" s="104">
        <v>10</v>
      </c>
      <c r="E128" s="104">
        <v>4</v>
      </c>
      <c r="F128" s="105" t="str">
        <f t="shared" si="12"/>
        <v>Alta</v>
      </c>
      <c r="G128" s="104" t="str">
        <f t="shared" si="13"/>
        <v>EEH</v>
      </c>
      <c r="H128" s="104">
        <f t="shared" si="14"/>
        <v>6</v>
      </c>
      <c r="I128" s="105" t="str">
        <f t="shared" si="15"/>
        <v>H</v>
      </c>
      <c r="J128" s="104" t="str">
        <f t="shared" si="16"/>
        <v>EEI</v>
      </c>
      <c r="K128" s="106">
        <f t="shared" si="17"/>
        <v>6</v>
      </c>
      <c r="L128" s="106">
        <f>IF(NOT(ISERROR(VLOOKUP(B128,Deflatores!G$42:H$64,2,FALSE))),VLOOKUP(B128,Deflatores!G$42:H$64,2,FALSE),IF(OR(ISBLANK(C128),ISBLANK(B128)),"",VLOOKUP(C128,Deflatores!G$4:H$38,2,FALSE)*H128+VLOOKUP(C128,Deflatores!G$4:I$38,3,FALSE)))</f>
        <v>6</v>
      </c>
      <c r="M128" s="107"/>
      <c r="N128" s="107"/>
      <c r="O128" s="108"/>
      <c r="P128" s="109"/>
    </row>
    <row r="129" spans="1:16" x14ac:dyDescent="0.25">
      <c r="A129" s="111"/>
      <c r="B129" s="103"/>
      <c r="C129" s="103"/>
      <c r="D129" s="104"/>
      <c r="E129" s="104"/>
      <c r="F129" s="105" t="str">
        <f t="shared" si="12"/>
        <v/>
      </c>
      <c r="G129" s="104" t="str">
        <f t="shared" si="13"/>
        <v/>
      </c>
      <c r="H129" s="104" t="str">
        <f t="shared" si="14"/>
        <v/>
      </c>
      <c r="I129" s="105" t="str">
        <f t="shared" si="15"/>
        <v/>
      </c>
      <c r="J129" s="104" t="str">
        <f t="shared" si="16"/>
        <v/>
      </c>
      <c r="K129" s="106" t="str">
        <f t="shared" si="17"/>
        <v/>
      </c>
      <c r="L129" s="106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7"/>
      <c r="N129" s="107"/>
      <c r="O129" s="108"/>
      <c r="P129" s="109"/>
    </row>
    <row r="130" spans="1:16" x14ac:dyDescent="0.25">
      <c r="A130" s="102" t="s">
        <v>145</v>
      </c>
      <c r="B130" s="103"/>
      <c r="C130" s="103"/>
      <c r="D130" s="104"/>
      <c r="E130" s="104"/>
      <c r="F130" s="105" t="str">
        <f t="shared" si="12"/>
        <v/>
      </c>
      <c r="G130" s="104" t="str">
        <f t="shared" si="13"/>
        <v/>
      </c>
      <c r="H130" s="104" t="str">
        <f t="shared" si="14"/>
        <v/>
      </c>
      <c r="I130" s="105" t="str">
        <f t="shared" si="15"/>
        <v/>
      </c>
      <c r="J130" s="104" t="str">
        <f t="shared" si="16"/>
        <v/>
      </c>
      <c r="K130" s="106" t="str">
        <f t="shared" si="17"/>
        <v/>
      </c>
      <c r="L130" s="106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7"/>
      <c r="N130" s="107"/>
      <c r="O130" s="108"/>
      <c r="P130" s="109"/>
    </row>
    <row r="131" spans="1:16" x14ac:dyDescent="0.25">
      <c r="A131" s="110" t="s">
        <v>146</v>
      </c>
      <c r="B131" s="103" t="s">
        <v>46</v>
      </c>
      <c r="C131" s="103" t="s">
        <v>41</v>
      </c>
      <c r="D131" s="104">
        <v>6</v>
      </c>
      <c r="E131" s="104">
        <v>1</v>
      </c>
      <c r="F131" s="105" t="str">
        <f t="shared" si="12"/>
        <v>Baixa</v>
      </c>
      <c r="G131" s="104" t="str">
        <f t="shared" si="13"/>
        <v>CEL</v>
      </c>
      <c r="H131" s="104">
        <f t="shared" si="14"/>
        <v>3</v>
      </c>
      <c r="I131" s="105" t="str">
        <f t="shared" si="15"/>
        <v>L</v>
      </c>
      <c r="J131" s="104" t="str">
        <f t="shared" si="16"/>
        <v>CEI</v>
      </c>
      <c r="K131" s="106">
        <f t="shared" si="17"/>
        <v>3</v>
      </c>
      <c r="L131" s="106">
        <f>IF(NOT(ISERROR(VLOOKUP(B131,Deflatores!G$42:H$64,2,FALSE))),VLOOKUP(B131,Deflatores!G$42:H$64,2,FALSE),IF(OR(ISBLANK(C131),ISBLANK(B131)),"",VLOOKUP(C131,Deflatores!G$4:H$38,2,FALSE)*H131+VLOOKUP(C131,Deflatores!G$4:I$38,3,FALSE)))</f>
        <v>3</v>
      </c>
      <c r="M131" s="107"/>
      <c r="N131" s="107"/>
      <c r="O131" s="108"/>
      <c r="P131" s="109"/>
    </row>
    <row r="132" spans="1:16" x14ac:dyDescent="0.25">
      <c r="A132" s="110" t="s">
        <v>147</v>
      </c>
      <c r="B132" s="103" t="s">
        <v>46</v>
      </c>
      <c r="C132" s="103" t="s">
        <v>41</v>
      </c>
      <c r="D132" s="104">
        <v>11</v>
      </c>
      <c r="E132" s="104">
        <v>3</v>
      </c>
      <c r="F132" s="105" t="str">
        <f t="shared" si="12"/>
        <v>Média</v>
      </c>
      <c r="G132" s="104" t="str">
        <f t="shared" si="13"/>
        <v>CEA</v>
      </c>
      <c r="H132" s="104">
        <f t="shared" si="14"/>
        <v>4</v>
      </c>
      <c r="I132" s="105" t="str">
        <f t="shared" si="15"/>
        <v>A</v>
      </c>
      <c r="J132" s="104" t="str">
        <f t="shared" si="16"/>
        <v>CEI</v>
      </c>
      <c r="K132" s="106">
        <f t="shared" si="17"/>
        <v>4</v>
      </c>
      <c r="L132" s="106">
        <f>IF(NOT(ISERROR(VLOOKUP(B132,Deflatores!G$42:H$64,2,FALSE))),VLOOKUP(B132,Deflatores!G$42:H$64,2,FALSE),IF(OR(ISBLANK(C132),ISBLANK(B132)),"",VLOOKUP(C132,Deflatores!G$4:H$38,2,FALSE)*H132+VLOOKUP(C132,Deflatores!G$4:I$38,3,FALSE)))</f>
        <v>4</v>
      </c>
      <c r="M132" s="107"/>
      <c r="N132" s="107"/>
      <c r="O132" s="108"/>
      <c r="P132" s="109"/>
    </row>
    <row r="133" spans="1:16" x14ac:dyDescent="0.25">
      <c r="A133" s="112"/>
      <c r="B133" s="103"/>
      <c r="C133" s="103"/>
      <c r="D133" s="104"/>
      <c r="E133" s="104"/>
      <c r="F133" s="105" t="str">
        <f t="shared" si="12"/>
        <v/>
      </c>
      <c r="G133" s="104" t="str">
        <f t="shared" si="13"/>
        <v/>
      </c>
      <c r="H133" s="104" t="str">
        <f t="shared" si="14"/>
        <v/>
      </c>
      <c r="I133" s="105" t="str">
        <f t="shared" si="15"/>
        <v/>
      </c>
      <c r="J133" s="104" t="str">
        <f t="shared" si="16"/>
        <v/>
      </c>
      <c r="K133" s="106" t="str">
        <f t="shared" si="17"/>
        <v/>
      </c>
      <c r="L133" s="106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7"/>
      <c r="N133" s="107"/>
      <c r="O133" s="108"/>
      <c r="P133" s="109"/>
    </row>
    <row r="134" spans="1:16" x14ac:dyDescent="0.25">
      <c r="A134" s="102" t="s">
        <v>148</v>
      </c>
      <c r="B134" s="103"/>
      <c r="C134" s="103"/>
      <c r="D134" s="104"/>
      <c r="E134" s="104"/>
      <c r="F134" s="105" t="str">
        <f t="shared" si="12"/>
        <v/>
      </c>
      <c r="G134" s="104" t="str">
        <f t="shared" si="13"/>
        <v/>
      </c>
      <c r="H134" s="104" t="str">
        <f t="shared" si="14"/>
        <v/>
      </c>
      <c r="I134" s="105" t="str">
        <f t="shared" si="15"/>
        <v/>
      </c>
      <c r="J134" s="104" t="str">
        <f t="shared" si="16"/>
        <v/>
      </c>
      <c r="K134" s="106" t="str">
        <f t="shared" si="17"/>
        <v/>
      </c>
      <c r="L134" s="106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7"/>
      <c r="N134" s="107"/>
      <c r="O134" s="108"/>
      <c r="P134" s="109"/>
    </row>
    <row r="135" spans="1:16" x14ac:dyDescent="0.25">
      <c r="A135" s="110" t="s">
        <v>337</v>
      </c>
      <c r="B135" s="103" t="s">
        <v>49</v>
      </c>
      <c r="C135" s="103" t="s">
        <v>41</v>
      </c>
      <c r="D135" s="104">
        <v>9</v>
      </c>
      <c r="E135" s="104">
        <v>1</v>
      </c>
      <c r="F135" s="105" t="str">
        <f t="shared" si="12"/>
        <v>Baixa</v>
      </c>
      <c r="G135" s="104" t="str">
        <f t="shared" si="13"/>
        <v>ALIL</v>
      </c>
      <c r="H135" s="104">
        <f t="shared" si="14"/>
        <v>7</v>
      </c>
      <c r="I135" s="105" t="str">
        <f t="shared" si="15"/>
        <v>L</v>
      </c>
      <c r="J135" s="104" t="str">
        <f t="shared" si="16"/>
        <v>ALII</v>
      </c>
      <c r="K135" s="106">
        <f t="shared" si="17"/>
        <v>7</v>
      </c>
      <c r="L135" s="106">
        <f>IF(NOT(ISERROR(VLOOKUP(B135,Deflatores!G$42:H$64,2,FALSE))),VLOOKUP(B135,Deflatores!G$42:H$64,2,FALSE),IF(OR(ISBLANK(C135),ISBLANK(B135)),"",VLOOKUP(C135,Deflatores!G$4:H$38,2,FALSE)*H135+VLOOKUP(C135,Deflatores!G$4:I$38,3,FALSE)))</f>
        <v>7</v>
      </c>
      <c r="M135" s="107"/>
      <c r="N135" s="107"/>
      <c r="O135" s="108"/>
      <c r="P135" s="109"/>
    </row>
    <row r="136" spans="1:16" x14ac:dyDescent="0.25">
      <c r="A136" s="110" t="s">
        <v>149</v>
      </c>
      <c r="B136" s="103" t="s">
        <v>51</v>
      </c>
      <c r="C136" s="103" t="s">
        <v>41</v>
      </c>
      <c r="D136" s="104">
        <v>9</v>
      </c>
      <c r="E136" s="104">
        <v>1</v>
      </c>
      <c r="F136" s="105" t="str">
        <f t="shared" si="12"/>
        <v>Baixa</v>
      </c>
      <c r="G136" s="104" t="str">
        <f t="shared" si="13"/>
        <v>EEL</v>
      </c>
      <c r="H136" s="104">
        <f t="shared" si="14"/>
        <v>3</v>
      </c>
      <c r="I136" s="105" t="str">
        <f t="shared" si="15"/>
        <v>L</v>
      </c>
      <c r="J136" s="104" t="str">
        <f t="shared" si="16"/>
        <v>EEI</v>
      </c>
      <c r="K136" s="106">
        <f t="shared" si="17"/>
        <v>3</v>
      </c>
      <c r="L136" s="106">
        <f>IF(NOT(ISERROR(VLOOKUP(B136,Deflatores!G$42:H$64,2,FALSE))),VLOOKUP(B136,Deflatores!G$42:H$64,2,FALSE),IF(OR(ISBLANK(C136),ISBLANK(B136)),"",VLOOKUP(C136,Deflatores!G$4:H$38,2,FALSE)*H136+VLOOKUP(C136,Deflatores!G$4:I$38,3,FALSE)))</f>
        <v>3</v>
      </c>
      <c r="M136" s="107"/>
      <c r="N136" s="107"/>
      <c r="O136" s="108"/>
      <c r="P136" s="109"/>
    </row>
    <row r="137" spans="1:16" x14ac:dyDescent="0.25">
      <c r="A137" s="110" t="s">
        <v>150</v>
      </c>
      <c r="B137" s="103" t="s">
        <v>51</v>
      </c>
      <c r="C137" s="103" t="s">
        <v>41</v>
      </c>
      <c r="D137" s="104">
        <v>9</v>
      </c>
      <c r="E137" s="104">
        <v>1</v>
      </c>
      <c r="F137" s="105" t="str">
        <f t="shared" ref="F137:F209" si="18">IF(ISBLANK(B137),"",IF(I137="L","Baixa",IF(I137="A","Média",IF(I137="","","Alta"))))</f>
        <v>Baixa</v>
      </c>
      <c r="G137" s="104" t="str">
        <f t="shared" ref="G137:G209" si="19">CONCATENATE(B137,I137)</f>
        <v>EEL</v>
      </c>
      <c r="H137" s="104">
        <f t="shared" ref="H137:H209" si="20">IF(ISBLANK(B137),"",IF(B137="ALI",IF(I137="L",7,IF(I137="A",10,15)),IF(B137="AIE",IF(I137="L",5,IF(I137="A",7,10)),IF(B137="SE",IF(I137="L",4,IF(I137="A",5,7)),IF(OR(B137="EE",B137="CE"),IF(I137="L",3,IF(I137="A",4,6)),0)))))</f>
        <v>3</v>
      </c>
      <c r="I137" s="105" t="str">
        <f t="shared" ref="I137:I209" si="21">IF(OR(ISBLANK(D137),ISBLANK(E137)),IF(OR(B137="ALI",B137="AIE"),"L",IF(OR(B137="EE",B137="SE",B137="CE"),"A","")),IF(B137="EE",IF(E137&gt;=3,IF(D137&gt;=5,"H","A"),IF(E137&gt;=2,IF(D137&gt;=16,"H",IF(D137&lt;=4,"L","A")),IF(D137&lt;=15,"L","A"))),IF(OR(B137="SE",B137="CE"),IF(E137&gt;=4,IF(D137&gt;=6,"H","A"),IF(E137&gt;=2,IF(D137&gt;=20,"H",IF(D137&lt;=5,"L","A")),IF(D137&lt;=19,"L","A"))),IF(OR(B137="ALI",B137="AIE"),IF(E137&gt;=6,IF(D137&gt;=20,"H","A"),IF(E137&gt;=2,IF(D137&gt;=51,"H",IF(D137&lt;=19,"L","A")),IF(D137&lt;=50,"L","A"))),""))))</f>
        <v>L</v>
      </c>
      <c r="J137" s="104" t="str">
        <f t="shared" ref="J137:J209" si="22">CONCATENATE(B137,C137)</f>
        <v>EEI</v>
      </c>
      <c r="K137" s="106">
        <f t="shared" ref="K137:K209" si="23">IF(OR(H137="",H137=0),L137,H137)</f>
        <v>3</v>
      </c>
      <c r="L137" s="106">
        <f>IF(NOT(ISERROR(VLOOKUP(B137,Deflatores!G$42:H$64,2,FALSE))),VLOOKUP(B137,Deflatores!G$42:H$64,2,FALSE),IF(OR(ISBLANK(C137),ISBLANK(B137)),"",VLOOKUP(C137,Deflatores!G$4:H$38,2,FALSE)*H137+VLOOKUP(C137,Deflatores!G$4:I$38,3,FALSE)))</f>
        <v>3</v>
      </c>
      <c r="M137" s="107"/>
      <c r="N137" s="107"/>
      <c r="O137" s="108"/>
      <c r="P137" s="109"/>
    </row>
    <row r="138" spans="1:16" x14ac:dyDescent="0.25">
      <c r="A138" s="111" t="s">
        <v>54</v>
      </c>
      <c r="B138" s="103" t="s">
        <v>46</v>
      </c>
      <c r="C138" s="103" t="s">
        <v>41</v>
      </c>
      <c r="D138" s="104">
        <v>5</v>
      </c>
      <c r="E138" s="104">
        <v>1</v>
      </c>
      <c r="F138" s="105" t="str">
        <f t="shared" si="18"/>
        <v>Baixa</v>
      </c>
      <c r="G138" s="104" t="str">
        <f t="shared" si="19"/>
        <v>CEL</v>
      </c>
      <c r="H138" s="104">
        <f t="shared" si="20"/>
        <v>3</v>
      </c>
      <c r="I138" s="105" t="str">
        <f t="shared" si="21"/>
        <v>L</v>
      </c>
      <c r="J138" s="104" t="str">
        <f t="shared" si="22"/>
        <v>CEI</v>
      </c>
      <c r="K138" s="106">
        <f t="shared" si="23"/>
        <v>3</v>
      </c>
      <c r="L138" s="106">
        <f>IF(NOT(ISERROR(VLOOKUP(B138,Deflatores!G$42:H$64,2,FALSE))),VLOOKUP(B138,Deflatores!G$42:H$64,2,FALSE),IF(OR(ISBLANK(C138),ISBLANK(B138)),"",VLOOKUP(C138,Deflatores!G$4:H$38,2,FALSE)*H138+VLOOKUP(C138,Deflatores!G$4:I$38,3,FALSE)))</f>
        <v>3</v>
      </c>
      <c r="M138" s="107"/>
      <c r="N138" s="107"/>
      <c r="O138" s="108"/>
      <c r="P138" s="109"/>
    </row>
    <row r="139" spans="1:16" x14ac:dyDescent="0.25">
      <c r="A139" s="110" t="s">
        <v>151</v>
      </c>
      <c r="B139" s="103" t="s">
        <v>46</v>
      </c>
      <c r="C139" s="103" t="s">
        <v>41</v>
      </c>
      <c r="D139" s="104">
        <v>7</v>
      </c>
      <c r="E139" s="104">
        <v>1</v>
      </c>
      <c r="F139" s="105" t="str">
        <f t="shared" si="18"/>
        <v>Baixa</v>
      </c>
      <c r="G139" s="104" t="str">
        <f t="shared" si="19"/>
        <v>CEL</v>
      </c>
      <c r="H139" s="104">
        <f t="shared" si="20"/>
        <v>3</v>
      </c>
      <c r="I139" s="105" t="str">
        <f t="shared" si="21"/>
        <v>L</v>
      </c>
      <c r="J139" s="104" t="str">
        <f t="shared" si="22"/>
        <v>CEI</v>
      </c>
      <c r="K139" s="106">
        <f t="shared" si="23"/>
        <v>3</v>
      </c>
      <c r="L139" s="106">
        <f>IF(NOT(ISERROR(VLOOKUP(B139,Deflatores!G$42:H$64,2,FALSE))),VLOOKUP(B139,Deflatores!G$42:H$64,2,FALSE),IF(OR(ISBLANK(C139),ISBLANK(B139)),"",VLOOKUP(C139,Deflatores!G$4:H$38,2,FALSE)*H139+VLOOKUP(C139,Deflatores!G$4:I$38,3,FALSE)))</f>
        <v>3</v>
      </c>
      <c r="M139" s="107"/>
      <c r="N139" s="107"/>
      <c r="O139" s="108"/>
      <c r="P139" s="109"/>
    </row>
    <row r="140" spans="1:16" x14ac:dyDescent="0.25">
      <c r="A140" s="110" t="s">
        <v>152</v>
      </c>
      <c r="B140" s="103" t="s">
        <v>46</v>
      </c>
      <c r="C140" s="103" t="s">
        <v>41</v>
      </c>
      <c r="D140" s="104">
        <v>14</v>
      </c>
      <c r="E140" s="104">
        <v>4</v>
      </c>
      <c r="F140" s="105" t="str">
        <f t="shared" si="18"/>
        <v>Alta</v>
      </c>
      <c r="G140" s="104" t="str">
        <f t="shared" si="19"/>
        <v>CEH</v>
      </c>
      <c r="H140" s="104">
        <f t="shared" si="20"/>
        <v>6</v>
      </c>
      <c r="I140" s="105" t="str">
        <f t="shared" si="21"/>
        <v>H</v>
      </c>
      <c r="J140" s="104" t="str">
        <f t="shared" si="22"/>
        <v>CEI</v>
      </c>
      <c r="K140" s="106">
        <f t="shared" si="23"/>
        <v>6</v>
      </c>
      <c r="L140" s="106">
        <f>IF(NOT(ISERROR(VLOOKUP(B140,Deflatores!G$42:H$64,2,FALSE))),VLOOKUP(B140,Deflatores!G$42:H$64,2,FALSE),IF(OR(ISBLANK(C140),ISBLANK(B140)),"",VLOOKUP(C140,Deflatores!G$4:H$38,2,FALSE)*H140+VLOOKUP(C140,Deflatores!G$4:I$38,3,FALSE)))</f>
        <v>6</v>
      </c>
      <c r="M140" s="107"/>
      <c r="N140" s="107"/>
      <c r="O140" s="108"/>
      <c r="P140" s="109"/>
    </row>
    <row r="141" spans="1:16" x14ac:dyDescent="0.25">
      <c r="A141" s="110" t="s">
        <v>153</v>
      </c>
      <c r="B141" s="103" t="s">
        <v>51</v>
      </c>
      <c r="C141" s="103" t="s">
        <v>41</v>
      </c>
      <c r="D141" s="104">
        <v>3</v>
      </c>
      <c r="E141" s="104">
        <v>1</v>
      </c>
      <c r="F141" s="105" t="str">
        <f t="shared" si="18"/>
        <v>Baixa</v>
      </c>
      <c r="G141" s="104" t="str">
        <f t="shared" si="19"/>
        <v>EEL</v>
      </c>
      <c r="H141" s="104">
        <f t="shared" si="20"/>
        <v>3</v>
      </c>
      <c r="I141" s="105" t="str">
        <f t="shared" si="21"/>
        <v>L</v>
      </c>
      <c r="J141" s="104" t="str">
        <f t="shared" si="22"/>
        <v>EEI</v>
      </c>
      <c r="K141" s="106">
        <f t="shared" si="23"/>
        <v>3</v>
      </c>
      <c r="L141" s="106">
        <f>IF(NOT(ISERROR(VLOOKUP(B141,Deflatores!G$42:H$64,2,FALSE))),VLOOKUP(B141,Deflatores!G$42:H$64,2,FALSE),IF(OR(ISBLANK(C141),ISBLANK(B141)),"",VLOOKUP(C141,Deflatores!G$4:H$38,2,FALSE)*H141+VLOOKUP(C141,Deflatores!G$4:I$38,3,FALSE)))</f>
        <v>3</v>
      </c>
      <c r="M141" s="107"/>
      <c r="N141" s="107"/>
      <c r="O141" s="108"/>
      <c r="P141" s="109"/>
    </row>
    <row r="142" spans="1:16" x14ac:dyDescent="0.25">
      <c r="A142" s="112"/>
      <c r="B142" s="103"/>
      <c r="C142" s="103"/>
      <c r="D142" s="104"/>
      <c r="E142" s="104"/>
      <c r="F142" s="105" t="str">
        <f t="shared" si="18"/>
        <v/>
      </c>
      <c r="G142" s="104" t="str">
        <f t="shared" si="19"/>
        <v/>
      </c>
      <c r="H142" s="104" t="str">
        <f t="shared" si="20"/>
        <v/>
      </c>
      <c r="I142" s="105" t="str">
        <f t="shared" si="21"/>
        <v/>
      </c>
      <c r="J142" s="104" t="str">
        <f t="shared" si="22"/>
        <v/>
      </c>
      <c r="K142" s="106" t="str">
        <f t="shared" si="23"/>
        <v/>
      </c>
      <c r="L142" s="106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7"/>
      <c r="N142" s="107"/>
      <c r="O142" s="108"/>
      <c r="P142" s="109"/>
    </row>
    <row r="143" spans="1:16" x14ac:dyDescent="0.25">
      <c r="A143" s="102" t="s">
        <v>154</v>
      </c>
      <c r="B143" s="103"/>
      <c r="C143" s="103"/>
      <c r="D143" s="104"/>
      <c r="E143" s="104"/>
      <c r="F143" s="105" t="str">
        <f t="shared" si="18"/>
        <v/>
      </c>
      <c r="G143" s="104" t="str">
        <f t="shared" si="19"/>
        <v/>
      </c>
      <c r="H143" s="104" t="str">
        <f t="shared" si="20"/>
        <v/>
      </c>
      <c r="I143" s="105" t="str">
        <f t="shared" si="21"/>
        <v/>
      </c>
      <c r="J143" s="104" t="str">
        <f t="shared" si="22"/>
        <v/>
      </c>
      <c r="K143" s="106" t="str">
        <f t="shared" si="23"/>
        <v/>
      </c>
      <c r="L143" s="106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7"/>
      <c r="N143" s="107"/>
      <c r="O143" s="108"/>
      <c r="P143" s="109"/>
    </row>
    <row r="144" spans="1:16" x14ac:dyDescent="0.25">
      <c r="A144" s="110" t="s">
        <v>155</v>
      </c>
      <c r="B144" s="103" t="s">
        <v>46</v>
      </c>
      <c r="C144" s="103" t="s">
        <v>41</v>
      </c>
      <c r="D144" s="104">
        <v>8</v>
      </c>
      <c r="E144" s="104">
        <v>1</v>
      </c>
      <c r="F144" s="105" t="str">
        <f t="shared" si="18"/>
        <v>Baixa</v>
      </c>
      <c r="G144" s="104" t="str">
        <f t="shared" si="19"/>
        <v>CEL</v>
      </c>
      <c r="H144" s="104">
        <f t="shared" si="20"/>
        <v>3</v>
      </c>
      <c r="I144" s="105" t="str">
        <f t="shared" si="21"/>
        <v>L</v>
      </c>
      <c r="J144" s="104" t="str">
        <f t="shared" si="22"/>
        <v>CEI</v>
      </c>
      <c r="K144" s="106">
        <f t="shared" si="23"/>
        <v>3</v>
      </c>
      <c r="L144" s="106">
        <f>IF(NOT(ISERROR(VLOOKUP(B144,Deflatores!G$42:H$64,2,FALSE))),VLOOKUP(B144,Deflatores!G$42:H$64,2,FALSE),IF(OR(ISBLANK(C144),ISBLANK(B144)),"",VLOOKUP(C144,Deflatores!G$4:H$38,2,FALSE)*H144+VLOOKUP(C144,Deflatores!G$4:I$38,3,FALSE)))</f>
        <v>3</v>
      </c>
      <c r="M144" s="107"/>
      <c r="N144" s="107"/>
      <c r="O144" s="108"/>
      <c r="P144" s="109"/>
    </row>
    <row r="145" spans="1:16" x14ac:dyDescent="0.25">
      <c r="A145" s="110" t="s">
        <v>156</v>
      </c>
      <c r="B145" s="103" t="s">
        <v>46</v>
      </c>
      <c r="C145" s="103" t="s">
        <v>41</v>
      </c>
      <c r="D145" s="104">
        <v>11</v>
      </c>
      <c r="E145" s="104">
        <v>3</v>
      </c>
      <c r="F145" s="105" t="str">
        <f t="shared" si="18"/>
        <v>Média</v>
      </c>
      <c r="G145" s="104" t="str">
        <f t="shared" si="19"/>
        <v>CEA</v>
      </c>
      <c r="H145" s="104">
        <f t="shared" si="20"/>
        <v>4</v>
      </c>
      <c r="I145" s="105" t="str">
        <f t="shared" si="21"/>
        <v>A</v>
      </c>
      <c r="J145" s="104" t="str">
        <f t="shared" si="22"/>
        <v>CEI</v>
      </c>
      <c r="K145" s="106">
        <f t="shared" si="23"/>
        <v>4</v>
      </c>
      <c r="L145" s="106">
        <f>IF(NOT(ISERROR(VLOOKUP(B145,Deflatores!G$42:H$64,2,FALSE))),VLOOKUP(B145,Deflatores!G$42:H$64,2,FALSE),IF(OR(ISBLANK(C145),ISBLANK(B145)),"",VLOOKUP(C145,Deflatores!G$4:H$38,2,FALSE)*H145+VLOOKUP(C145,Deflatores!G$4:I$38,3,FALSE)))</f>
        <v>4</v>
      </c>
      <c r="M145" s="107"/>
      <c r="N145" s="107"/>
      <c r="O145" s="108"/>
      <c r="P145" s="109"/>
    </row>
    <row r="146" spans="1:16" x14ac:dyDescent="0.25">
      <c r="A146" s="110"/>
      <c r="B146" s="103"/>
      <c r="C146" s="103"/>
      <c r="D146" s="104"/>
      <c r="E146" s="104"/>
      <c r="F146" s="105"/>
      <c r="G146" s="104"/>
      <c r="H146" s="104"/>
      <c r="I146" s="105"/>
      <c r="J146" s="104"/>
      <c r="K146" s="106"/>
      <c r="L146" s="106"/>
      <c r="M146" s="107"/>
      <c r="N146" s="107"/>
      <c r="O146" s="108"/>
      <c r="P146" s="109"/>
    </row>
    <row r="147" spans="1:16" x14ac:dyDescent="0.25">
      <c r="A147" s="102" t="s">
        <v>340</v>
      </c>
      <c r="B147" s="103"/>
      <c r="C147" s="103"/>
      <c r="D147" s="104"/>
      <c r="E147" s="104"/>
      <c r="F147" s="105" t="str">
        <f t="shared" si="18"/>
        <v/>
      </c>
      <c r="G147" s="104" t="str">
        <f t="shared" si="19"/>
        <v/>
      </c>
      <c r="H147" s="104" t="str">
        <f t="shared" si="20"/>
        <v/>
      </c>
      <c r="I147" s="105" t="str">
        <f t="shared" si="21"/>
        <v/>
      </c>
      <c r="J147" s="104" t="str">
        <f t="shared" si="22"/>
        <v/>
      </c>
      <c r="K147" s="106" t="str">
        <f t="shared" si="23"/>
        <v/>
      </c>
      <c r="L147" s="106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7"/>
      <c r="N147" s="107"/>
      <c r="O147" s="108"/>
      <c r="P147" s="109"/>
    </row>
    <row r="148" spans="1:16" x14ac:dyDescent="0.25">
      <c r="A148" s="110" t="s">
        <v>341</v>
      </c>
      <c r="B148" s="103" t="s">
        <v>46</v>
      </c>
      <c r="C148" s="103" t="s">
        <v>41</v>
      </c>
      <c r="D148" s="104">
        <v>17</v>
      </c>
      <c r="E148" s="104">
        <v>2</v>
      </c>
      <c r="F148" s="105" t="str">
        <f t="shared" si="18"/>
        <v>Média</v>
      </c>
      <c r="G148" s="104" t="str">
        <f t="shared" si="19"/>
        <v>CEA</v>
      </c>
      <c r="H148" s="104">
        <f t="shared" si="20"/>
        <v>4</v>
      </c>
      <c r="I148" s="105" t="str">
        <f t="shared" si="21"/>
        <v>A</v>
      </c>
      <c r="J148" s="104" t="str">
        <f t="shared" si="22"/>
        <v>CEI</v>
      </c>
      <c r="K148" s="106">
        <f t="shared" si="23"/>
        <v>4</v>
      </c>
      <c r="L148" s="106">
        <f>IF(NOT(ISERROR(VLOOKUP(B148,Deflatores!G$42:H$64,2,FALSE))),VLOOKUP(B148,Deflatores!G$42:H$64,2,FALSE),IF(OR(ISBLANK(C148),ISBLANK(B148)),"",VLOOKUP(C148,Deflatores!G$4:H$38,2,FALSE)*H148+VLOOKUP(C148,Deflatores!G$4:I$38,3,FALSE)))</f>
        <v>4</v>
      </c>
      <c r="M148" s="107"/>
      <c r="N148" s="107"/>
      <c r="O148" s="108"/>
      <c r="P148" s="109"/>
    </row>
    <row r="149" spans="1:16" x14ac:dyDescent="0.25">
      <c r="A149" s="110" t="s">
        <v>342</v>
      </c>
      <c r="B149" s="103" t="s">
        <v>51</v>
      </c>
      <c r="C149" s="103" t="s">
        <v>41</v>
      </c>
      <c r="D149" s="104">
        <v>15</v>
      </c>
      <c r="E149" s="104">
        <v>3</v>
      </c>
      <c r="F149" s="105" t="str">
        <f t="shared" si="18"/>
        <v>Alta</v>
      </c>
      <c r="G149" s="104" t="str">
        <f t="shared" si="19"/>
        <v>EEH</v>
      </c>
      <c r="H149" s="104">
        <f t="shared" si="20"/>
        <v>6</v>
      </c>
      <c r="I149" s="105" t="str">
        <f t="shared" si="21"/>
        <v>H</v>
      </c>
      <c r="J149" s="104" t="str">
        <f t="shared" si="22"/>
        <v>EEI</v>
      </c>
      <c r="K149" s="106">
        <f t="shared" si="23"/>
        <v>6</v>
      </c>
      <c r="L149" s="106">
        <f>IF(NOT(ISERROR(VLOOKUP(B149,Deflatores!G$42:H$64,2,FALSE))),VLOOKUP(B149,Deflatores!G$42:H$64,2,FALSE),IF(OR(ISBLANK(C149),ISBLANK(B149)),"",VLOOKUP(C149,Deflatores!G$4:H$38,2,FALSE)*H149+VLOOKUP(C149,Deflatores!G$4:I$38,3,FALSE)))</f>
        <v>6</v>
      </c>
      <c r="M149" s="107"/>
      <c r="N149" s="107"/>
      <c r="O149" s="108"/>
      <c r="P149" s="109"/>
    </row>
    <row r="150" spans="1:16" x14ac:dyDescent="0.25">
      <c r="A150" s="110" t="s">
        <v>343</v>
      </c>
      <c r="B150" s="103" t="s">
        <v>51</v>
      </c>
      <c r="C150" s="103" t="s">
        <v>41</v>
      </c>
      <c r="D150" s="104">
        <v>6</v>
      </c>
      <c r="E150" s="104">
        <v>1</v>
      </c>
      <c r="F150" s="105" t="str">
        <f t="shared" si="18"/>
        <v>Baixa</v>
      </c>
      <c r="G150" s="104" t="str">
        <f t="shared" si="19"/>
        <v>EEL</v>
      </c>
      <c r="H150" s="104">
        <f t="shared" si="20"/>
        <v>3</v>
      </c>
      <c r="I150" s="105" t="str">
        <f t="shared" si="21"/>
        <v>L</v>
      </c>
      <c r="J150" s="104" t="str">
        <f t="shared" si="22"/>
        <v>EEI</v>
      </c>
      <c r="K150" s="106">
        <f t="shared" si="23"/>
        <v>3</v>
      </c>
      <c r="L150" s="106">
        <f>IF(NOT(ISERROR(VLOOKUP(B150,Deflatores!G$42:H$64,2,FALSE))),VLOOKUP(B150,Deflatores!G$42:H$64,2,FALSE),IF(OR(ISBLANK(C150),ISBLANK(B150)),"",VLOOKUP(C150,Deflatores!G$4:H$38,2,FALSE)*H150+VLOOKUP(C150,Deflatores!G$4:I$38,3,FALSE)))</f>
        <v>3</v>
      </c>
      <c r="M150" s="107"/>
      <c r="N150" s="107"/>
      <c r="O150" s="108"/>
      <c r="P150" s="109"/>
    </row>
    <row r="151" spans="1:16" x14ac:dyDescent="0.25">
      <c r="A151" s="110" t="s">
        <v>344</v>
      </c>
      <c r="B151" s="103" t="s">
        <v>51</v>
      </c>
      <c r="C151" s="103" t="s">
        <v>41</v>
      </c>
      <c r="D151" s="104">
        <v>7</v>
      </c>
      <c r="E151" s="104">
        <v>1</v>
      </c>
      <c r="F151" s="105" t="str">
        <f t="shared" si="18"/>
        <v>Baixa</v>
      </c>
      <c r="G151" s="104" t="str">
        <f t="shared" si="19"/>
        <v>EEL</v>
      </c>
      <c r="H151" s="104">
        <f t="shared" si="20"/>
        <v>3</v>
      </c>
      <c r="I151" s="105" t="str">
        <f t="shared" si="21"/>
        <v>L</v>
      </c>
      <c r="J151" s="104" t="str">
        <f t="shared" si="22"/>
        <v>EEI</v>
      </c>
      <c r="K151" s="106">
        <f t="shared" si="23"/>
        <v>3</v>
      </c>
      <c r="L151" s="106">
        <f>IF(NOT(ISERROR(VLOOKUP(B151,Deflatores!G$42:H$64,2,FALSE))),VLOOKUP(B151,Deflatores!G$42:H$64,2,FALSE),IF(OR(ISBLANK(C151),ISBLANK(B151)),"",VLOOKUP(C151,Deflatores!G$4:H$38,2,FALSE)*H151+VLOOKUP(C151,Deflatores!G$4:I$38,3,FALSE)))</f>
        <v>3</v>
      </c>
      <c r="M151" s="107"/>
      <c r="N151" s="107"/>
      <c r="O151" s="108"/>
      <c r="P151" s="109"/>
    </row>
    <row r="152" spans="1:16" x14ac:dyDescent="0.25">
      <c r="A152" s="111" t="s">
        <v>54</v>
      </c>
      <c r="B152" s="103" t="s">
        <v>46</v>
      </c>
      <c r="C152" s="103" t="s">
        <v>41</v>
      </c>
      <c r="D152" s="104">
        <v>3</v>
      </c>
      <c r="E152" s="104">
        <v>1</v>
      </c>
      <c r="F152" s="105" t="str">
        <f t="shared" si="18"/>
        <v>Baixa</v>
      </c>
      <c r="G152" s="104" t="str">
        <f t="shared" si="19"/>
        <v>CEL</v>
      </c>
      <c r="H152" s="104">
        <f t="shared" si="20"/>
        <v>3</v>
      </c>
      <c r="I152" s="105" t="str">
        <f t="shared" si="21"/>
        <v>L</v>
      </c>
      <c r="J152" s="104" t="str">
        <f t="shared" si="22"/>
        <v>CEI</v>
      </c>
      <c r="K152" s="106">
        <f t="shared" si="23"/>
        <v>3</v>
      </c>
      <c r="L152" s="106">
        <f>IF(NOT(ISERROR(VLOOKUP(B152,Deflatores!G$42:H$64,2,FALSE))),VLOOKUP(B152,Deflatores!G$42:H$64,2,FALSE),IF(OR(ISBLANK(C152),ISBLANK(B152)),"",VLOOKUP(C152,Deflatores!G$4:H$38,2,FALSE)*H152+VLOOKUP(C152,Deflatores!G$4:I$38,3,FALSE)))</f>
        <v>3</v>
      </c>
      <c r="M152" s="107"/>
      <c r="N152" s="107"/>
      <c r="O152" s="108"/>
      <c r="P152" s="109"/>
    </row>
    <row r="153" spans="1:16" x14ac:dyDescent="0.25">
      <c r="A153" s="110" t="s">
        <v>345</v>
      </c>
      <c r="B153" s="103" t="s">
        <v>51</v>
      </c>
      <c r="C153" s="103" t="s">
        <v>41</v>
      </c>
      <c r="D153" s="104">
        <v>8</v>
      </c>
      <c r="E153" s="104">
        <v>2</v>
      </c>
      <c r="F153" s="105" t="str">
        <f t="shared" si="18"/>
        <v>Média</v>
      </c>
      <c r="G153" s="104" t="str">
        <f t="shared" si="19"/>
        <v>EEA</v>
      </c>
      <c r="H153" s="104">
        <f t="shared" si="20"/>
        <v>4</v>
      </c>
      <c r="I153" s="105" t="str">
        <f t="shared" si="21"/>
        <v>A</v>
      </c>
      <c r="J153" s="104" t="str">
        <f t="shared" si="22"/>
        <v>EEI</v>
      </c>
      <c r="K153" s="106">
        <f t="shared" si="23"/>
        <v>4</v>
      </c>
      <c r="L153" s="106">
        <f>IF(NOT(ISERROR(VLOOKUP(B153,Deflatores!G$42:H$64,2,FALSE))),VLOOKUP(B153,Deflatores!G$42:H$64,2,FALSE),IF(OR(ISBLANK(C153),ISBLANK(B153)),"",VLOOKUP(C153,Deflatores!G$4:H$38,2,FALSE)*H153+VLOOKUP(C153,Deflatores!G$4:I$38,3,FALSE)))</f>
        <v>4</v>
      </c>
      <c r="M153" s="107"/>
      <c r="N153" s="107"/>
      <c r="O153" s="108"/>
      <c r="P153" s="109"/>
    </row>
    <row r="154" spans="1:16" x14ac:dyDescent="0.25">
      <c r="A154" s="110" t="s">
        <v>346</v>
      </c>
      <c r="B154" s="103" t="s">
        <v>46</v>
      </c>
      <c r="C154" s="103" t="s">
        <v>41</v>
      </c>
      <c r="D154" s="104">
        <v>21</v>
      </c>
      <c r="E154" s="104">
        <v>2</v>
      </c>
      <c r="F154" s="105" t="str">
        <f t="shared" si="18"/>
        <v>Alta</v>
      </c>
      <c r="G154" s="104" t="str">
        <f t="shared" si="19"/>
        <v>CEH</v>
      </c>
      <c r="H154" s="104">
        <f t="shared" si="20"/>
        <v>6</v>
      </c>
      <c r="I154" s="105" t="str">
        <f t="shared" si="21"/>
        <v>H</v>
      </c>
      <c r="J154" s="104" t="str">
        <f t="shared" si="22"/>
        <v>CEI</v>
      </c>
      <c r="K154" s="106">
        <f t="shared" si="23"/>
        <v>6</v>
      </c>
      <c r="L154" s="106">
        <f>IF(NOT(ISERROR(VLOOKUP(B154,Deflatores!G$42:H$64,2,FALSE))),VLOOKUP(B154,Deflatores!G$42:H$64,2,FALSE),IF(OR(ISBLANK(C154),ISBLANK(B154)),"",VLOOKUP(C154,Deflatores!G$4:H$38,2,FALSE)*H154+VLOOKUP(C154,Deflatores!G$4:I$38,3,FALSE)))</f>
        <v>6</v>
      </c>
      <c r="M154" s="107"/>
      <c r="N154" s="107"/>
      <c r="O154" s="108"/>
      <c r="P154" s="109"/>
    </row>
    <row r="155" spans="1:16" x14ac:dyDescent="0.25">
      <c r="A155" s="112"/>
      <c r="B155" s="103"/>
      <c r="C155" s="103"/>
      <c r="D155" s="104"/>
      <c r="E155" s="104"/>
      <c r="F155" s="105" t="str">
        <f t="shared" si="18"/>
        <v/>
      </c>
      <c r="G155" s="104" t="str">
        <f t="shared" si="19"/>
        <v/>
      </c>
      <c r="H155" s="104" t="str">
        <f t="shared" si="20"/>
        <v/>
      </c>
      <c r="I155" s="105" t="str">
        <f t="shared" si="21"/>
        <v/>
      </c>
      <c r="J155" s="104" t="str">
        <f t="shared" si="22"/>
        <v/>
      </c>
      <c r="K155" s="106" t="str">
        <f t="shared" si="23"/>
        <v/>
      </c>
      <c r="L155" s="106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7"/>
      <c r="N155" s="107"/>
      <c r="O155" s="108"/>
      <c r="P155" s="109"/>
    </row>
    <row r="156" spans="1:16" x14ac:dyDescent="0.25">
      <c r="A156" s="102" t="s">
        <v>157</v>
      </c>
      <c r="B156" s="103"/>
      <c r="C156" s="103"/>
      <c r="D156" s="104"/>
      <c r="E156" s="104"/>
      <c r="F156" s="105" t="str">
        <f t="shared" si="18"/>
        <v/>
      </c>
      <c r="G156" s="104" t="str">
        <f t="shared" si="19"/>
        <v/>
      </c>
      <c r="H156" s="104" t="str">
        <f t="shared" si="20"/>
        <v/>
      </c>
      <c r="I156" s="105" t="str">
        <f t="shared" si="21"/>
        <v/>
      </c>
      <c r="J156" s="104" t="str">
        <f t="shared" si="22"/>
        <v/>
      </c>
      <c r="K156" s="106" t="str">
        <f t="shared" si="23"/>
        <v/>
      </c>
      <c r="L156" s="106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7"/>
      <c r="N156" s="107"/>
      <c r="O156" s="108"/>
      <c r="P156" s="109"/>
    </row>
    <row r="157" spans="1:16" x14ac:dyDescent="0.25">
      <c r="A157" s="110" t="s">
        <v>158</v>
      </c>
      <c r="B157" s="103" t="s">
        <v>49</v>
      </c>
      <c r="C157" s="103" t="s">
        <v>41</v>
      </c>
      <c r="D157" s="104">
        <v>7</v>
      </c>
      <c r="E157" s="104">
        <v>1</v>
      </c>
      <c r="F157" s="105" t="str">
        <f t="shared" si="18"/>
        <v>Baixa</v>
      </c>
      <c r="G157" s="104" t="str">
        <f t="shared" si="19"/>
        <v>ALIL</v>
      </c>
      <c r="H157" s="104">
        <f t="shared" si="20"/>
        <v>7</v>
      </c>
      <c r="I157" s="105" t="str">
        <f t="shared" si="21"/>
        <v>L</v>
      </c>
      <c r="J157" s="104" t="str">
        <f t="shared" si="22"/>
        <v>ALII</v>
      </c>
      <c r="K157" s="106">
        <f t="shared" si="23"/>
        <v>7</v>
      </c>
      <c r="L157" s="106">
        <f>IF(NOT(ISERROR(VLOOKUP(B157,Deflatores!G$42:H$64,2,FALSE))),VLOOKUP(B157,Deflatores!G$42:H$64,2,FALSE),IF(OR(ISBLANK(C157),ISBLANK(B157)),"",VLOOKUP(C157,Deflatores!G$4:H$38,2,FALSE)*H157+VLOOKUP(C157,Deflatores!G$4:I$38,3,FALSE)))</f>
        <v>7</v>
      </c>
      <c r="M157" s="107"/>
      <c r="N157" s="107"/>
      <c r="O157" s="108"/>
      <c r="P157" s="109"/>
    </row>
    <row r="158" spans="1:16" x14ac:dyDescent="0.25">
      <c r="A158" s="110" t="s">
        <v>159</v>
      </c>
      <c r="B158" s="103" t="s">
        <v>51</v>
      </c>
      <c r="C158" s="103" t="s">
        <v>41</v>
      </c>
      <c r="D158" s="104">
        <v>7</v>
      </c>
      <c r="E158" s="104">
        <v>1</v>
      </c>
      <c r="F158" s="105" t="str">
        <f t="shared" si="18"/>
        <v>Baixa</v>
      </c>
      <c r="G158" s="104" t="str">
        <f t="shared" si="19"/>
        <v>EEL</v>
      </c>
      <c r="H158" s="104">
        <f t="shared" si="20"/>
        <v>3</v>
      </c>
      <c r="I158" s="105" t="str">
        <f t="shared" si="21"/>
        <v>L</v>
      </c>
      <c r="J158" s="104" t="str">
        <f t="shared" si="22"/>
        <v>EEI</v>
      </c>
      <c r="K158" s="106">
        <f t="shared" si="23"/>
        <v>3</v>
      </c>
      <c r="L158" s="106">
        <f>IF(NOT(ISERROR(VLOOKUP(B158,Deflatores!G$42:H$64,2,FALSE))),VLOOKUP(B158,Deflatores!G$42:H$64,2,FALSE),IF(OR(ISBLANK(C158),ISBLANK(B158)),"",VLOOKUP(C158,Deflatores!G$4:H$38,2,FALSE)*H158+VLOOKUP(C158,Deflatores!G$4:I$38,3,FALSE)))</f>
        <v>3</v>
      </c>
      <c r="M158" s="107"/>
      <c r="N158" s="107"/>
      <c r="O158" s="108"/>
      <c r="P158" s="109"/>
    </row>
    <row r="159" spans="1:16" x14ac:dyDescent="0.25">
      <c r="A159" s="110" t="s">
        <v>160</v>
      </c>
      <c r="B159" s="103" t="s">
        <v>51</v>
      </c>
      <c r="C159" s="103" t="s">
        <v>41</v>
      </c>
      <c r="D159" s="104">
        <v>7</v>
      </c>
      <c r="E159" s="104">
        <v>1</v>
      </c>
      <c r="F159" s="105" t="str">
        <f t="shared" si="18"/>
        <v>Baixa</v>
      </c>
      <c r="G159" s="104" t="str">
        <f t="shared" si="19"/>
        <v>EEL</v>
      </c>
      <c r="H159" s="104">
        <f t="shared" si="20"/>
        <v>3</v>
      </c>
      <c r="I159" s="105" t="str">
        <f t="shared" si="21"/>
        <v>L</v>
      </c>
      <c r="J159" s="104" t="str">
        <f t="shared" si="22"/>
        <v>EEI</v>
      </c>
      <c r="K159" s="106">
        <f t="shared" si="23"/>
        <v>3</v>
      </c>
      <c r="L159" s="106">
        <f>IF(NOT(ISERROR(VLOOKUP(B159,Deflatores!G$42:H$64,2,FALSE))),VLOOKUP(B159,Deflatores!G$42:H$64,2,FALSE),IF(OR(ISBLANK(C159),ISBLANK(B159)),"",VLOOKUP(C159,Deflatores!G$4:H$38,2,FALSE)*H159+VLOOKUP(C159,Deflatores!G$4:I$38,3,FALSE)))</f>
        <v>3</v>
      </c>
      <c r="M159" s="107"/>
      <c r="N159" s="107"/>
      <c r="O159" s="108"/>
      <c r="P159" s="109"/>
    </row>
    <row r="160" spans="1:16" x14ac:dyDescent="0.25">
      <c r="A160" s="111" t="s">
        <v>54</v>
      </c>
      <c r="B160" s="103" t="s">
        <v>46</v>
      </c>
      <c r="C160" s="103" t="s">
        <v>41</v>
      </c>
      <c r="D160" s="104">
        <v>3</v>
      </c>
      <c r="E160" s="104">
        <v>1</v>
      </c>
      <c r="F160" s="105" t="str">
        <f t="shared" si="18"/>
        <v>Baixa</v>
      </c>
      <c r="G160" s="104" t="str">
        <f t="shared" si="19"/>
        <v>CEL</v>
      </c>
      <c r="H160" s="104">
        <f t="shared" si="20"/>
        <v>3</v>
      </c>
      <c r="I160" s="105" t="str">
        <f t="shared" si="21"/>
        <v>L</v>
      </c>
      <c r="J160" s="104" t="str">
        <f t="shared" si="22"/>
        <v>CEI</v>
      </c>
      <c r="K160" s="106">
        <f t="shared" si="23"/>
        <v>3</v>
      </c>
      <c r="L160" s="106">
        <f>IF(NOT(ISERROR(VLOOKUP(B160,Deflatores!G$42:H$64,2,FALSE))),VLOOKUP(B160,Deflatores!G$42:H$64,2,FALSE),IF(OR(ISBLANK(C160),ISBLANK(B160)),"",VLOOKUP(C160,Deflatores!G$4:H$38,2,FALSE)*H160+VLOOKUP(C160,Deflatores!G$4:I$38,3,FALSE)))</f>
        <v>3</v>
      </c>
      <c r="M160" s="107"/>
      <c r="N160" s="107"/>
      <c r="O160" s="108"/>
      <c r="P160" s="109"/>
    </row>
    <row r="161" spans="1:16" x14ac:dyDescent="0.25">
      <c r="A161" s="110" t="s">
        <v>161</v>
      </c>
      <c r="B161" s="103" t="s">
        <v>46</v>
      </c>
      <c r="C161" s="103" t="s">
        <v>41</v>
      </c>
      <c r="D161" s="104">
        <v>5</v>
      </c>
      <c r="E161" s="104">
        <v>1</v>
      </c>
      <c r="F161" s="105" t="str">
        <f t="shared" si="18"/>
        <v>Baixa</v>
      </c>
      <c r="G161" s="104" t="str">
        <f t="shared" si="19"/>
        <v>CEL</v>
      </c>
      <c r="H161" s="104">
        <f t="shared" si="20"/>
        <v>3</v>
      </c>
      <c r="I161" s="105" t="str">
        <f t="shared" si="21"/>
        <v>L</v>
      </c>
      <c r="J161" s="104" t="str">
        <f t="shared" si="22"/>
        <v>CEI</v>
      </c>
      <c r="K161" s="106">
        <f t="shared" si="23"/>
        <v>3</v>
      </c>
      <c r="L161" s="106">
        <f>IF(NOT(ISERROR(VLOOKUP(B161,Deflatores!G$42:H$64,2,FALSE))),VLOOKUP(B161,Deflatores!G$42:H$64,2,FALSE),IF(OR(ISBLANK(C161),ISBLANK(B161)),"",VLOOKUP(C161,Deflatores!G$4:H$38,2,FALSE)*H161+VLOOKUP(C161,Deflatores!G$4:I$38,3,FALSE)))</f>
        <v>3</v>
      </c>
      <c r="M161" s="107"/>
      <c r="N161" s="107"/>
      <c r="O161" s="108"/>
      <c r="P161" s="109"/>
    </row>
    <row r="162" spans="1:16" x14ac:dyDescent="0.25">
      <c r="A162" s="110" t="s">
        <v>162</v>
      </c>
      <c r="B162" s="103" t="s">
        <v>46</v>
      </c>
      <c r="C162" s="103" t="s">
        <v>41</v>
      </c>
      <c r="D162" s="104">
        <v>11</v>
      </c>
      <c r="E162" s="104">
        <v>3</v>
      </c>
      <c r="F162" s="105" t="str">
        <f t="shared" si="18"/>
        <v>Média</v>
      </c>
      <c r="G162" s="104" t="str">
        <f t="shared" si="19"/>
        <v>CEA</v>
      </c>
      <c r="H162" s="104">
        <f t="shared" si="20"/>
        <v>4</v>
      </c>
      <c r="I162" s="105" t="str">
        <f t="shared" si="21"/>
        <v>A</v>
      </c>
      <c r="J162" s="104" t="str">
        <f t="shared" si="22"/>
        <v>CEI</v>
      </c>
      <c r="K162" s="106">
        <f t="shared" si="23"/>
        <v>4</v>
      </c>
      <c r="L162" s="106">
        <f>IF(NOT(ISERROR(VLOOKUP(B162,Deflatores!G$42:H$64,2,FALSE))),VLOOKUP(B162,Deflatores!G$42:H$64,2,FALSE),IF(OR(ISBLANK(C162),ISBLANK(B162)),"",VLOOKUP(C162,Deflatores!G$4:H$38,2,FALSE)*H162+VLOOKUP(C162,Deflatores!G$4:I$38,3,FALSE)))</f>
        <v>4</v>
      </c>
      <c r="M162" s="107"/>
      <c r="N162" s="107"/>
      <c r="O162" s="108"/>
      <c r="P162" s="109"/>
    </row>
    <row r="163" spans="1:16" x14ac:dyDescent="0.25">
      <c r="A163" s="110" t="s">
        <v>163</v>
      </c>
      <c r="B163" s="103" t="s">
        <v>51</v>
      </c>
      <c r="C163" s="103" t="s">
        <v>41</v>
      </c>
      <c r="D163" s="104">
        <v>4</v>
      </c>
      <c r="E163" s="104">
        <v>1</v>
      </c>
      <c r="F163" s="105" t="str">
        <f t="shared" si="18"/>
        <v>Baixa</v>
      </c>
      <c r="G163" s="104" t="str">
        <f t="shared" si="19"/>
        <v>EEL</v>
      </c>
      <c r="H163" s="104">
        <f t="shared" si="20"/>
        <v>3</v>
      </c>
      <c r="I163" s="105" t="str">
        <f t="shared" si="21"/>
        <v>L</v>
      </c>
      <c r="J163" s="104" t="str">
        <f t="shared" si="22"/>
        <v>EEI</v>
      </c>
      <c r="K163" s="106">
        <f t="shared" si="23"/>
        <v>3</v>
      </c>
      <c r="L163" s="106">
        <f>IF(NOT(ISERROR(VLOOKUP(B163,Deflatores!G$42:H$64,2,FALSE))),VLOOKUP(B163,Deflatores!G$42:H$64,2,FALSE),IF(OR(ISBLANK(C163),ISBLANK(B163)),"",VLOOKUP(C163,Deflatores!G$4:H$38,2,FALSE)*H163+VLOOKUP(C163,Deflatores!G$4:I$38,3,FALSE)))</f>
        <v>3</v>
      </c>
      <c r="M163" s="107"/>
      <c r="N163" s="107"/>
      <c r="O163" s="108"/>
      <c r="P163" s="109"/>
    </row>
    <row r="164" spans="1:16" x14ac:dyDescent="0.25">
      <c r="A164" s="110" t="s">
        <v>164</v>
      </c>
      <c r="B164" s="103" t="s">
        <v>51</v>
      </c>
      <c r="C164" s="103" t="s">
        <v>41</v>
      </c>
      <c r="D164" s="104">
        <v>3</v>
      </c>
      <c r="E164" s="104">
        <v>1</v>
      </c>
      <c r="F164" s="105" t="str">
        <f t="shared" si="18"/>
        <v>Baixa</v>
      </c>
      <c r="G164" s="104" t="str">
        <f t="shared" si="19"/>
        <v>EEL</v>
      </c>
      <c r="H164" s="104">
        <f t="shared" si="20"/>
        <v>3</v>
      </c>
      <c r="I164" s="105" t="str">
        <f t="shared" si="21"/>
        <v>L</v>
      </c>
      <c r="J164" s="104" t="str">
        <f t="shared" si="22"/>
        <v>EEI</v>
      </c>
      <c r="K164" s="106">
        <f t="shared" si="23"/>
        <v>3</v>
      </c>
      <c r="L164" s="106">
        <f>IF(NOT(ISERROR(VLOOKUP(B164,Deflatores!G$42:H$64,2,FALSE))),VLOOKUP(B164,Deflatores!G$42:H$64,2,FALSE),IF(OR(ISBLANK(C164),ISBLANK(B164)),"",VLOOKUP(C164,Deflatores!G$4:H$38,2,FALSE)*H164+VLOOKUP(C164,Deflatores!G$4:I$38,3,FALSE)))</f>
        <v>3</v>
      </c>
      <c r="M164" s="107"/>
      <c r="N164" s="107"/>
      <c r="O164" s="108"/>
      <c r="P164" s="109"/>
    </row>
    <row r="165" spans="1:16" x14ac:dyDescent="0.25">
      <c r="A165" s="112"/>
      <c r="B165" s="103"/>
      <c r="C165" s="103"/>
      <c r="D165" s="104"/>
      <c r="E165" s="104"/>
      <c r="F165" s="105" t="str">
        <f t="shared" si="18"/>
        <v/>
      </c>
      <c r="G165" s="104" t="str">
        <f t="shared" si="19"/>
        <v/>
      </c>
      <c r="H165" s="104" t="str">
        <f t="shared" si="20"/>
        <v/>
      </c>
      <c r="I165" s="105" t="str">
        <f t="shared" si="21"/>
        <v/>
      </c>
      <c r="J165" s="104" t="str">
        <f t="shared" si="22"/>
        <v/>
      </c>
      <c r="K165" s="106" t="str">
        <f t="shared" si="23"/>
        <v/>
      </c>
      <c r="L165" s="106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7"/>
      <c r="N165" s="107"/>
      <c r="O165" s="108"/>
      <c r="P165" s="109"/>
    </row>
    <row r="166" spans="1:16" x14ac:dyDescent="0.25">
      <c r="A166" s="102" t="s">
        <v>165</v>
      </c>
      <c r="B166" s="103"/>
      <c r="C166" s="103"/>
      <c r="D166" s="104"/>
      <c r="E166" s="104"/>
      <c r="F166" s="105" t="str">
        <f t="shared" si="18"/>
        <v/>
      </c>
      <c r="G166" s="104" t="str">
        <f t="shared" si="19"/>
        <v/>
      </c>
      <c r="H166" s="104" t="str">
        <f t="shared" si="20"/>
        <v/>
      </c>
      <c r="I166" s="105" t="str">
        <f t="shared" si="21"/>
        <v/>
      </c>
      <c r="J166" s="104" t="str">
        <f t="shared" si="22"/>
        <v/>
      </c>
      <c r="K166" s="106" t="str">
        <f t="shared" si="23"/>
        <v/>
      </c>
      <c r="L166" s="106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7"/>
      <c r="N166" s="107"/>
      <c r="O166" s="108"/>
      <c r="P166" s="109"/>
    </row>
    <row r="167" spans="1:16" x14ac:dyDescent="0.25">
      <c r="A167" s="110" t="s">
        <v>166</v>
      </c>
      <c r="B167" s="103" t="s">
        <v>49</v>
      </c>
      <c r="C167" s="103" t="s">
        <v>41</v>
      </c>
      <c r="D167" s="104">
        <v>13</v>
      </c>
      <c r="E167" s="104">
        <v>1</v>
      </c>
      <c r="F167" s="105" t="str">
        <f t="shared" si="18"/>
        <v>Baixa</v>
      </c>
      <c r="G167" s="104" t="str">
        <f t="shared" si="19"/>
        <v>ALIL</v>
      </c>
      <c r="H167" s="104">
        <f t="shared" si="20"/>
        <v>7</v>
      </c>
      <c r="I167" s="105" t="str">
        <f t="shared" si="21"/>
        <v>L</v>
      </c>
      <c r="J167" s="104" t="str">
        <f t="shared" si="22"/>
        <v>ALII</v>
      </c>
      <c r="K167" s="106">
        <f t="shared" si="23"/>
        <v>7</v>
      </c>
      <c r="L167" s="106">
        <f>IF(NOT(ISERROR(VLOOKUP(B167,Deflatores!G$42:H$64,2,FALSE))),VLOOKUP(B167,Deflatores!G$42:H$64,2,FALSE),IF(OR(ISBLANK(C167),ISBLANK(B167)),"",VLOOKUP(C167,Deflatores!G$4:H$38,2,FALSE)*H167+VLOOKUP(C167,Deflatores!G$4:I$38,3,FALSE)))</f>
        <v>7</v>
      </c>
      <c r="M167" s="107"/>
      <c r="N167" s="107"/>
      <c r="O167" s="108"/>
      <c r="P167" s="109"/>
    </row>
    <row r="168" spans="1:16" x14ac:dyDescent="0.25">
      <c r="A168" s="110" t="s">
        <v>167</v>
      </c>
      <c r="B168" s="103" t="s">
        <v>51</v>
      </c>
      <c r="C168" s="103" t="s">
        <v>41</v>
      </c>
      <c r="D168" s="104">
        <v>10</v>
      </c>
      <c r="E168" s="104">
        <v>2</v>
      </c>
      <c r="F168" s="105" t="str">
        <f t="shared" si="18"/>
        <v>Média</v>
      </c>
      <c r="G168" s="104" t="str">
        <f t="shared" si="19"/>
        <v>EEA</v>
      </c>
      <c r="H168" s="104">
        <f t="shared" si="20"/>
        <v>4</v>
      </c>
      <c r="I168" s="105" t="str">
        <f t="shared" si="21"/>
        <v>A</v>
      </c>
      <c r="J168" s="104" t="str">
        <f t="shared" si="22"/>
        <v>EEI</v>
      </c>
      <c r="K168" s="106">
        <f t="shared" si="23"/>
        <v>4</v>
      </c>
      <c r="L168" s="106">
        <f>IF(NOT(ISERROR(VLOOKUP(B168,Deflatores!G$42:H$64,2,FALSE))),VLOOKUP(B168,Deflatores!G$42:H$64,2,FALSE),IF(OR(ISBLANK(C168),ISBLANK(B168)),"",VLOOKUP(C168,Deflatores!G$4:H$38,2,FALSE)*H168+VLOOKUP(C168,Deflatores!G$4:I$38,3,FALSE)))</f>
        <v>4</v>
      </c>
      <c r="M168" s="107"/>
      <c r="N168" s="107"/>
      <c r="O168" s="108"/>
      <c r="P168" s="109"/>
    </row>
    <row r="169" spans="1:16" x14ac:dyDescent="0.25">
      <c r="A169" s="111" t="s">
        <v>168</v>
      </c>
      <c r="B169" s="103" t="s">
        <v>46</v>
      </c>
      <c r="C169" s="103" t="s">
        <v>41</v>
      </c>
      <c r="D169" s="104">
        <v>4</v>
      </c>
      <c r="E169" s="104">
        <v>1</v>
      </c>
      <c r="F169" s="105" t="str">
        <f t="shared" si="18"/>
        <v>Baixa</v>
      </c>
      <c r="G169" s="104" t="str">
        <f t="shared" si="19"/>
        <v>CEL</v>
      </c>
      <c r="H169" s="104">
        <f t="shared" si="20"/>
        <v>3</v>
      </c>
      <c r="I169" s="105" t="str">
        <f t="shared" si="21"/>
        <v>L</v>
      </c>
      <c r="J169" s="104" t="str">
        <f t="shared" si="22"/>
        <v>CEI</v>
      </c>
      <c r="K169" s="106">
        <f t="shared" si="23"/>
        <v>3</v>
      </c>
      <c r="L169" s="106">
        <f>IF(NOT(ISERROR(VLOOKUP(B169,Deflatores!G$42:H$64,2,FALSE))),VLOOKUP(B169,Deflatores!G$42:H$64,2,FALSE),IF(OR(ISBLANK(C169),ISBLANK(B169)),"",VLOOKUP(C169,Deflatores!G$4:H$38,2,FALSE)*H169+VLOOKUP(C169,Deflatores!G$4:I$38,3,FALSE)))</f>
        <v>3</v>
      </c>
      <c r="M169" s="107"/>
      <c r="N169" s="107"/>
      <c r="O169" s="108"/>
      <c r="P169" s="109"/>
    </row>
    <row r="170" spans="1:16" x14ac:dyDescent="0.25">
      <c r="A170" s="110" t="s">
        <v>169</v>
      </c>
      <c r="B170" s="103" t="s">
        <v>51</v>
      </c>
      <c r="C170" s="103" t="s">
        <v>41</v>
      </c>
      <c r="D170" s="104">
        <v>10</v>
      </c>
      <c r="E170" s="104">
        <v>2</v>
      </c>
      <c r="F170" s="105" t="str">
        <f t="shared" si="18"/>
        <v>Média</v>
      </c>
      <c r="G170" s="104" t="str">
        <f t="shared" si="19"/>
        <v>EEA</v>
      </c>
      <c r="H170" s="104">
        <f t="shared" si="20"/>
        <v>4</v>
      </c>
      <c r="I170" s="105" t="str">
        <f t="shared" si="21"/>
        <v>A</v>
      </c>
      <c r="J170" s="104" t="str">
        <f t="shared" si="22"/>
        <v>EEI</v>
      </c>
      <c r="K170" s="106">
        <f t="shared" si="23"/>
        <v>4</v>
      </c>
      <c r="L170" s="106">
        <f>IF(NOT(ISERROR(VLOOKUP(B170,Deflatores!G$42:H$64,2,FALSE))),VLOOKUP(B170,Deflatores!G$42:H$64,2,FALSE),IF(OR(ISBLANK(C170),ISBLANK(B170)),"",VLOOKUP(C170,Deflatores!G$4:H$38,2,FALSE)*H170+VLOOKUP(C170,Deflatores!G$4:I$38,3,FALSE)))</f>
        <v>4</v>
      </c>
      <c r="M170" s="107"/>
      <c r="N170" s="107"/>
      <c r="O170" s="108"/>
      <c r="P170" s="109"/>
    </row>
    <row r="171" spans="1:16" x14ac:dyDescent="0.25">
      <c r="A171" s="111" t="s">
        <v>54</v>
      </c>
      <c r="B171" s="103" t="s">
        <v>46</v>
      </c>
      <c r="C171" s="103" t="s">
        <v>41</v>
      </c>
      <c r="D171" s="104">
        <v>6</v>
      </c>
      <c r="E171" s="104">
        <v>2</v>
      </c>
      <c r="F171" s="105" t="str">
        <f t="shared" si="18"/>
        <v>Média</v>
      </c>
      <c r="G171" s="104" t="str">
        <f t="shared" si="19"/>
        <v>CEA</v>
      </c>
      <c r="H171" s="104">
        <f t="shared" si="20"/>
        <v>4</v>
      </c>
      <c r="I171" s="105" t="str">
        <f t="shared" si="21"/>
        <v>A</v>
      </c>
      <c r="J171" s="104" t="str">
        <f t="shared" si="22"/>
        <v>CEI</v>
      </c>
      <c r="K171" s="106">
        <f t="shared" si="23"/>
        <v>4</v>
      </c>
      <c r="L171" s="106">
        <f>IF(NOT(ISERROR(VLOOKUP(B171,Deflatores!G$42:H$64,2,FALSE))),VLOOKUP(B171,Deflatores!G$42:H$64,2,FALSE),IF(OR(ISBLANK(C171),ISBLANK(B171)),"",VLOOKUP(C171,Deflatores!G$4:H$38,2,FALSE)*H171+VLOOKUP(C171,Deflatores!G$4:I$38,3,FALSE)))</f>
        <v>4</v>
      </c>
      <c r="M171" s="107"/>
      <c r="N171" s="107"/>
      <c r="O171" s="108"/>
      <c r="P171" s="109"/>
    </row>
    <row r="172" spans="1:16" ht="32.4" x14ac:dyDescent="0.25">
      <c r="A172" s="110" t="s">
        <v>170</v>
      </c>
      <c r="B172" s="103" t="s">
        <v>46</v>
      </c>
      <c r="C172" s="103" t="s">
        <v>41</v>
      </c>
      <c r="D172" s="104">
        <v>7</v>
      </c>
      <c r="E172" s="104">
        <v>2</v>
      </c>
      <c r="F172" s="105" t="str">
        <f t="shared" si="18"/>
        <v>Média</v>
      </c>
      <c r="G172" s="104" t="str">
        <f t="shared" si="19"/>
        <v>CEA</v>
      </c>
      <c r="H172" s="104">
        <f t="shared" si="20"/>
        <v>4</v>
      </c>
      <c r="I172" s="105" t="str">
        <f t="shared" si="21"/>
        <v>A</v>
      </c>
      <c r="J172" s="104" t="str">
        <f t="shared" si="22"/>
        <v>CEI</v>
      </c>
      <c r="K172" s="106">
        <f t="shared" si="23"/>
        <v>4</v>
      </c>
      <c r="L172" s="106">
        <f>IF(NOT(ISERROR(VLOOKUP(B172,Deflatores!G$42:H$64,2,FALSE))),VLOOKUP(B172,Deflatores!G$42:H$64,2,FALSE),IF(OR(ISBLANK(C172),ISBLANK(B172)),"",VLOOKUP(C172,Deflatores!G$4:H$38,2,FALSE)*H172+VLOOKUP(C172,Deflatores!G$4:I$38,3,FALSE)))</f>
        <v>4</v>
      </c>
      <c r="M172" s="107"/>
      <c r="N172" s="107"/>
      <c r="O172" s="108"/>
      <c r="P172" s="109" t="s">
        <v>568</v>
      </c>
    </row>
    <row r="173" spans="1:16" x14ac:dyDescent="0.25">
      <c r="A173" s="110" t="s">
        <v>171</v>
      </c>
      <c r="B173" s="103" t="s">
        <v>51</v>
      </c>
      <c r="C173" s="103" t="s">
        <v>41</v>
      </c>
      <c r="D173" s="104">
        <v>3</v>
      </c>
      <c r="E173" s="104">
        <v>1</v>
      </c>
      <c r="F173" s="105" t="str">
        <f t="shared" si="18"/>
        <v>Baixa</v>
      </c>
      <c r="G173" s="104" t="str">
        <f t="shared" si="19"/>
        <v>EEL</v>
      </c>
      <c r="H173" s="104">
        <f t="shared" si="20"/>
        <v>3</v>
      </c>
      <c r="I173" s="105" t="str">
        <f t="shared" si="21"/>
        <v>L</v>
      </c>
      <c r="J173" s="104" t="str">
        <f t="shared" si="22"/>
        <v>EEI</v>
      </c>
      <c r="K173" s="106">
        <f t="shared" si="23"/>
        <v>3</v>
      </c>
      <c r="L173" s="106">
        <f>IF(NOT(ISERROR(VLOOKUP(B173,Deflatores!G$42:H$64,2,FALSE))),VLOOKUP(B173,Deflatores!G$42:H$64,2,FALSE),IF(OR(ISBLANK(C173),ISBLANK(B173)),"",VLOOKUP(C173,Deflatores!G$4:H$38,2,FALSE)*H173+VLOOKUP(C173,Deflatores!G$4:I$38,3,FALSE)))</f>
        <v>3</v>
      </c>
      <c r="M173" s="107"/>
      <c r="N173" s="107"/>
      <c r="O173" s="108"/>
      <c r="P173" s="109"/>
    </row>
    <row r="174" spans="1:16" x14ac:dyDescent="0.25">
      <c r="A174" s="110" t="s">
        <v>172</v>
      </c>
      <c r="B174" s="103" t="s">
        <v>46</v>
      </c>
      <c r="C174" s="103" t="s">
        <v>41</v>
      </c>
      <c r="D174" s="104">
        <v>14</v>
      </c>
      <c r="E174" s="104">
        <v>4</v>
      </c>
      <c r="F174" s="105" t="str">
        <f t="shared" si="18"/>
        <v>Alta</v>
      </c>
      <c r="G174" s="104" t="str">
        <f t="shared" si="19"/>
        <v>CEH</v>
      </c>
      <c r="H174" s="104">
        <f t="shared" si="20"/>
        <v>6</v>
      </c>
      <c r="I174" s="105" t="str">
        <f t="shared" si="21"/>
        <v>H</v>
      </c>
      <c r="J174" s="104" t="str">
        <f t="shared" si="22"/>
        <v>CEI</v>
      </c>
      <c r="K174" s="106">
        <f t="shared" si="23"/>
        <v>6</v>
      </c>
      <c r="L174" s="106">
        <f>IF(NOT(ISERROR(VLOOKUP(B174,Deflatores!G$42:H$64,2,FALSE))),VLOOKUP(B174,Deflatores!G$42:H$64,2,FALSE),IF(OR(ISBLANK(C174),ISBLANK(B174)),"",VLOOKUP(C174,Deflatores!G$4:H$38,2,FALSE)*H174+VLOOKUP(C174,Deflatores!G$4:I$38,3,FALSE)))</f>
        <v>6</v>
      </c>
      <c r="M174" s="107"/>
      <c r="N174" s="107"/>
      <c r="O174" s="108"/>
      <c r="P174" s="109"/>
    </row>
    <row r="175" spans="1:16" x14ac:dyDescent="0.25">
      <c r="A175" s="110" t="s">
        <v>543</v>
      </c>
      <c r="B175" s="103" t="s">
        <v>51</v>
      </c>
      <c r="C175" s="103" t="s">
        <v>41</v>
      </c>
      <c r="D175" s="104">
        <v>2</v>
      </c>
      <c r="E175" s="104">
        <v>1</v>
      </c>
      <c r="F175" s="105" t="str">
        <f t="shared" si="18"/>
        <v>Baixa</v>
      </c>
      <c r="G175" s="104" t="str">
        <f t="shared" si="19"/>
        <v>EEL</v>
      </c>
      <c r="H175" s="104">
        <f t="shared" si="20"/>
        <v>3</v>
      </c>
      <c r="I175" s="105" t="str">
        <f t="shared" si="21"/>
        <v>L</v>
      </c>
      <c r="J175" s="104" t="str">
        <f t="shared" si="22"/>
        <v>EEI</v>
      </c>
      <c r="K175" s="106">
        <f t="shared" si="23"/>
        <v>3</v>
      </c>
      <c r="L175" s="106">
        <f>IF(NOT(ISERROR(VLOOKUP(B175,Deflatores!G$42:H$64,2,FALSE))),VLOOKUP(B175,Deflatores!G$42:H$64,2,FALSE),IF(OR(ISBLANK(C175),ISBLANK(B175)),"",VLOOKUP(C175,Deflatores!G$4:H$38,2,FALSE)*H175+VLOOKUP(C175,Deflatores!G$4:I$38,3,FALSE)))</f>
        <v>3</v>
      </c>
      <c r="M175" s="107"/>
      <c r="N175" s="107"/>
      <c r="O175" s="108"/>
      <c r="P175" s="109"/>
    </row>
    <row r="176" spans="1:16" x14ac:dyDescent="0.25">
      <c r="A176" s="110" t="s">
        <v>445</v>
      </c>
      <c r="B176" s="103" t="s">
        <v>51</v>
      </c>
      <c r="C176" s="103" t="s">
        <v>41</v>
      </c>
      <c r="D176" s="104">
        <v>7</v>
      </c>
      <c r="E176" s="104">
        <v>1</v>
      </c>
      <c r="F176" s="105" t="str">
        <f t="shared" si="18"/>
        <v>Baixa</v>
      </c>
      <c r="G176" s="104" t="str">
        <f t="shared" si="19"/>
        <v>EEL</v>
      </c>
      <c r="H176" s="104">
        <f t="shared" si="20"/>
        <v>3</v>
      </c>
      <c r="I176" s="105" t="str">
        <f t="shared" si="21"/>
        <v>L</v>
      </c>
      <c r="J176" s="104" t="str">
        <f t="shared" si="22"/>
        <v>EEI</v>
      </c>
      <c r="K176" s="106">
        <f t="shared" si="23"/>
        <v>3</v>
      </c>
      <c r="L176" s="106">
        <f>IF(NOT(ISERROR(VLOOKUP(B176,Deflatores!G$42:H$64,2,FALSE))),VLOOKUP(B176,Deflatores!G$42:H$64,2,FALSE),IF(OR(ISBLANK(C176),ISBLANK(B176)),"",VLOOKUP(C176,Deflatores!G$4:H$38,2,FALSE)*H176+VLOOKUP(C176,Deflatores!G$4:I$38,3,FALSE)))</f>
        <v>3</v>
      </c>
      <c r="M176" s="107"/>
      <c r="N176" s="107"/>
      <c r="O176" s="108"/>
      <c r="P176" s="109"/>
    </row>
    <row r="177" spans="1:16" x14ac:dyDescent="0.25">
      <c r="A177" s="110" t="s">
        <v>446</v>
      </c>
      <c r="B177" s="103" t="s">
        <v>51</v>
      </c>
      <c r="C177" s="103" t="s">
        <v>41</v>
      </c>
      <c r="D177" s="104">
        <v>7</v>
      </c>
      <c r="E177" s="104">
        <v>1</v>
      </c>
      <c r="F177" s="105" t="str">
        <f t="shared" si="18"/>
        <v>Baixa</v>
      </c>
      <c r="G177" s="104" t="str">
        <f t="shared" si="19"/>
        <v>EEL</v>
      </c>
      <c r="H177" s="104">
        <f t="shared" si="20"/>
        <v>3</v>
      </c>
      <c r="I177" s="105" t="str">
        <f t="shared" si="21"/>
        <v>L</v>
      </c>
      <c r="J177" s="104" t="str">
        <f t="shared" si="22"/>
        <v>EEI</v>
      </c>
      <c r="K177" s="106">
        <f t="shared" si="23"/>
        <v>3</v>
      </c>
      <c r="L177" s="106">
        <f>IF(NOT(ISERROR(VLOOKUP(B177,Deflatores!G$42:H$64,2,FALSE))),VLOOKUP(B177,Deflatores!G$42:H$64,2,FALSE),IF(OR(ISBLANK(C177),ISBLANK(B177)),"",VLOOKUP(C177,Deflatores!G$4:H$38,2,FALSE)*H177+VLOOKUP(C177,Deflatores!G$4:I$38,3,FALSE)))</f>
        <v>3</v>
      </c>
      <c r="M177" s="107"/>
      <c r="N177" s="107"/>
      <c r="O177" s="108"/>
      <c r="P177" s="109"/>
    </row>
    <row r="178" spans="1:16" x14ac:dyDescent="0.25">
      <c r="A178" s="110"/>
      <c r="B178" s="103"/>
      <c r="C178" s="103"/>
      <c r="D178" s="104"/>
      <c r="E178" s="104"/>
      <c r="F178" s="105" t="str">
        <f t="shared" si="18"/>
        <v/>
      </c>
      <c r="G178" s="104" t="str">
        <f t="shared" si="19"/>
        <v/>
      </c>
      <c r="H178" s="104" t="str">
        <f t="shared" si="20"/>
        <v/>
      </c>
      <c r="I178" s="105" t="str">
        <f t="shared" si="21"/>
        <v/>
      </c>
      <c r="J178" s="104" t="str">
        <f t="shared" si="22"/>
        <v/>
      </c>
      <c r="K178" s="106" t="str">
        <f t="shared" si="23"/>
        <v/>
      </c>
      <c r="L178" s="106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7"/>
      <c r="N178" s="107"/>
      <c r="O178" s="108"/>
      <c r="P178" s="109"/>
    </row>
    <row r="179" spans="1:16" x14ac:dyDescent="0.25">
      <c r="A179" s="102" t="s">
        <v>173</v>
      </c>
      <c r="B179" s="103"/>
      <c r="C179" s="103"/>
      <c r="D179" s="104"/>
      <c r="E179" s="104"/>
      <c r="F179" s="105" t="str">
        <f t="shared" si="18"/>
        <v/>
      </c>
      <c r="G179" s="104" t="str">
        <f t="shared" si="19"/>
        <v/>
      </c>
      <c r="H179" s="104" t="str">
        <f t="shared" si="20"/>
        <v/>
      </c>
      <c r="I179" s="105" t="str">
        <f t="shared" si="21"/>
        <v/>
      </c>
      <c r="J179" s="104" t="str">
        <f t="shared" si="22"/>
        <v/>
      </c>
      <c r="K179" s="106" t="str">
        <f t="shared" si="23"/>
        <v/>
      </c>
      <c r="L179" s="106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7"/>
      <c r="N179" s="107"/>
      <c r="O179" s="108"/>
      <c r="P179" s="109"/>
    </row>
    <row r="180" spans="1:16" x14ac:dyDescent="0.25">
      <c r="A180" s="110" t="s">
        <v>174</v>
      </c>
      <c r="B180" s="103" t="s">
        <v>40</v>
      </c>
      <c r="C180" s="103" t="s">
        <v>41</v>
      </c>
      <c r="D180" s="104">
        <v>3</v>
      </c>
      <c r="E180" s="104">
        <v>1</v>
      </c>
      <c r="F180" s="105" t="str">
        <f t="shared" si="18"/>
        <v>Baixa</v>
      </c>
      <c r="G180" s="104" t="str">
        <f t="shared" si="19"/>
        <v>AIEL</v>
      </c>
      <c r="H180" s="104">
        <f t="shared" si="20"/>
        <v>5</v>
      </c>
      <c r="I180" s="105" t="str">
        <f t="shared" si="21"/>
        <v>L</v>
      </c>
      <c r="J180" s="104" t="str">
        <f t="shared" si="22"/>
        <v>AIEI</v>
      </c>
      <c r="K180" s="106">
        <f t="shared" si="23"/>
        <v>5</v>
      </c>
      <c r="L180" s="106">
        <f>IF(NOT(ISERROR(VLOOKUP(B180,Deflatores!G$42:H$64,2,FALSE))),VLOOKUP(B180,Deflatores!G$42:H$64,2,FALSE),IF(OR(ISBLANK(C180),ISBLANK(B180)),"",VLOOKUP(C180,Deflatores!G$4:H$38,2,FALSE)*H180+VLOOKUP(C180,Deflatores!G$4:I$38,3,FALSE)))</f>
        <v>5</v>
      </c>
      <c r="M180" s="107"/>
      <c r="N180" s="107"/>
      <c r="O180" s="108"/>
      <c r="P180" s="109"/>
    </row>
    <row r="181" spans="1:16" x14ac:dyDescent="0.25">
      <c r="A181" s="110" t="s">
        <v>175</v>
      </c>
      <c r="B181" s="103" t="s">
        <v>40</v>
      </c>
      <c r="C181" s="103" t="s">
        <v>41</v>
      </c>
      <c r="D181" s="104">
        <v>3</v>
      </c>
      <c r="E181" s="104">
        <v>1</v>
      </c>
      <c r="F181" s="105" t="str">
        <f t="shared" si="18"/>
        <v>Baixa</v>
      </c>
      <c r="G181" s="104" t="str">
        <f t="shared" si="19"/>
        <v>AIEL</v>
      </c>
      <c r="H181" s="104">
        <f t="shared" si="20"/>
        <v>5</v>
      </c>
      <c r="I181" s="105" t="str">
        <f t="shared" si="21"/>
        <v>L</v>
      </c>
      <c r="J181" s="104" t="str">
        <f t="shared" si="22"/>
        <v>AIEI</v>
      </c>
      <c r="K181" s="106">
        <f t="shared" si="23"/>
        <v>5</v>
      </c>
      <c r="L181" s="106">
        <f>IF(NOT(ISERROR(VLOOKUP(B181,Deflatores!G$42:H$64,2,FALSE))),VLOOKUP(B181,Deflatores!G$42:H$64,2,FALSE),IF(OR(ISBLANK(C181),ISBLANK(B181)),"",VLOOKUP(C181,Deflatores!G$4:H$38,2,FALSE)*H181+VLOOKUP(C181,Deflatores!G$4:I$38,3,FALSE)))</f>
        <v>5</v>
      </c>
      <c r="M181" s="107"/>
      <c r="N181" s="107"/>
      <c r="O181" s="108"/>
      <c r="P181" s="109"/>
    </row>
    <row r="182" spans="1:16" x14ac:dyDescent="0.25">
      <c r="A182" s="110" t="s">
        <v>176</v>
      </c>
      <c r="B182" s="103" t="s">
        <v>40</v>
      </c>
      <c r="C182" s="103" t="s">
        <v>41</v>
      </c>
      <c r="D182" s="104">
        <v>3</v>
      </c>
      <c r="E182" s="104">
        <v>1</v>
      </c>
      <c r="F182" s="105" t="str">
        <f t="shared" si="18"/>
        <v>Baixa</v>
      </c>
      <c r="G182" s="104" t="str">
        <f t="shared" si="19"/>
        <v>AIEL</v>
      </c>
      <c r="H182" s="104">
        <f t="shared" si="20"/>
        <v>5</v>
      </c>
      <c r="I182" s="105" t="str">
        <f t="shared" si="21"/>
        <v>L</v>
      </c>
      <c r="J182" s="104" t="str">
        <f t="shared" si="22"/>
        <v>AIEI</v>
      </c>
      <c r="K182" s="106">
        <f t="shared" si="23"/>
        <v>5</v>
      </c>
      <c r="L182" s="106">
        <f>IF(NOT(ISERROR(VLOOKUP(B182,Deflatores!G$42:H$64,2,FALSE))),VLOOKUP(B182,Deflatores!G$42:H$64,2,FALSE),IF(OR(ISBLANK(C182),ISBLANK(B182)),"",VLOOKUP(C182,Deflatores!G$4:H$38,2,FALSE)*H182+VLOOKUP(C182,Deflatores!G$4:I$38,3,FALSE)))</f>
        <v>5</v>
      </c>
      <c r="M182" s="107"/>
      <c r="N182" s="107"/>
      <c r="O182" s="108"/>
      <c r="P182" s="109"/>
    </row>
    <row r="183" spans="1:16" x14ac:dyDescent="0.25">
      <c r="A183" s="110" t="s">
        <v>177</v>
      </c>
      <c r="B183" s="103" t="s">
        <v>49</v>
      </c>
      <c r="C183" s="103" t="s">
        <v>41</v>
      </c>
      <c r="D183" s="104">
        <v>15</v>
      </c>
      <c r="E183" s="104">
        <v>1</v>
      </c>
      <c r="F183" s="105" t="str">
        <f t="shared" si="18"/>
        <v>Baixa</v>
      </c>
      <c r="G183" s="104" t="str">
        <f t="shared" si="19"/>
        <v>ALIL</v>
      </c>
      <c r="H183" s="104">
        <f t="shared" si="20"/>
        <v>7</v>
      </c>
      <c r="I183" s="105" t="str">
        <f t="shared" si="21"/>
        <v>L</v>
      </c>
      <c r="J183" s="104" t="str">
        <f t="shared" si="22"/>
        <v>ALII</v>
      </c>
      <c r="K183" s="106">
        <f t="shared" si="23"/>
        <v>7</v>
      </c>
      <c r="L183" s="106">
        <f>IF(NOT(ISERROR(VLOOKUP(B183,Deflatores!G$42:H$64,2,FALSE))),VLOOKUP(B183,Deflatores!G$42:H$64,2,FALSE),IF(OR(ISBLANK(C183),ISBLANK(B183)),"",VLOOKUP(C183,Deflatores!G$4:H$38,2,FALSE)*H183+VLOOKUP(C183,Deflatores!G$4:I$38,3,FALSE)))</f>
        <v>7</v>
      </c>
      <c r="M183" s="107"/>
      <c r="N183" s="107"/>
      <c r="O183" s="108"/>
      <c r="P183" s="109"/>
    </row>
    <row r="184" spans="1:16" x14ac:dyDescent="0.25">
      <c r="A184" s="110" t="s">
        <v>178</v>
      </c>
      <c r="B184" s="103" t="s">
        <v>51</v>
      </c>
      <c r="C184" s="103" t="s">
        <v>41</v>
      </c>
      <c r="D184" s="104">
        <v>12</v>
      </c>
      <c r="E184" s="104">
        <v>5</v>
      </c>
      <c r="F184" s="105" t="str">
        <f t="shared" si="18"/>
        <v>Alta</v>
      </c>
      <c r="G184" s="104" t="str">
        <f t="shared" si="19"/>
        <v>EEH</v>
      </c>
      <c r="H184" s="104">
        <f t="shared" si="20"/>
        <v>6</v>
      </c>
      <c r="I184" s="105" t="str">
        <f t="shared" si="21"/>
        <v>H</v>
      </c>
      <c r="J184" s="104" t="str">
        <f t="shared" si="22"/>
        <v>EEI</v>
      </c>
      <c r="K184" s="106">
        <f t="shared" si="23"/>
        <v>6</v>
      </c>
      <c r="L184" s="106">
        <f>IF(NOT(ISERROR(VLOOKUP(B184,Deflatores!G$42:H$64,2,FALSE))),VLOOKUP(B184,Deflatores!G$42:H$64,2,FALSE),IF(OR(ISBLANK(C184),ISBLANK(B184)),"",VLOOKUP(C184,Deflatores!G$4:H$38,2,FALSE)*H184+VLOOKUP(C184,Deflatores!G$4:I$38,3,FALSE)))</f>
        <v>6</v>
      </c>
      <c r="M184" s="107"/>
      <c r="N184" s="107"/>
      <c r="O184" s="108"/>
      <c r="P184" s="109"/>
    </row>
    <row r="185" spans="1:16" x14ac:dyDescent="0.25">
      <c r="A185" s="111" t="s">
        <v>179</v>
      </c>
      <c r="B185" s="103" t="s">
        <v>46</v>
      </c>
      <c r="C185" s="103" t="s">
        <v>41</v>
      </c>
      <c r="D185" s="104">
        <v>3</v>
      </c>
      <c r="E185" s="104">
        <v>1</v>
      </c>
      <c r="F185" s="105" t="str">
        <f t="shared" si="18"/>
        <v>Baixa</v>
      </c>
      <c r="G185" s="104" t="str">
        <f t="shared" si="19"/>
        <v>CEL</v>
      </c>
      <c r="H185" s="104">
        <f t="shared" si="20"/>
        <v>3</v>
      </c>
      <c r="I185" s="105" t="str">
        <f t="shared" si="21"/>
        <v>L</v>
      </c>
      <c r="J185" s="104" t="str">
        <f t="shared" si="22"/>
        <v>CEI</v>
      </c>
      <c r="K185" s="106">
        <f t="shared" si="23"/>
        <v>3</v>
      </c>
      <c r="L185" s="106">
        <f>IF(NOT(ISERROR(VLOOKUP(B185,Deflatores!G$42:H$64,2,FALSE))),VLOOKUP(B185,Deflatores!G$42:H$64,2,FALSE),IF(OR(ISBLANK(C185),ISBLANK(B185)),"",VLOOKUP(C185,Deflatores!G$4:H$38,2,FALSE)*H185+VLOOKUP(C185,Deflatores!G$4:I$38,3,FALSE)))</f>
        <v>3</v>
      </c>
      <c r="M185" s="107"/>
      <c r="N185" s="107"/>
      <c r="O185" s="108"/>
      <c r="P185" s="109"/>
    </row>
    <row r="186" spans="1:16" x14ac:dyDescent="0.25">
      <c r="A186" s="111" t="s">
        <v>180</v>
      </c>
      <c r="B186" s="103" t="s">
        <v>46</v>
      </c>
      <c r="C186" s="103" t="s">
        <v>41</v>
      </c>
      <c r="D186" s="104">
        <v>3</v>
      </c>
      <c r="E186" s="104">
        <v>1</v>
      </c>
      <c r="F186" s="105" t="str">
        <f t="shared" si="18"/>
        <v>Baixa</v>
      </c>
      <c r="G186" s="104" t="str">
        <f t="shared" si="19"/>
        <v>CEL</v>
      </c>
      <c r="H186" s="104">
        <f t="shared" si="20"/>
        <v>3</v>
      </c>
      <c r="I186" s="105" t="str">
        <f t="shared" si="21"/>
        <v>L</v>
      </c>
      <c r="J186" s="104" t="str">
        <f t="shared" si="22"/>
        <v>CEI</v>
      </c>
      <c r="K186" s="106">
        <f t="shared" si="23"/>
        <v>3</v>
      </c>
      <c r="L186" s="106">
        <f>IF(NOT(ISERROR(VLOOKUP(B186,Deflatores!G$42:H$64,2,FALSE))),VLOOKUP(B186,Deflatores!G$42:H$64,2,FALSE),IF(OR(ISBLANK(C186),ISBLANK(B186)),"",VLOOKUP(C186,Deflatores!G$4:H$38,2,FALSE)*H186+VLOOKUP(C186,Deflatores!G$4:I$38,3,FALSE)))</f>
        <v>3</v>
      </c>
      <c r="M186" s="107"/>
      <c r="N186" s="107"/>
      <c r="O186" s="108"/>
      <c r="P186" s="109"/>
    </row>
    <row r="187" spans="1:16" x14ac:dyDescent="0.25">
      <c r="A187" s="111" t="s">
        <v>181</v>
      </c>
      <c r="B187" s="103" t="s">
        <v>46</v>
      </c>
      <c r="C187" s="103" t="s">
        <v>41</v>
      </c>
      <c r="D187" s="104">
        <v>3</v>
      </c>
      <c r="E187" s="104">
        <v>1</v>
      </c>
      <c r="F187" s="105" t="str">
        <f t="shared" si="18"/>
        <v>Baixa</v>
      </c>
      <c r="G187" s="104" t="str">
        <f t="shared" si="19"/>
        <v>CEL</v>
      </c>
      <c r="H187" s="104">
        <f t="shared" si="20"/>
        <v>3</v>
      </c>
      <c r="I187" s="105" t="str">
        <f t="shared" si="21"/>
        <v>L</v>
      </c>
      <c r="J187" s="104" t="str">
        <f t="shared" si="22"/>
        <v>CEI</v>
      </c>
      <c r="K187" s="106">
        <f t="shared" si="23"/>
        <v>3</v>
      </c>
      <c r="L187" s="106">
        <f>IF(NOT(ISERROR(VLOOKUP(B187,Deflatores!G$42:H$64,2,FALSE))),VLOOKUP(B187,Deflatores!G$42:H$64,2,FALSE),IF(OR(ISBLANK(C187),ISBLANK(B187)),"",VLOOKUP(C187,Deflatores!G$4:H$38,2,FALSE)*H187+VLOOKUP(C187,Deflatores!G$4:I$38,3,FALSE)))</f>
        <v>3</v>
      </c>
      <c r="M187" s="107"/>
      <c r="N187" s="107"/>
      <c r="O187" s="108"/>
      <c r="P187" s="109"/>
    </row>
    <row r="188" spans="1:16" x14ac:dyDescent="0.25">
      <c r="A188" s="111" t="s">
        <v>182</v>
      </c>
      <c r="B188" s="103" t="s">
        <v>46</v>
      </c>
      <c r="C188" s="103" t="s">
        <v>41</v>
      </c>
      <c r="D188" s="104">
        <v>3</v>
      </c>
      <c r="E188" s="104">
        <v>1</v>
      </c>
      <c r="F188" s="105" t="str">
        <f t="shared" si="18"/>
        <v>Baixa</v>
      </c>
      <c r="G188" s="104" t="str">
        <f t="shared" si="19"/>
        <v>CEL</v>
      </c>
      <c r="H188" s="104">
        <f t="shared" si="20"/>
        <v>3</v>
      </c>
      <c r="I188" s="105" t="str">
        <f t="shared" si="21"/>
        <v>L</v>
      </c>
      <c r="J188" s="104" t="str">
        <f t="shared" si="22"/>
        <v>CEI</v>
      </c>
      <c r="K188" s="106">
        <f t="shared" si="23"/>
        <v>3</v>
      </c>
      <c r="L188" s="106">
        <f>IF(NOT(ISERROR(VLOOKUP(B188,Deflatores!G$42:H$64,2,FALSE))),VLOOKUP(B188,Deflatores!G$42:H$64,2,FALSE),IF(OR(ISBLANK(C188),ISBLANK(B188)),"",VLOOKUP(C188,Deflatores!G$4:H$38,2,FALSE)*H188+VLOOKUP(C188,Deflatores!G$4:I$38,3,FALSE)))</f>
        <v>3</v>
      </c>
      <c r="M188" s="107"/>
      <c r="N188" s="107"/>
      <c r="O188" s="108"/>
      <c r="P188" s="109"/>
    </row>
    <row r="189" spans="1:16" x14ac:dyDescent="0.25">
      <c r="A189" s="110" t="s">
        <v>183</v>
      </c>
      <c r="B189" s="103" t="s">
        <v>51</v>
      </c>
      <c r="C189" s="103" t="s">
        <v>41</v>
      </c>
      <c r="D189" s="104">
        <v>12</v>
      </c>
      <c r="E189" s="104">
        <v>5</v>
      </c>
      <c r="F189" s="105" t="str">
        <f t="shared" si="18"/>
        <v>Alta</v>
      </c>
      <c r="G189" s="104" t="str">
        <f t="shared" si="19"/>
        <v>EEH</v>
      </c>
      <c r="H189" s="104">
        <f t="shared" si="20"/>
        <v>6</v>
      </c>
      <c r="I189" s="105" t="str">
        <f t="shared" si="21"/>
        <v>H</v>
      </c>
      <c r="J189" s="104" t="str">
        <f t="shared" si="22"/>
        <v>EEI</v>
      </c>
      <c r="K189" s="106">
        <f t="shared" si="23"/>
        <v>6</v>
      </c>
      <c r="L189" s="106">
        <f>IF(NOT(ISERROR(VLOOKUP(B189,Deflatores!G$42:H$64,2,FALSE))),VLOOKUP(B189,Deflatores!G$42:H$64,2,FALSE),IF(OR(ISBLANK(C189),ISBLANK(B189)),"",VLOOKUP(C189,Deflatores!G$4:H$38,2,FALSE)*H189+VLOOKUP(C189,Deflatores!G$4:I$38,3,FALSE)))</f>
        <v>6</v>
      </c>
      <c r="M189" s="107"/>
      <c r="N189" s="107"/>
      <c r="O189" s="108"/>
      <c r="P189" s="109"/>
    </row>
    <row r="190" spans="1:16" x14ac:dyDescent="0.25">
      <c r="A190" s="111" t="s">
        <v>54</v>
      </c>
      <c r="B190" s="103" t="s">
        <v>46</v>
      </c>
      <c r="C190" s="103" t="s">
        <v>41</v>
      </c>
      <c r="D190" s="104">
        <v>8</v>
      </c>
      <c r="E190" s="104">
        <v>5</v>
      </c>
      <c r="F190" s="105" t="str">
        <f t="shared" si="18"/>
        <v>Alta</v>
      </c>
      <c r="G190" s="104" t="str">
        <f t="shared" si="19"/>
        <v>CEH</v>
      </c>
      <c r="H190" s="104">
        <f t="shared" si="20"/>
        <v>6</v>
      </c>
      <c r="I190" s="105" t="str">
        <f t="shared" si="21"/>
        <v>H</v>
      </c>
      <c r="J190" s="104" t="str">
        <f t="shared" si="22"/>
        <v>CEI</v>
      </c>
      <c r="K190" s="106">
        <f t="shared" si="23"/>
        <v>6</v>
      </c>
      <c r="L190" s="106">
        <f>IF(NOT(ISERROR(VLOOKUP(B190,Deflatores!G$42:H$64,2,FALSE))),VLOOKUP(B190,Deflatores!G$42:H$64,2,FALSE),IF(OR(ISBLANK(C190),ISBLANK(B190)),"",VLOOKUP(C190,Deflatores!G$4:H$38,2,FALSE)*H190+VLOOKUP(C190,Deflatores!G$4:I$38,3,FALSE)))</f>
        <v>6</v>
      </c>
      <c r="M190" s="107"/>
      <c r="N190" s="107"/>
      <c r="O190" s="108"/>
      <c r="P190" s="109"/>
    </row>
    <row r="191" spans="1:16" ht="32.4" x14ac:dyDescent="0.25">
      <c r="A191" s="110" t="s">
        <v>184</v>
      </c>
      <c r="B191" s="103" t="s">
        <v>46</v>
      </c>
      <c r="C191" s="103" t="s">
        <v>41</v>
      </c>
      <c r="D191" s="104">
        <v>11</v>
      </c>
      <c r="E191" s="104">
        <v>5</v>
      </c>
      <c r="F191" s="105" t="str">
        <f t="shared" si="18"/>
        <v>Alta</v>
      </c>
      <c r="G191" s="104" t="str">
        <f t="shared" si="19"/>
        <v>CEH</v>
      </c>
      <c r="H191" s="104">
        <f t="shared" si="20"/>
        <v>6</v>
      </c>
      <c r="I191" s="105" t="str">
        <f t="shared" si="21"/>
        <v>H</v>
      </c>
      <c r="J191" s="104" t="str">
        <f t="shared" si="22"/>
        <v>CEI</v>
      </c>
      <c r="K191" s="106">
        <f t="shared" si="23"/>
        <v>6</v>
      </c>
      <c r="L191" s="106">
        <f>IF(NOT(ISERROR(VLOOKUP(B191,Deflatores!G$42:H$64,2,FALSE))),VLOOKUP(B191,Deflatores!G$42:H$64,2,FALSE),IF(OR(ISBLANK(C191),ISBLANK(B191)),"",VLOOKUP(C191,Deflatores!G$4:H$38,2,FALSE)*H191+VLOOKUP(C191,Deflatores!G$4:I$38,3,FALSE)))</f>
        <v>6</v>
      </c>
      <c r="M191" s="107"/>
      <c r="N191" s="107"/>
      <c r="O191" s="108"/>
      <c r="P191" s="109" t="s">
        <v>568</v>
      </c>
    </row>
    <row r="192" spans="1:16" x14ac:dyDescent="0.25">
      <c r="A192" s="110" t="s">
        <v>185</v>
      </c>
      <c r="B192" s="103" t="s">
        <v>46</v>
      </c>
      <c r="C192" s="103" t="s">
        <v>41</v>
      </c>
      <c r="D192" s="104">
        <v>19</v>
      </c>
      <c r="E192" s="104">
        <v>7</v>
      </c>
      <c r="F192" s="105" t="str">
        <f t="shared" si="18"/>
        <v>Alta</v>
      </c>
      <c r="G192" s="104" t="str">
        <f t="shared" si="19"/>
        <v>CEH</v>
      </c>
      <c r="H192" s="104">
        <f t="shared" si="20"/>
        <v>6</v>
      </c>
      <c r="I192" s="105" t="str">
        <f t="shared" si="21"/>
        <v>H</v>
      </c>
      <c r="J192" s="104" t="str">
        <f t="shared" si="22"/>
        <v>CEI</v>
      </c>
      <c r="K192" s="106">
        <f t="shared" si="23"/>
        <v>6</v>
      </c>
      <c r="L192" s="106">
        <f>IF(NOT(ISERROR(VLOOKUP(B192,Deflatores!G$42:H$64,2,FALSE))),VLOOKUP(B192,Deflatores!G$42:H$64,2,FALSE),IF(OR(ISBLANK(C192),ISBLANK(B192)),"",VLOOKUP(C192,Deflatores!G$4:H$38,2,FALSE)*H192+VLOOKUP(C192,Deflatores!G$4:I$38,3,FALSE)))</f>
        <v>6</v>
      </c>
      <c r="M192" s="107"/>
      <c r="N192" s="107"/>
      <c r="O192" s="108"/>
      <c r="P192" s="109"/>
    </row>
    <row r="193" spans="1:16" x14ac:dyDescent="0.25">
      <c r="A193" s="110" t="s">
        <v>186</v>
      </c>
      <c r="B193" s="103" t="s">
        <v>51</v>
      </c>
      <c r="C193" s="103" t="s">
        <v>41</v>
      </c>
      <c r="D193" s="104">
        <v>3</v>
      </c>
      <c r="E193" s="104">
        <v>1</v>
      </c>
      <c r="F193" s="105" t="str">
        <f t="shared" si="18"/>
        <v>Baixa</v>
      </c>
      <c r="G193" s="104" t="str">
        <f t="shared" si="19"/>
        <v>EEL</v>
      </c>
      <c r="H193" s="104">
        <f t="shared" si="20"/>
        <v>3</v>
      </c>
      <c r="I193" s="105" t="str">
        <f t="shared" si="21"/>
        <v>L</v>
      </c>
      <c r="J193" s="104" t="str">
        <f t="shared" si="22"/>
        <v>EEI</v>
      </c>
      <c r="K193" s="106">
        <f t="shared" si="23"/>
        <v>3</v>
      </c>
      <c r="L193" s="106">
        <f>IF(NOT(ISERROR(VLOOKUP(B193,Deflatores!G$42:H$64,2,FALSE))),VLOOKUP(B193,Deflatores!G$42:H$64,2,FALSE),IF(OR(ISBLANK(C193),ISBLANK(B193)),"",VLOOKUP(C193,Deflatores!G$4:H$38,2,FALSE)*H193+VLOOKUP(C193,Deflatores!G$4:I$38,3,FALSE)))</f>
        <v>3</v>
      </c>
      <c r="M193" s="107"/>
      <c r="N193" s="107"/>
      <c r="O193" s="108"/>
      <c r="P193" s="109"/>
    </row>
    <row r="194" spans="1:16" x14ac:dyDescent="0.25">
      <c r="A194" s="110" t="s">
        <v>187</v>
      </c>
      <c r="B194" s="103" t="s">
        <v>51</v>
      </c>
      <c r="C194" s="103" t="s">
        <v>41</v>
      </c>
      <c r="D194" s="104">
        <v>6</v>
      </c>
      <c r="E194" s="104">
        <v>1</v>
      </c>
      <c r="F194" s="105" t="str">
        <f t="shared" si="18"/>
        <v>Baixa</v>
      </c>
      <c r="G194" s="104" t="str">
        <f t="shared" si="19"/>
        <v>EEL</v>
      </c>
      <c r="H194" s="104">
        <f t="shared" si="20"/>
        <v>3</v>
      </c>
      <c r="I194" s="105" t="str">
        <f t="shared" si="21"/>
        <v>L</v>
      </c>
      <c r="J194" s="104" t="str">
        <f t="shared" si="22"/>
        <v>EEI</v>
      </c>
      <c r="K194" s="106">
        <f t="shared" si="23"/>
        <v>3</v>
      </c>
      <c r="L194" s="106">
        <f>IF(NOT(ISERROR(VLOOKUP(B194,Deflatores!G$42:H$64,2,FALSE))),VLOOKUP(B194,Deflatores!G$42:H$64,2,FALSE),IF(OR(ISBLANK(C194),ISBLANK(B194)),"",VLOOKUP(C194,Deflatores!G$4:H$38,2,FALSE)*H194+VLOOKUP(C194,Deflatores!G$4:I$38,3,FALSE)))</f>
        <v>3</v>
      </c>
      <c r="M194" s="107"/>
      <c r="N194" s="107"/>
      <c r="O194" s="108"/>
      <c r="P194" s="109"/>
    </row>
    <row r="195" spans="1:16" x14ac:dyDescent="0.25">
      <c r="A195" s="110" t="s">
        <v>447</v>
      </c>
      <c r="B195" s="103" t="s">
        <v>51</v>
      </c>
      <c r="C195" s="103" t="s">
        <v>41</v>
      </c>
      <c r="D195" s="104">
        <v>7</v>
      </c>
      <c r="E195" s="104">
        <v>1</v>
      </c>
      <c r="F195" s="105" t="str">
        <f t="shared" si="18"/>
        <v>Baixa</v>
      </c>
      <c r="G195" s="104" t="str">
        <f t="shared" si="19"/>
        <v>EEL</v>
      </c>
      <c r="H195" s="104">
        <f t="shared" si="20"/>
        <v>3</v>
      </c>
      <c r="I195" s="105" t="str">
        <f t="shared" si="21"/>
        <v>L</v>
      </c>
      <c r="J195" s="104" t="str">
        <f t="shared" si="22"/>
        <v>EEI</v>
      </c>
      <c r="K195" s="106">
        <f t="shared" si="23"/>
        <v>3</v>
      </c>
      <c r="L195" s="106">
        <f>IF(NOT(ISERROR(VLOOKUP(B195,Deflatores!G$42:H$64,2,FALSE))),VLOOKUP(B195,Deflatores!G$42:H$64,2,FALSE),IF(OR(ISBLANK(C195),ISBLANK(B195)),"",VLOOKUP(C195,Deflatores!G$4:H$38,2,FALSE)*H195+VLOOKUP(C195,Deflatores!G$4:I$38,3,FALSE)))</f>
        <v>3</v>
      </c>
      <c r="M195" s="107"/>
      <c r="N195" s="107"/>
      <c r="O195" s="108"/>
      <c r="P195" s="109"/>
    </row>
    <row r="196" spans="1:16" x14ac:dyDescent="0.25">
      <c r="A196" s="110" t="s">
        <v>446</v>
      </c>
      <c r="B196" s="103" t="s">
        <v>51</v>
      </c>
      <c r="C196" s="103" t="s">
        <v>41</v>
      </c>
      <c r="D196" s="104">
        <v>7</v>
      </c>
      <c r="E196" s="104">
        <v>1</v>
      </c>
      <c r="F196" s="105" t="str">
        <f t="shared" si="18"/>
        <v>Baixa</v>
      </c>
      <c r="G196" s="104" t="str">
        <f t="shared" si="19"/>
        <v>EEL</v>
      </c>
      <c r="H196" s="104">
        <f t="shared" si="20"/>
        <v>3</v>
      </c>
      <c r="I196" s="105" t="str">
        <f t="shared" si="21"/>
        <v>L</v>
      </c>
      <c r="J196" s="104" t="str">
        <f t="shared" si="22"/>
        <v>EEI</v>
      </c>
      <c r="K196" s="106">
        <f t="shared" si="23"/>
        <v>3</v>
      </c>
      <c r="L196" s="106">
        <f>IF(NOT(ISERROR(VLOOKUP(B196,Deflatores!G$42:H$64,2,FALSE))),VLOOKUP(B196,Deflatores!G$42:H$64,2,FALSE),IF(OR(ISBLANK(C196),ISBLANK(B196)),"",VLOOKUP(C196,Deflatores!G$4:H$38,2,FALSE)*H196+VLOOKUP(C196,Deflatores!G$4:I$38,3,FALSE)))</f>
        <v>3</v>
      </c>
      <c r="M196" s="107"/>
      <c r="N196" s="107"/>
      <c r="O196" s="108"/>
      <c r="P196" s="109"/>
    </row>
    <row r="197" spans="1:16" x14ac:dyDescent="0.25">
      <c r="A197" s="112"/>
      <c r="B197" s="103"/>
      <c r="C197" s="103"/>
      <c r="D197" s="104"/>
      <c r="E197" s="104"/>
      <c r="F197" s="105" t="str">
        <f t="shared" si="18"/>
        <v/>
      </c>
      <c r="G197" s="104" t="str">
        <f t="shared" si="19"/>
        <v/>
      </c>
      <c r="H197" s="104" t="str">
        <f t="shared" si="20"/>
        <v/>
      </c>
      <c r="I197" s="105" t="str">
        <f t="shared" si="21"/>
        <v/>
      </c>
      <c r="J197" s="104" t="str">
        <f t="shared" si="22"/>
        <v/>
      </c>
      <c r="K197" s="106" t="str">
        <f t="shared" si="23"/>
        <v/>
      </c>
      <c r="L197" s="106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7"/>
      <c r="N197" s="107"/>
      <c r="O197" s="108"/>
      <c r="P197" s="109"/>
    </row>
    <row r="198" spans="1:16" x14ac:dyDescent="0.25">
      <c r="A198" s="113" t="s">
        <v>188</v>
      </c>
      <c r="B198" s="103"/>
      <c r="C198" s="103"/>
      <c r="D198" s="104"/>
      <c r="E198" s="104"/>
      <c r="F198" s="105" t="str">
        <f t="shared" si="18"/>
        <v/>
      </c>
      <c r="G198" s="104" t="str">
        <f t="shared" si="19"/>
        <v/>
      </c>
      <c r="H198" s="104" t="str">
        <f t="shared" si="20"/>
        <v/>
      </c>
      <c r="I198" s="105" t="str">
        <f t="shared" si="21"/>
        <v/>
      </c>
      <c r="J198" s="104" t="str">
        <f t="shared" si="22"/>
        <v/>
      </c>
      <c r="K198" s="106" t="str">
        <f t="shared" si="23"/>
        <v/>
      </c>
      <c r="L198" s="106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7"/>
      <c r="N198" s="107"/>
      <c r="O198" s="108"/>
      <c r="P198" s="109"/>
    </row>
    <row r="199" spans="1:16" x14ac:dyDescent="0.25">
      <c r="A199" s="110" t="s">
        <v>189</v>
      </c>
      <c r="B199" s="103" t="s">
        <v>46</v>
      </c>
      <c r="C199" s="103" t="s">
        <v>41</v>
      </c>
      <c r="D199" s="104">
        <v>24</v>
      </c>
      <c r="E199" s="104">
        <v>7</v>
      </c>
      <c r="F199" s="105" t="str">
        <f t="shared" si="18"/>
        <v>Alta</v>
      </c>
      <c r="G199" s="104" t="str">
        <f t="shared" si="19"/>
        <v>CEH</v>
      </c>
      <c r="H199" s="104">
        <f t="shared" si="20"/>
        <v>6</v>
      </c>
      <c r="I199" s="105" t="str">
        <f t="shared" si="21"/>
        <v>H</v>
      </c>
      <c r="J199" s="104" t="str">
        <f t="shared" si="22"/>
        <v>CEI</v>
      </c>
      <c r="K199" s="106">
        <f t="shared" si="23"/>
        <v>6</v>
      </c>
      <c r="L199" s="106">
        <f>IF(NOT(ISERROR(VLOOKUP(B199,Deflatores!G$42:H$64,2,FALSE))),VLOOKUP(B199,Deflatores!G$42:H$64,2,FALSE),IF(OR(ISBLANK(C199),ISBLANK(B199)),"",VLOOKUP(C199,Deflatores!G$4:H$38,2,FALSE)*H199+VLOOKUP(C199,Deflatores!G$4:I$38,3,FALSE)))</f>
        <v>6</v>
      </c>
      <c r="M199" s="107"/>
      <c r="N199" s="107"/>
      <c r="O199" s="108"/>
      <c r="P199" s="109"/>
    </row>
    <row r="200" spans="1:16" x14ac:dyDescent="0.25">
      <c r="A200" s="112"/>
      <c r="B200" s="103"/>
      <c r="C200" s="103"/>
      <c r="D200" s="104"/>
      <c r="E200" s="104"/>
      <c r="F200" s="105" t="str">
        <f t="shared" si="18"/>
        <v/>
      </c>
      <c r="G200" s="104" t="str">
        <f t="shared" si="19"/>
        <v/>
      </c>
      <c r="H200" s="104" t="str">
        <f t="shared" si="20"/>
        <v/>
      </c>
      <c r="I200" s="105" t="str">
        <f t="shared" si="21"/>
        <v/>
      </c>
      <c r="J200" s="104" t="str">
        <f t="shared" si="22"/>
        <v/>
      </c>
      <c r="K200" s="106" t="str">
        <f t="shared" si="23"/>
        <v/>
      </c>
      <c r="L200" s="106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7"/>
      <c r="N200" s="107"/>
      <c r="O200" s="108"/>
      <c r="P200" s="109"/>
    </row>
    <row r="201" spans="1:16" x14ac:dyDescent="0.25">
      <c r="A201" s="113" t="s">
        <v>190</v>
      </c>
      <c r="B201" s="103"/>
      <c r="C201" s="103"/>
      <c r="D201" s="104"/>
      <c r="E201" s="104"/>
      <c r="F201" s="105" t="str">
        <f t="shared" si="18"/>
        <v/>
      </c>
      <c r="G201" s="104" t="str">
        <f t="shared" si="19"/>
        <v/>
      </c>
      <c r="H201" s="104" t="str">
        <f t="shared" si="20"/>
        <v/>
      </c>
      <c r="I201" s="105" t="str">
        <f t="shared" si="21"/>
        <v/>
      </c>
      <c r="J201" s="104" t="str">
        <f t="shared" si="22"/>
        <v/>
      </c>
      <c r="K201" s="106" t="str">
        <f t="shared" si="23"/>
        <v/>
      </c>
      <c r="L201" s="106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7"/>
      <c r="N201" s="107"/>
      <c r="O201" s="108"/>
      <c r="P201" s="109"/>
    </row>
    <row r="202" spans="1:16" x14ac:dyDescent="0.25">
      <c r="A202" s="110" t="s">
        <v>191</v>
      </c>
      <c r="B202" s="103" t="s">
        <v>51</v>
      </c>
      <c r="C202" s="103" t="s">
        <v>41</v>
      </c>
      <c r="D202" s="104">
        <v>6</v>
      </c>
      <c r="E202" s="104">
        <v>1</v>
      </c>
      <c r="F202" s="105" t="str">
        <f t="shared" si="18"/>
        <v>Baixa</v>
      </c>
      <c r="G202" s="104" t="str">
        <f t="shared" si="19"/>
        <v>EEL</v>
      </c>
      <c r="H202" s="104">
        <f t="shared" si="20"/>
        <v>3</v>
      </c>
      <c r="I202" s="105" t="str">
        <f t="shared" si="21"/>
        <v>L</v>
      </c>
      <c r="J202" s="104" t="str">
        <f t="shared" si="22"/>
        <v>EEI</v>
      </c>
      <c r="K202" s="106">
        <f t="shared" si="23"/>
        <v>3</v>
      </c>
      <c r="L202" s="106">
        <f>IF(NOT(ISERROR(VLOOKUP(B202,Deflatores!G$42:H$64,2,FALSE))),VLOOKUP(B202,Deflatores!G$42:H$64,2,FALSE),IF(OR(ISBLANK(C202),ISBLANK(B202)),"",VLOOKUP(C202,Deflatores!G$4:H$38,2,FALSE)*H202+VLOOKUP(C202,Deflatores!G$4:I$38,3,FALSE)))</f>
        <v>3</v>
      </c>
      <c r="M202" s="107"/>
      <c r="N202" s="107"/>
      <c r="O202" s="108"/>
      <c r="P202" s="109"/>
    </row>
    <row r="203" spans="1:16" x14ac:dyDescent="0.25">
      <c r="A203" s="111" t="s">
        <v>54</v>
      </c>
      <c r="B203" s="103" t="s">
        <v>46</v>
      </c>
      <c r="C203" s="103" t="s">
        <v>41</v>
      </c>
      <c r="D203" s="104">
        <v>2</v>
      </c>
      <c r="E203" s="104">
        <v>1</v>
      </c>
      <c r="F203" s="105" t="str">
        <f t="shared" si="18"/>
        <v>Baixa</v>
      </c>
      <c r="G203" s="104" t="str">
        <f t="shared" si="19"/>
        <v>CEL</v>
      </c>
      <c r="H203" s="104">
        <f t="shared" si="20"/>
        <v>3</v>
      </c>
      <c r="I203" s="105" t="str">
        <f t="shared" si="21"/>
        <v>L</v>
      </c>
      <c r="J203" s="104" t="str">
        <f t="shared" si="22"/>
        <v>CEI</v>
      </c>
      <c r="K203" s="106">
        <f t="shared" si="23"/>
        <v>3</v>
      </c>
      <c r="L203" s="106">
        <f>IF(NOT(ISERROR(VLOOKUP(B203,Deflatores!G$42:H$64,2,FALSE))),VLOOKUP(B203,Deflatores!G$42:H$64,2,FALSE),IF(OR(ISBLANK(C203),ISBLANK(B203)),"",VLOOKUP(C203,Deflatores!G$4:H$38,2,FALSE)*H203+VLOOKUP(C203,Deflatores!G$4:I$38,3,FALSE)))</f>
        <v>3</v>
      </c>
      <c r="M203" s="107"/>
      <c r="N203" s="107"/>
      <c r="O203" s="108"/>
      <c r="P203" s="109"/>
    </row>
    <row r="204" spans="1:16" x14ac:dyDescent="0.25">
      <c r="A204" s="110" t="s">
        <v>192</v>
      </c>
      <c r="B204" s="103" t="s">
        <v>46</v>
      </c>
      <c r="C204" s="103" t="s">
        <v>41</v>
      </c>
      <c r="D204" s="104">
        <v>11</v>
      </c>
      <c r="E204" s="104">
        <v>3</v>
      </c>
      <c r="F204" s="105" t="str">
        <f t="shared" si="18"/>
        <v>Média</v>
      </c>
      <c r="G204" s="104" t="str">
        <f t="shared" si="19"/>
        <v>CEA</v>
      </c>
      <c r="H204" s="104">
        <f t="shared" si="20"/>
        <v>4</v>
      </c>
      <c r="I204" s="105" t="str">
        <f t="shared" si="21"/>
        <v>A</v>
      </c>
      <c r="J204" s="104" t="str">
        <f t="shared" si="22"/>
        <v>CEI</v>
      </c>
      <c r="K204" s="106">
        <f t="shared" si="23"/>
        <v>4</v>
      </c>
      <c r="L204" s="106">
        <f>IF(NOT(ISERROR(VLOOKUP(B204,Deflatores!G$42:H$64,2,FALSE))),VLOOKUP(B204,Deflatores!G$42:H$64,2,FALSE),IF(OR(ISBLANK(C204),ISBLANK(B204)),"",VLOOKUP(C204,Deflatores!G$4:H$38,2,FALSE)*H204+VLOOKUP(C204,Deflatores!G$4:I$38,3,FALSE)))</f>
        <v>4</v>
      </c>
      <c r="M204" s="107"/>
      <c r="N204" s="107"/>
      <c r="O204" s="108"/>
      <c r="P204" s="109"/>
    </row>
    <row r="205" spans="1:16" x14ac:dyDescent="0.25">
      <c r="A205" s="110" t="s">
        <v>193</v>
      </c>
      <c r="B205" s="103" t="s">
        <v>46</v>
      </c>
      <c r="C205" s="103" t="s">
        <v>41</v>
      </c>
      <c r="D205" s="104">
        <v>12</v>
      </c>
      <c r="E205" s="104">
        <v>4</v>
      </c>
      <c r="F205" s="105" t="str">
        <f t="shared" si="18"/>
        <v>Alta</v>
      </c>
      <c r="G205" s="104" t="str">
        <f t="shared" si="19"/>
        <v>CEH</v>
      </c>
      <c r="H205" s="104">
        <f t="shared" si="20"/>
        <v>6</v>
      </c>
      <c r="I205" s="105" t="str">
        <f t="shared" si="21"/>
        <v>H</v>
      </c>
      <c r="J205" s="104" t="str">
        <f t="shared" si="22"/>
        <v>CEI</v>
      </c>
      <c r="K205" s="106">
        <f t="shared" si="23"/>
        <v>6</v>
      </c>
      <c r="L205" s="106">
        <f>IF(NOT(ISERROR(VLOOKUP(B205,Deflatores!G$42:H$64,2,FALSE))),VLOOKUP(B205,Deflatores!G$42:H$64,2,FALSE),IF(OR(ISBLANK(C205),ISBLANK(B205)),"",VLOOKUP(C205,Deflatores!G$4:H$38,2,FALSE)*H205+VLOOKUP(C205,Deflatores!G$4:I$38,3,FALSE)))</f>
        <v>6</v>
      </c>
      <c r="M205" s="107"/>
      <c r="N205" s="107"/>
      <c r="O205" s="108"/>
      <c r="P205" s="109"/>
    </row>
    <row r="206" spans="1:16" x14ac:dyDescent="0.25">
      <c r="A206" s="110" t="s">
        <v>194</v>
      </c>
      <c r="B206" s="103" t="s">
        <v>51</v>
      </c>
      <c r="C206" s="103" t="s">
        <v>41</v>
      </c>
      <c r="D206" s="104">
        <v>16</v>
      </c>
      <c r="E206" s="104">
        <v>2</v>
      </c>
      <c r="F206" s="105" t="str">
        <f t="shared" si="18"/>
        <v>Alta</v>
      </c>
      <c r="G206" s="104" t="str">
        <f t="shared" si="19"/>
        <v>EEH</v>
      </c>
      <c r="H206" s="104">
        <f t="shared" si="20"/>
        <v>6</v>
      </c>
      <c r="I206" s="105" t="str">
        <f t="shared" si="21"/>
        <v>H</v>
      </c>
      <c r="J206" s="104" t="str">
        <f t="shared" si="22"/>
        <v>EEI</v>
      </c>
      <c r="K206" s="106">
        <f t="shared" si="23"/>
        <v>6</v>
      </c>
      <c r="L206" s="106">
        <f>IF(NOT(ISERROR(VLOOKUP(B206,Deflatores!G$42:H$64,2,FALSE))),VLOOKUP(B206,Deflatores!G$42:H$64,2,FALSE),IF(OR(ISBLANK(C206),ISBLANK(B206)),"",VLOOKUP(C206,Deflatores!G$4:H$38,2,FALSE)*H206+VLOOKUP(C206,Deflatores!G$4:I$38,3,FALSE)))</f>
        <v>6</v>
      </c>
      <c r="M206" s="107"/>
      <c r="N206" s="107"/>
      <c r="O206" s="108"/>
      <c r="P206" s="109"/>
    </row>
    <row r="207" spans="1:16" x14ac:dyDescent="0.25">
      <c r="A207" s="110" t="s">
        <v>448</v>
      </c>
      <c r="B207" s="103" t="s">
        <v>51</v>
      </c>
      <c r="C207" s="103" t="s">
        <v>41</v>
      </c>
      <c r="D207" s="104">
        <v>14</v>
      </c>
      <c r="E207" s="104">
        <v>1</v>
      </c>
      <c r="F207" s="105" t="str">
        <f t="shared" si="18"/>
        <v>Baixa</v>
      </c>
      <c r="G207" s="104" t="str">
        <f t="shared" si="19"/>
        <v>EEL</v>
      </c>
      <c r="H207" s="104">
        <f t="shared" si="20"/>
        <v>3</v>
      </c>
      <c r="I207" s="105" t="str">
        <f t="shared" si="21"/>
        <v>L</v>
      </c>
      <c r="J207" s="104" t="str">
        <f t="shared" si="22"/>
        <v>EEI</v>
      </c>
      <c r="K207" s="106">
        <f t="shared" si="23"/>
        <v>3</v>
      </c>
      <c r="L207" s="106">
        <f>IF(NOT(ISERROR(VLOOKUP(B207,Deflatores!G$42:H$64,2,FALSE))),VLOOKUP(B207,Deflatores!G$42:H$64,2,FALSE),IF(OR(ISBLANK(C207),ISBLANK(B207)),"",VLOOKUP(C207,Deflatores!G$4:H$38,2,FALSE)*H207+VLOOKUP(C207,Deflatores!G$4:I$38,3,FALSE)))</f>
        <v>3</v>
      </c>
      <c r="M207" s="107"/>
      <c r="N207" s="107"/>
      <c r="O207" s="108"/>
      <c r="P207" s="109"/>
    </row>
    <row r="208" spans="1:16" x14ac:dyDescent="0.25">
      <c r="A208" s="110" t="s">
        <v>449</v>
      </c>
      <c r="B208" s="103" t="s">
        <v>51</v>
      </c>
      <c r="C208" s="103" t="s">
        <v>41</v>
      </c>
      <c r="D208" s="104">
        <v>7</v>
      </c>
      <c r="E208" s="104">
        <v>1</v>
      </c>
      <c r="F208" s="105" t="str">
        <f t="shared" si="18"/>
        <v>Baixa</v>
      </c>
      <c r="G208" s="104" t="str">
        <f t="shared" si="19"/>
        <v>EEL</v>
      </c>
      <c r="H208" s="104">
        <f t="shared" si="20"/>
        <v>3</v>
      </c>
      <c r="I208" s="105" t="str">
        <f t="shared" si="21"/>
        <v>L</v>
      </c>
      <c r="J208" s="104" t="str">
        <f t="shared" si="22"/>
        <v>EEI</v>
      </c>
      <c r="K208" s="106">
        <f t="shared" si="23"/>
        <v>3</v>
      </c>
      <c r="L208" s="106">
        <f>IF(NOT(ISERROR(VLOOKUP(B208,Deflatores!G$42:H$64,2,FALSE))),VLOOKUP(B208,Deflatores!G$42:H$64,2,FALSE),IF(OR(ISBLANK(C208),ISBLANK(B208)),"",VLOOKUP(C208,Deflatores!G$4:H$38,2,FALSE)*H208+VLOOKUP(C208,Deflatores!G$4:I$38,3,FALSE)))</f>
        <v>3</v>
      </c>
      <c r="M208" s="107"/>
      <c r="N208" s="107"/>
      <c r="O208" s="108"/>
      <c r="P208" s="109"/>
    </row>
    <row r="209" spans="1:16" x14ac:dyDescent="0.25">
      <c r="A209" s="110"/>
      <c r="B209" s="103"/>
      <c r="C209" s="103"/>
      <c r="D209" s="104"/>
      <c r="E209" s="104"/>
      <c r="F209" s="105" t="str">
        <f t="shared" si="18"/>
        <v/>
      </c>
      <c r="G209" s="104" t="str">
        <f t="shared" si="19"/>
        <v/>
      </c>
      <c r="H209" s="104" t="str">
        <f t="shared" si="20"/>
        <v/>
      </c>
      <c r="I209" s="105" t="str">
        <f t="shared" si="21"/>
        <v/>
      </c>
      <c r="J209" s="104" t="str">
        <f t="shared" si="22"/>
        <v/>
      </c>
      <c r="K209" s="106" t="str">
        <f t="shared" si="23"/>
        <v/>
      </c>
      <c r="L209" s="106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7"/>
      <c r="N209" s="107"/>
      <c r="O209" s="108"/>
      <c r="P209" s="109"/>
    </row>
    <row r="210" spans="1:16" x14ac:dyDescent="0.25">
      <c r="A210" s="113" t="s">
        <v>195</v>
      </c>
      <c r="B210" s="103"/>
      <c r="C210" s="103"/>
      <c r="D210" s="104"/>
      <c r="E210" s="104"/>
      <c r="F210" s="105" t="str">
        <f t="shared" ref="F210:F267" si="24">IF(ISBLANK(B210),"",IF(I210="L","Baixa",IF(I210="A","Média",IF(I210="","","Alta"))))</f>
        <v/>
      </c>
      <c r="G210" s="104" t="str">
        <f t="shared" ref="G210:G267" si="25">CONCATENATE(B210,I210)</f>
        <v/>
      </c>
      <c r="H210" s="104" t="str">
        <f t="shared" ref="H210:H267" si="26">IF(ISBLANK(B210),"",IF(B210="ALI",IF(I210="L",7,IF(I210="A",10,15)),IF(B210="AIE",IF(I210="L",5,IF(I210="A",7,10)),IF(B210="SE",IF(I210="L",4,IF(I210="A",5,7)),IF(OR(B210="EE",B210="CE"),IF(I210="L",3,IF(I210="A",4,6)),0)))))</f>
        <v/>
      </c>
      <c r="I210" s="105" t="str">
        <f t="shared" ref="I210:I267" si="27">IF(OR(ISBLANK(D210),ISBLANK(E210)),IF(OR(B210="ALI",B210="AIE"),"L",IF(OR(B210="EE",B210="SE",B210="CE"),"A","")),IF(B210="EE",IF(E210&gt;=3,IF(D210&gt;=5,"H","A"),IF(E210&gt;=2,IF(D210&gt;=16,"H",IF(D210&lt;=4,"L","A")),IF(D210&lt;=15,"L","A"))),IF(OR(B210="SE",B210="CE"),IF(E210&gt;=4,IF(D210&gt;=6,"H","A"),IF(E210&gt;=2,IF(D210&gt;=20,"H",IF(D210&lt;=5,"L","A")),IF(D210&lt;=19,"L","A"))),IF(OR(B210="ALI",B210="AIE"),IF(E210&gt;=6,IF(D210&gt;=20,"H","A"),IF(E210&gt;=2,IF(D210&gt;=51,"H",IF(D210&lt;=19,"L","A")),IF(D210&lt;=50,"L","A"))),""))))</f>
        <v/>
      </c>
      <c r="J210" s="104" t="str">
        <f t="shared" ref="J210:J267" si="28">CONCATENATE(B210,C210)</f>
        <v/>
      </c>
      <c r="K210" s="106" t="str">
        <f t="shared" ref="K210:K267" si="29">IF(OR(H210="",H210=0),L210,H210)</f>
        <v/>
      </c>
      <c r="L210" s="106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7"/>
      <c r="N210" s="107"/>
      <c r="O210" s="108"/>
      <c r="P210" s="109"/>
    </row>
    <row r="211" spans="1:16" x14ac:dyDescent="0.25">
      <c r="A211" s="110" t="s">
        <v>196</v>
      </c>
      <c r="B211" s="103" t="s">
        <v>51</v>
      </c>
      <c r="C211" s="103" t="s">
        <v>41</v>
      </c>
      <c r="D211" s="104">
        <v>10</v>
      </c>
      <c r="E211" s="104">
        <v>1</v>
      </c>
      <c r="F211" s="105" t="str">
        <f t="shared" si="24"/>
        <v>Baixa</v>
      </c>
      <c r="G211" s="104" t="str">
        <f t="shared" si="25"/>
        <v>EEL</v>
      </c>
      <c r="H211" s="104">
        <f t="shared" si="26"/>
        <v>3</v>
      </c>
      <c r="I211" s="105" t="str">
        <f t="shared" si="27"/>
        <v>L</v>
      </c>
      <c r="J211" s="104" t="str">
        <f t="shared" si="28"/>
        <v>EEI</v>
      </c>
      <c r="K211" s="106">
        <f t="shared" si="29"/>
        <v>3</v>
      </c>
      <c r="L211" s="106">
        <f>IF(NOT(ISERROR(VLOOKUP(B211,Deflatores!G$42:H$64,2,FALSE))),VLOOKUP(B211,Deflatores!G$42:H$64,2,FALSE),IF(OR(ISBLANK(C211),ISBLANK(B211)),"",VLOOKUP(C211,Deflatores!G$4:H$38,2,FALSE)*H211+VLOOKUP(C211,Deflatores!G$4:I$38,3,FALSE)))</f>
        <v>3</v>
      </c>
      <c r="M211" s="107"/>
      <c r="N211" s="107"/>
      <c r="O211" s="108"/>
      <c r="P211" s="109"/>
    </row>
    <row r="212" spans="1:16" x14ac:dyDescent="0.25">
      <c r="A212" s="110" t="s">
        <v>197</v>
      </c>
      <c r="B212" s="103" t="s">
        <v>46</v>
      </c>
      <c r="C212" s="103" t="s">
        <v>41</v>
      </c>
      <c r="D212" s="104">
        <v>6</v>
      </c>
      <c r="E212" s="104">
        <v>1</v>
      </c>
      <c r="F212" s="105" t="str">
        <f t="shared" si="24"/>
        <v>Baixa</v>
      </c>
      <c r="G212" s="104" t="str">
        <f t="shared" si="25"/>
        <v>CEL</v>
      </c>
      <c r="H212" s="104">
        <f t="shared" si="26"/>
        <v>3</v>
      </c>
      <c r="I212" s="105" t="str">
        <f t="shared" si="27"/>
        <v>L</v>
      </c>
      <c r="J212" s="104" t="str">
        <f t="shared" si="28"/>
        <v>CEI</v>
      </c>
      <c r="K212" s="106">
        <f t="shared" si="29"/>
        <v>3</v>
      </c>
      <c r="L212" s="106">
        <f>IF(NOT(ISERROR(VLOOKUP(B212,Deflatores!G$42:H$64,2,FALSE))),VLOOKUP(B212,Deflatores!G$42:H$64,2,FALSE),IF(OR(ISBLANK(C212),ISBLANK(B212)),"",VLOOKUP(C212,Deflatores!G$4:H$38,2,FALSE)*H212+VLOOKUP(C212,Deflatores!G$4:I$38,3,FALSE)))</f>
        <v>3</v>
      </c>
      <c r="M212" s="107"/>
      <c r="N212" s="107"/>
      <c r="O212" s="108"/>
      <c r="P212" s="109"/>
    </row>
    <row r="213" spans="1:16" x14ac:dyDescent="0.25">
      <c r="A213" s="110" t="s">
        <v>198</v>
      </c>
      <c r="B213" s="103" t="s">
        <v>46</v>
      </c>
      <c r="C213" s="103" t="s">
        <v>41</v>
      </c>
      <c r="D213" s="104">
        <v>4</v>
      </c>
      <c r="E213" s="104">
        <v>1</v>
      </c>
      <c r="F213" s="105" t="str">
        <f t="shared" si="24"/>
        <v>Baixa</v>
      </c>
      <c r="G213" s="104" t="str">
        <f t="shared" si="25"/>
        <v>CEL</v>
      </c>
      <c r="H213" s="104">
        <f t="shared" si="26"/>
        <v>3</v>
      </c>
      <c r="I213" s="105" t="str">
        <f t="shared" si="27"/>
        <v>L</v>
      </c>
      <c r="J213" s="104" t="str">
        <f t="shared" si="28"/>
        <v>CEI</v>
      </c>
      <c r="K213" s="106">
        <f t="shared" si="29"/>
        <v>3</v>
      </c>
      <c r="L213" s="106">
        <f>IF(NOT(ISERROR(VLOOKUP(B213,Deflatores!G$42:H$64,2,FALSE))),VLOOKUP(B213,Deflatores!G$42:H$64,2,FALSE),IF(OR(ISBLANK(C213),ISBLANK(B213)),"",VLOOKUP(C213,Deflatores!G$4:H$38,2,FALSE)*H213+VLOOKUP(C213,Deflatores!G$4:I$38,3,FALSE)))</f>
        <v>3</v>
      </c>
      <c r="M213" s="107"/>
      <c r="N213" s="107"/>
      <c r="O213" s="108"/>
      <c r="P213" s="109"/>
    </row>
    <row r="214" spans="1:16" x14ac:dyDescent="0.25">
      <c r="A214" s="110" t="s">
        <v>199</v>
      </c>
      <c r="B214" s="103" t="s">
        <v>51</v>
      </c>
      <c r="C214" s="103" t="s">
        <v>41</v>
      </c>
      <c r="D214" s="104">
        <v>3</v>
      </c>
      <c r="E214" s="104">
        <v>1</v>
      </c>
      <c r="F214" s="105" t="str">
        <f t="shared" si="24"/>
        <v>Baixa</v>
      </c>
      <c r="G214" s="104" t="str">
        <f t="shared" si="25"/>
        <v>EEL</v>
      </c>
      <c r="H214" s="104">
        <f t="shared" si="26"/>
        <v>3</v>
      </c>
      <c r="I214" s="105" t="str">
        <f t="shared" si="27"/>
        <v>L</v>
      </c>
      <c r="J214" s="104" t="str">
        <f t="shared" si="28"/>
        <v>EEI</v>
      </c>
      <c r="K214" s="106">
        <f t="shared" si="29"/>
        <v>3</v>
      </c>
      <c r="L214" s="106">
        <f>IF(NOT(ISERROR(VLOOKUP(B214,Deflatores!G$42:H$64,2,FALSE))),VLOOKUP(B214,Deflatores!G$42:H$64,2,FALSE),IF(OR(ISBLANK(C214),ISBLANK(B214)),"",VLOOKUP(C214,Deflatores!G$4:H$38,2,FALSE)*H214+VLOOKUP(C214,Deflatores!G$4:I$38,3,FALSE)))</f>
        <v>3</v>
      </c>
      <c r="M214" s="107"/>
      <c r="N214" s="107"/>
      <c r="O214" s="108"/>
      <c r="P214" s="109"/>
    </row>
    <row r="215" spans="1:16" x14ac:dyDescent="0.25">
      <c r="A215" s="112"/>
      <c r="B215" s="103"/>
      <c r="C215" s="103"/>
      <c r="D215" s="104"/>
      <c r="E215" s="104"/>
      <c r="F215" s="105" t="str">
        <f t="shared" si="24"/>
        <v/>
      </c>
      <c r="G215" s="104" t="str">
        <f t="shared" si="25"/>
        <v/>
      </c>
      <c r="H215" s="104" t="str">
        <f t="shared" si="26"/>
        <v/>
      </c>
      <c r="I215" s="105" t="str">
        <f t="shared" si="27"/>
        <v/>
      </c>
      <c r="J215" s="104" t="str">
        <f t="shared" si="28"/>
        <v/>
      </c>
      <c r="K215" s="106" t="str">
        <f t="shared" si="29"/>
        <v/>
      </c>
      <c r="L215" s="106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7"/>
      <c r="N215" s="107"/>
      <c r="O215" s="108"/>
      <c r="P215" s="109"/>
    </row>
    <row r="216" spans="1:16" x14ac:dyDescent="0.25">
      <c r="A216" s="113" t="s">
        <v>200</v>
      </c>
      <c r="B216" s="103"/>
      <c r="C216" s="103"/>
      <c r="D216" s="104"/>
      <c r="E216" s="104"/>
      <c r="F216" s="105" t="str">
        <f t="shared" si="24"/>
        <v/>
      </c>
      <c r="G216" s="104" t="str">
        <f t="shared" si="25"/>
        <v/>
      </c>
      <c r="H216" s="104" t="str">
        <f t="shared" si="26"/>
        <v/>
      </c>
      <c r="I216" s="105" t="str">
        <f t="shared" si="27"/>
        <v/>
      </c>
      <c r="J216" s="104" t="str">
        <f t="shared" si="28"/>
        <v/>
      </c>
      <c r="K216" s="106" t="str">
        <f t="shared" si="29"/>
        <v/>
      </c>
      <c r="L216" s="106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7"/>
      <c r="N216" s="107"/>
      <c r="O216" s="108"/>
      <c r="P216" s="109"/>
    </row>
    <row r="217" spans="1:16" x14ac:dyDescent="0.25">
      <c r="A217" s="110" t="s">
        <v>201</v>
      </c>
      <c r="B217" s="103" t="s">
        <v>51</v>
      </c>
      <c r="C217" s="103" t="s">
        <v>41</v>
      </c>
      <c r="D217" s="104">
        <v>10</v>
      </c>
      <c r="E217" s="104">
        <v>1</v>
      </c>
      <c r="F217" s="105" t="str">
        <f t="shared" si="24"/>
        <v>Baixa</v>
      </c>
      <c r="G217" s="104" t="str">
        <f t="shared" si="25"/>
        <v>EEL</v>
      </c>
      <c r="H217" s="104">
        <f t="shared" si="26"/>
        <v>3</v>
      </c>
      <c r="I217" s="105" t="str">
        <f t="shared" si="27"/>
        <v>L</v>
      </c>
      <c r="J217" s="104" t="str">
        <f t="shared" si="28"/>
        <v>EEI</v>
      </c>
      <c r="K217" s="106">
        <f t="shared" si="29"/>
        <v>3</v>
      </c>
      <c r="L217" s="106">
        <f>IF(NOT(ISERROR(VLOOKUP(B217,Deflatores!G$42:H$64,2,FALSE))),VLOOKUP(B217,Deflatores!G$42:H$64,2,FALSE),IF(OR(ISBLANK(C217),ISBLANK(B217)),"",VLOOKUP(C217,Deflatores!G$4:H$38,2,FALSE)*H217+VLOOKUP(C217,Deflatores!G$4:I$38,3,FALSE)))</f>
        <v>3</v>
      </c>
      <c r="M217" s="107"/>
      <c r="N217" s="107"/>
      <c r="O217" s="108"/>
      <c r="P217" s="109"/>
    </row>
    <row r="218" spans="1:16" x14ac:dyDescent="0.25">
      <c r="A218" s="110" t="s">
        <v>202</v>
      </c>
      <c r="B218" s="103" t="s">
        <v>46</v>
      </c>
      <c r="C218" s="103" t="s">
        <v>41</v>
      </c>
      <c r="D218" s="104">
        <v>6</v>
      </c>
      <c r="E218" s="104">
        <v>1</v>
      </c>
      <c r="F218" s="105" t="str">
        <f t="shared" si="24"/>
        <v>Baixa</v>
      </c>
      <c r="G218" s="104" t="str">
        <f t="shared" si="25"/>
        <v>CEL</v>
      </c>
      <c r="H218" s="104">
        <f t="shared" si="26"/>
        <v>3</v>
      </c>
      <c r="I218" s="105" t="str">
        <f t="shared" si="27"/>
        <v>L</v>
      </c>
      <c r="J218" s="104" t="str">
        <f t="shared" si="28"/>
        <v>CEI</v>
      </c>
      <c r="K218" s="106">
        <f t="shared" si="29"/>
        <v>3</v>
      </c>
      <c r="L218" s="106">
        <f>IF(NOT(ISERROR(VLOOKUP(B218,Deflatores!G$42:H$64,2,FALSE))),VLOOKUP(B218,Deflatores!G$42:H$64,2,FALSE),IF(OR(ISBLANK(C218),ISBLANK(B218)),"",VLOOKUP(C218,Deflatores!G$4:H$38,2,FALSE)*H218+VLOOKUP(C218,Deflatores!G$4:I$38,3,FALSE)))</f>
        <v>3</v>
      </c>
      <c r="M218" s="107"/>
      <c r="N218" s="107"/>
      <c r="O218" s="108"/>
      <c r="P218" s="109"/>
    </row>
    <row r="219" spans="1:16" x14ac:dyDescent="0.25">
      <c r="A219" s="110" t="s">
        <v>198</v>
      </c>
      <c r="B219" s="103" t="s">
        <v>46</v>
      </c>
      <c r="C219" s="103" t="s">
        <v>41</v>
      </c>
      <c r="D219" s="104">
        <v>4</v>
      </c>
      <c r="E219" s="104">
        <v>1</v>
      </c>
      <c r="F219" s="105" t="str">
        <f t="shared" si="24"/>
        <v>Baixa</v>
      </c>
      <c r="G219" s="104" t="str">
        <f t="shared" si="25"/>
        <v>CEL</v>
      </c>
      <c r="H219" s="104">
        <f t="shared" si="26"/>
        <v>3</v>
      </c>
      <c r="I219" s="105" t="str">
        <f t="shared" si="27"/>
        <v>L</v>
      </c>
      <c r="J219" s="104" t="str">
        <f t="shared" si="28"/>
        <v>CEI</v>
      </c>
      <c r="K219" s="106">
        <f t="shared" si="29"/>
        <v>3</v>
      </c>
      <c r="L219" s="106">
        <f>IF(NOT(ISERROR(VLOOKUP(B219,Deflatores!G$42:H$64,2,FALSE))),VLOOKUP(B219,Deflatores!G$42:H$64,2,FALSE),IF(OR(ISBLANK(C219),ISBLANK(B219)),"",VLOOKUP(C219,Deflatores!G$4:H$38,2,FALSE)*H219+VLOOKUP(C219,Deflatores!G$4:I$38,3,FALSE)))</f>
        <v>3</v>
      </c>
      <c r="M219" s="107"/>
      <c r="N219" s="107"/>
      <c r="O219" s="108"/>
      <c r="P219" s="109"/>
    </row>
    <row r="220" spans="1:16" x14ac:dyDescent="0.25">
      <c r="A220" s="110" t="s">
        <v>203</v>
      </c>
      <c r="B220" s="103" t="s">
        <v>51</v>
      </c>
      <c r="C220" s="103" t="s">
        <v>41</v>
      </c>
      <c r="D220" s="104">
        <v>3</v>
      </c>
      <c r="E220" s="104">
        <v>1</v>
      </c>
      <c r="F220" s="105" t="str">
        <f t="shared" si="24"/>
        <v>Baixa</v>
      </c>
      <c r="G220" s="104" t="str">
        <f t="shared" si="25"/>
        <v>EEL</v>
      </c>
      <c r="H220" s="104">
        <f t="shared" si="26"/>
        <v>3</v>
      </c>
      <c r="I220" s="105" t="str">
        <f t="shared" si="27"/>
        <v>L</v>
      </c>
      <c r="J220" s="104" t="str">
        <f t="shared" si="28"/>
        <v>EEI</v>
      </c>
      <c r="K220" s="106">
        <f t="shared" si="29"/>
        <v>3</v>
      </c>
      <c r="L220" s="106">
        <f>IF(NOT(ISERROR(VLOOKUP(B220,Deflatores!G$42:H$64,2,FALSE))),VLOOKUP(B220,Deflatores!G$42:H$64,2,FALSE),IF(OR(ISBLANK(C220),ISBLANK(B220)),"",VLOOKUP(C220,Deflatores!G$4:H$38,2,FALSE)*H220+VLOOKUP(C220,Deflatores!G$4:I$38,3,FALSE)))</f>
        <v>3</v>
      </c>
      <c r="M220" s="107"/>
      <c r="N220" s="107"/>
      <c r="O220" s="108"/>
      <c r="P220" s="109"/>
    </row>
    <row r="221" spans="1:16" x14ac:dyDescent="0.25">
      <c r="A221" s="110"/>
      <c r="B221" s="103"/>
      <c r="C221" s="103"/>
      <c r="D221" s="104"/>
      <c r="E221" s="104"/>
      <c r="F221" s="105"/>
      <c r="G221" s="104"/>
      <c r="H221" s="104"/>
      <c r="I221" s="105"/>
      <c r="J221" s="104"/>
      <c r="K221" s="106"/>
      <c r="L221" s="106"/>
      <c r="M221" s="107"/>
      <c r="N221" s="107"/>
      <c r="O221" s="108"/>
      <c r="P221" s="109"/>
    </row>
    <row r="222" spans="1:16" x14ac:dyDescent="0.25">
      <c r="A222" s="102" t="s">
        <v>347</v>
      </c>
      <c r="B222" s="103"/>
      <c r="C222" s="103"/>
      <c r="D222" s="104"/>
      <c r="E222" s="104"/>
      <c r="F222" s="105" t="str">
        <f t="shared" si="24"/>
        <v/>
      </c>
      <c r="G222" s="104" t="str">
        <f t="shared" si="25"/>
        <v/>
      </c>
      <c r="H222" s="104" t="str">
        <f t="shared" si="26"/>
        <v/>
      </c>
      <c r="I222" s="105" t="str">
        <f t="shared" si="27"/>
        <v/>
      </c>
      <c r="J222" s="104" t="str">
        <f t="shared" si="28"/>
        <v/>
      </c>
      <c r="K222" s="106" t="str">
        <f t="shared" si="29"/>
        <v/>
      </c>
      <c r="L222" s="106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7"/>
      <c r="N222" s="107"/>
      <c r="O222" s="108"/>
      <c r="P222" s="109"/>
    </row>
    <row r="223" spans="1:16" x14ac:dyDescent="0.25">
      <c r="A223" s="110" t="s">
        <v>348</v>
      </c>
      <c r="B223" s="103" t="s">
        <v>49</v>
      </c>
      <c r="C223" s="103" t="s">
        <v>41</v>
      </c>
      <c r="D223" s="104">
        <v>20</v>
      </c>
      <c r="E223" s="104">
        <v>1</v>
      </c>
      <c r="F223" s="105" t="str">
        <f t="shared" si="24"/>
        <v>Baixa</v>
      </c>
      <c r="G223" s="104" t="str">
        <f t="shared" si="25"/>
        <v>ALIL</v>
      </c>
      <c r="H223" s="104">
        <f t="shared" si="26"/>
        <v>7</v>
      </c>
      <c r="I223" s="105" t="str">
        <f t="shared" si="27"/>
        <v>L</v>
      </c>
      <c r="J223" s="104" t="str">
        <f t="shared" si="28"/>
        <v>ALII</v>
      </c>
      <c r="K223" s="106">
        <f t="shared" si="29"/>
        <v>7</v>
      </c>
      <c r="L223" s="106">
        <f>IF(NOT(ISERROR(VLOOKUP(B223,Deflatores!G$42:H$64,2,FALSE))),VLOOKUP(B223,Deflatores!G$42:H$64,2,FALSE),IF(OR(ISBLANK(C223),ISBLANK(B223)),"",VLOOKUP(C223,Deflatores!G$4:H$38,2,FALSE)*H223+VLOOKUP(C223,Deflatores!G$4:I$38,3,FALSE)))</f>
        <v>7</v>
      </c>
      <c r="M223" s="107"/>
      <c r="N223" s="107"/>
      <c r="O223" s="108"/>
      <c r="P223" s="109"/>
    </row>
    <row r="224" spans="1:16" x14ac:dyDescent="0.25">
      <c r="A224" s="110" t="s">
        <v>349</v>
      </c>
      <c r="B224" s="103" t="s">
        <v>51</v>
      </c>
      <c r="C224" s="103" t="s">
        <v>41</v>
      </c>
      <c r="D224" s="104">
        <v>19</v>
      </c>
      <c r="E224" s="104">
        <v>5</v>
      </c>
      <c r="F224" s="105" t="str">
        <f t="shared" si="24"/>
        <v>Alta</v>
      </c>
      <c r="G224" s="104" t="str">
        <f t="shared" si="25"/>
        <v>EEH</v>
      </c>
      <c r="H224" s="104">
        <f t="shared" si="26"/>
        <v>6</v>
      </c>
      <c r="I224" s="105" t="str">
        <f t="shared" si="27"/>
        <v>H</v>
      </c>
      <c r="J224" s="104" t="str">
        <f t="shared" si="28"/>
        <v>EEI</v>
      </c>
      <c r="K224" s="106">
        <f t="shared" si="29"/>
        <v>6</v>
      </c>
      <c r="L224" s="106">
        <f>IF(NOT(ISERROR(VLOOKUP(B224,Deflatores!G$42:H$64,2,FALSE))),VLOOKUP(B224,Deflatores!G$42:H$64,2,FALSE),IF(OR(ISBLANK(C224),ISBLANK(B224)),"",VLOOKUP(C224,Deflatores!G$4:H$38,2,FALSE)*H224+VLOOKUP(C224,Deflatores!G$4:I$38,3,FALSE)))</f>
        <v>6</v>
      </c>
      <c r="M224" s="107"/>
      <c r="N224" s="107"/>
      <c r="O224" s="108"/>
      <c r="P224" s="109"/>
    </row>
    <row r="225" spans="1:16" x14ac:dyDescent="0.25">
      <c r="A225" s="115" t="s">
        <v>350</v>
      </c>
      <c r="B225" s="103" t="s">
        <v>46</v>
      </c>
      <c r="C225" s="103" t="s">
        <v>41</v>
      </c>
      <c r="D225" s="104">
        <v>4</v>
      </c>
      <c r="E225" s="104">
        <v>1</v>
      </c>
      <c r="F225" s="105" t="str">
        <f t="shared" si="24"/>
        <v>Baixa</v>
      </c>
      <c r="G225" s="104" t="str">
        <f t="shared" si="25"/>
        <v>CEL</v>
      </c>
      <c r="H225" s="104">
        <f t="shared" si="26"/>
        <v>3</v>
      </c>
      <c r="I225" s="105" t="str">
        <f t="shared" si="27"/>
        <v>L</v>
      </c>
      <c r="J225" s="104" t="str">
        <f t="shared" si="28"/>
        <v>CEI</v>
      </c>
      <c r="K225" s="106">
        <f t="shared" si="29"/>
        <v>3</v>
      </c>
      <c r="L225" s="106">
        <f>IF(NOT(ISERROR(VLOOKUP(B225,Deflatores!G$42:H$64,2,FALSE))),VLOOKUP(B225,Deflatores!G$42:H$64,2,FALSE),IF(OR(ISBLANK(C225),ISBLANK(B225)),"",VLOOKUP(C225,Deflatores!G$4:H$38,2,FALSE)*H225+VLOOKUP(C225,Deflatores!G$4:I$38,3,FALSE)))</f>
        <v>3</v>
      </c>
      <c r="M225" s="107"/>
      <c r="N225" s="107"/>
      <c r="O225" s="108"/>
      <c r="P225" s="109"/>
    </row>
    <row r="226" spans="1:16" x14ac:dyDescent="0.25">
      <c r="A226" s="115" t="s">
        <v>351</v>
      </c>
      <c r="B226" s="103" t="s">
        <v>46</v>
      </c>
      <c r="C226" s="103" t="s">
        <v>41</v>
      </c>
      <c r="D226" s="104">
        <v>4</v>
      </c>
      <c r="E226" s="104">
        <v>1</v>
      </c>
      <c r="F226" s="105" t="str">
        <f t="shared" si="24"/>
        <v>Baixa</v>
      </c>
      <c r="G226" s="104" t="str">
        <f t="shared" si="25"/>
        <v>CEL</v>
      </c>
      <c r="H226" s="104">
        <f t="shared" si="26"/>
        <v>3</v>
      </c>
      <c r="I226" s="105" t="str">
        <f t="shared" si="27"/>
        <v>L</v>
      </c>
      <c r="J226" s="104" t="str">
        <f t="shared" si="28"/>
        <v>CEI</v>
      </c>
      <c r="K226" s="106">
        <f t="shared" si="29"/>
        <v>3</v>
      </c>
      <c r="L226" s="106">
        <f>IF(NOT(ISERROR(VLOOKUP(B226,Deflatores!G$42:H$64,2,FALSE))),VLOOKUP(B226,Deflatores!G$42:H$64,2,FALSE),IF(OR(ISBLANK(C226),ISBLANK(B226)),"",VLOOKUP(C226,Deflatores!G$4:H$38,2,FALSE)*H226+VLOOKUP(C226,Deflatores!G$4:I$38,3,FALSE)))</f>
        <v>3</v>
      </c>
      <c r="M226" s="107"/>
      <c r="N226" s="107"/>
      <c r="O226" s="108"/>
      <c r="P226" s="109"/>
    </row>
    <row r="227" spans="1:16" x14ac:dyDescent="0.25">
      <c r="A227" s="115" t="s">
        <v>352</v>
      </c>
      <c r="B227" s="103" t="s">
        <v>46</v>
      </c>
      <c r="C227" s="103" t="s">
        <v>41</v>
      </c>
      <c r="D227" s="104">
        <v>4</v>
      </c>
      <c r="E227" s="104">
        <v>1</v>
      </c>
      <c r="F227" s="105" t="str">
        <f t="shared" si="24"/>
        <v>Baixa</v>
      </c>
      <c r="G227" s="104" t="str">
        <f t="shared" si="25"/>
        <v>CEL</v>
      </c>
      <c r="H227" s="104">
        <f t="shared" si="26"/>
        <v>3</v>
      </c>
      <c r="I227" s="105" t="str">
        <f t="shared" si="27"/>
        <v>L</v>
      </c>
      <c r="J227" s="104" t="str">
        <f t="shared" si="28"/>
        <v>CEI</v>
      </c>
      <c r="K227" s="106">
        <f t="shared" si="29"/>
        <v>3</v>
      </c>
      <c r="L227" s="106">
        <f>IF(NOT(ISERROR(VLOOKUP(B227,Deflatores!G$42:H$64,2,FALSE))),VLOOKUP(B227,Deflatores!G$42:H$64,2,FALSE),IF(OR(ISBLANK(C227),ISBLANK(B227)),"",VLOOKUP(C227,Deflatores!G$4:H$38,2,FALSE)*H227+VLOOKUP(C227,Deflatores!G$4:I$38,3,FALSE)))</f>
        <v>3</v>
      </c>
      <c r="M227" s="107"/>
      <c r="N227" s="107"/>
      <c r="O227" s="108"/>
      <c r="P227" s="109"/>
    </row>
    <row r="228" spans="1:16" x14ac:dyDescent="0.25">
      <c r="A228" s="115" t="s">
        <v>353</v>
      </c>
      <c r="B228" s="103" t="s">
        <v>46</v>
      </c>
      <c r="C228" s="103" t="s">
        <v>41</v>
      </c>
      <c r="D228" s="104">
        <v>4</v>
      </c>
      <c r="E228" s="104">
        <v>1</v>
      </c>
      <c r="F228" s="105" t="str">
        <f t="shared" si="24"/>
        <v>Baixa</v>
      </c>
      <c r="G228" s="104" t="str">
        <f t="shared" si="25"/>
        <v>CEL</v>
      </c>
      <c r="H228" s="104">
        <f t="shared" si="26"/>
        <v>3</v>
      </c>
      <c r="I228" s="105" t="str">
        <f t="shared" si="27"/>
        <v>L</v>
      </c>
      <c r="J228" s="104" t="str">
        <f t="shared" si="28"/>
        <v>CEI</v>
      </c>
      <c r="K228" s="106">
        <f t="shared" si="29"/>
        <v>3</v>
      </c>
      <c r="L228" s="106">
        <f>IF(NOT(ISERROR(VLOOKUP(B228,Deflatores!G$42:H$64,2,FALSE))),VLOOKUP(B228,Deflatores!G$42:H$64,2,FALSE),IF(OR(ISBLANK(C228),ISBLANK(B228)),"",VLOOKUP(C228,Deflatores!G$4:H$38,2,FALSE)*H228+VLOOKUP(C228,Deflatores!G$4:I$38,3,FALSE)))</f>
        <v>3</v>
      </c>
      <c r="M228" s="107"/>
      <c r="N228" s="107"/>
      <c r="O228" s="108"/>
      <c r="P228" s="109"/>
    </row>
    <row r="229" spans="1:16" x14ac:dyDescent="0.25">
      <c r="A229" s="115" t="s">
        <v>354</v>
      </c>
      <c r="B229" s="103" t="s">
        <v>46</v>
      </c>
      <c r="C229" s="103" t="s">
        <v>41</v>
      </c>
      <c r="D229" s="104">
        <v>4</v>
      </c>
      <c r="E229" s="104">
        <v>1</v>
      </c>
      <c r="F229" s="105" t="str">
        <f t="shared" si="24"/>
        <v>Baixa</v>
      </c>
      <c r="G229" s="104" t="str">
        <f t="shared" si="25"/>
        <v>CEL</v>
      </c>
      <c r="H229" s="104">
        <f t="shared" si="26"/>
        <v>3</v>
      </c>
      <c r="I229" s="105" t="str">
        <f t="shared" si="27"/>
        <v>L</v>
      </c>
      <c r="J229" s="104" t="str">
        <f t="shared" si="28"/>
        <v>CEI</v>
      </c>
      <c r="K229" s="106">
        <f t="shared" si="29"/>
        <v>3</v>
      </c>
      <c r="L229" s="106">
        <f>IF(NOT(ISERROR(VLOOKUP(B229,Deflatores!G$42:H$64,2,FALSE))),VLOOKUP(B229,Deflatores!G$42:H$64,2,FALSE),IF(OR(ISBLANK(C229),ISBLANK(B229)),"",VLOOKUP(C229,Deflatores!G$4:H$38,2,FALSE)*H229+VLOOKUP(C229,Deflatores!G$4:I$38,3,FALSE)))</f>
        <v>3</v>
      </c>
      <c r="M229" s="107"/>
      <c r="N229" s="107"/>
      <c r="O229" s="108"/>
      <c r="P229" s="109"/>
    </row>
    <row r="230" spans="1:16" x14ac:dyDescent="0.25">
      <c r="A230" s="115" t="s">
        <v>355</v>
      </c>
      <c r="B230" s="103" t="s">
        <v>46</v>
      </c>
      <c r="C230" s="103" t="s">
        <v>41</v>
      </c>
      <c r="D230" s="104">
        <v>4</v>
      </c>
      <c r="E230" s="104">
        <v>1</v>
      </c>
      <c r="F230" s="105" t="str">
        <f t="shared" si="24"/>
        <v>Baixa</v>
      </c>
      <c r="G230" s="104" t="str">
        <f t="shared" si="25"/>
        <v>CEL</v>
      </c>
      <c r="H230" s="104">
        <f t="shared" si="26"/>
        <v>3</v>
      </c>
      <c r="I230" s="105" t="str">
        <f t="shared" si="27"/>
        <v>L</v>
      </c>
      <c r="J230" s="104" t="str">
        <f t="shared" si="28"/>
        <v>CEI</v>
      </c>
      <c r="K230" s="106">
        <f t="shared" si="29"/>
        <v>3</v>
      </c>
      <c r="L230" s="106">
        <f>IF(NOT(ISERROR(VLOOKUP(B230,Deflatores!G$42:H$64,2,FALSE))),VLOOKUP(B230,Deflatores!G$42:H$64,2,FALSE),IF(OR(ISBLANK(C230),ISBLANK(B230)),"",VLOOKUP(C230,Deflatores!G$4:H$38,2,FALSE)*H230+VLOOKUP(C230,Deflatores!G$4:I$38,3,FALSE)))</f>
        <v>3</v>
      </c>
      <c r="M230" s="107"/>
      <c r="N230" s="107"/>
      <c r="O230" s="108"/>
      <c r="P230" s="109"/>
    </row>
    <row r="231" spans="1:16" x14ac:dyDescent="0.25">
      <c r="A231" s="115" t="s">
        <v>356</v>
      </c>
      <c r="B231" s="103" t="s">
        <v>46</v>
      </c>
      <c r="C231" s="103" t="s">
        <v>41</v>
      </c>
      <c r="D231" s="104">
        <v>4</v>
      </c>
      <c r="E231" s="104">
        <v>1</v>
      </c>
      <c r="F231" s="105" t="str">
        <f t="shared" si="24"/>
        <v>Baixa</v>
      </c>
      <c r="G231" s="104" t="str">
        <f t="shared" si="25"/>
        <v>CEL</v>
      </c>
      <c r="H231" s="104">
        <f t="shared" si="26"/>
        <v>3</v>
      </c>
      <c r="I231" s="105" t="str">
        <f t="shared" si="27"/>
        <v>L</v>
      </c>
      <c r="J231" s="104" t="str">
        <f t="shared" si="28"/>
        <v>CEI</v>
      </c>
      <c r="K231" s="106">
        <f t="shared" si="29"/>
        <v>3</v>
      </c>
      <c r="L231" s="106">
        <f>IF(NOT(ISERROR(VLOOKUP(B231,Deflatores!G$42:H$64,2,FALSE))),VLOOKUP(B231,Deflatores!G$42:H$64,2,FALSE),IF(OR(ISBLANK(C231),ISBLANK(B231)),"",VLOOKUP(C231,Deflatores!G$4:H$38,2,FALSE)*H231+VLOOKUP(C231,Deflatores!G$4:I$38,3,FALSE)))</f>
        <v>3</v>
      </c>
      <c r="M231" s="107"/>
      <c r="N231" s="107"/>
      <c r="O231" s="108"/>
      <c r="P231" s="109"/>
    </row>
    <row r="232" spans="1:16" x14ac:dyDescent="0.25">
      <c r="A232" s="115" t="s">
        <v>357</v>
      </c>
      <c r="B232" s="103" t="s">
        <v>46</v>
      </c>
      <c r="C232" s="103" t="s">
        <v>41</v>
      </c>
      <c r="D232" s="104">
        <v>4</v>
      </c>
      <c r="E232" s="104">
        <v>1</v>
      </c>
      <c r="F232" s="105" t="str">
        <f t="shared" si="24"/>
        <v>Baixa</v>
      </c>
      <c r="G232" s="104" t="str">
        <f t="shared" si="25"/>
        <v>CEL</v>
      </c>
      <c r="H232" s="104">
        <f t="shared" si="26"/>
        <v>3</v>
      </c>
      <c r="I232" s="105" t="str">
        <f t="shared" si="27"/>
        <v>L</v>
      </c>
      <c r="J232" s="104" t="str">
        <f t="shared" si="28"/>
        <v>CEI</v>
      </c>
      <c r="K232" s="106">
        <f t="shared" si="29"/>
        <v>3</v>
      </c>
      <c r="L232" s="106">
        <f>IF(NOT(ISERROR(VLOOKUP(B232,Deflatores!G$42:H$64,2,FALSE))),VLOOKUP(B232,Deflatores!G$42:H$64,2,FALSE),IF(OR(ISBLANK(C232),ISBLANK(B232)),"",VLOOKUP(C232,Deflatores!G$4:H$38,2,FALSE)*H232+VLOOKUP(C232,Deflatores!G$4:I$38,3,FALSE)))</f>
        <v>3</v>
      </c>
      <c r="M232" s="107"/>
      <c r="N232" s="107"/>
      <c r="O232" s="108"/>
      <c r="P232" s="109"/>
    </row>
    <row r="233" spans="1:16" x14ac:dyDescent="0.25">
      <c r="A233" s="115" t="s">
        <v>358</v>
      </c>
      <c r="B233" s="103" t="s">
        <v>46</v>
      </c>
      <c r="C233" s="103" t="s">
        <v>41</v>
      </c>
      <c r="D233" s="104">
        <v>4</v>
      </c>
      <c r="E233" s="104">
        <v>1</v>
      </c>
      <c r="F233" s="105" t="str">
        <f t="shared" si="24"/>
        <v>Baixa</v>
      </c>
      <c r="G233" s="104" t="str">
        <f t="shared" si="25"/>
        <v>CEL</v>
      </c>
      <c r="H233" s="104">
        <f t="shared" si="26"/>
        <v>3</v>
      </c>
      <c r="I233" s="105" t="str">
        <f t="shared" si="27"/>
        <v>L</v>
      </c>
      <c r="J233" s="104" t="str">
        <f t="shared" si="28"/>
        <v>CEI</v>
      </c>
      <c r="K233" s="106">
        <f t="shared" si="29"/>
        <v>3</v>
      </c>
      <c r="L233" s="106">
        <f>IF(NOT(ISERROR(VLOOKUP(B233,Deflatores!G$42:H$64,2,FALSE))),VLOOKUP(B233,Deflatores!G$42:H$64,2,FALSE),IF(OR(ISBLANK(C233),ISBLANK(B233)),"",VLOOKUP(C233,Deflatores!G$4:H$38,2,FALSE)*H233+VLOOKUP(C233,Deflatores!G$4:I$38,3,FALSE)))</f>
        <v>3</v>
      </c>
      <c r="M233" s="107"/>
      <c r="N233" s="107"/>
      <c r="O233" s="108"/>
      <c r="P233" s="109"/>
    </row>
    <row r="234" spans="1:16" x14ac:dyDescent="0.25">
      <c r="A234" s="110" t="s">
        <v>359</v>
      </c>
      <c r="B234" s="103" t="s">
        <v>51</v>
      </c>
      <c r="C234" s="103" t="s">
        <v>41</v>
      </c>
      <c r="D234" s="104">
        <v>22</v>
      </c>
      <c r="E234" s="104">
        <v>5</v>
      </c>
      <c r="F234" s="105" t="str">
        <f t="shared" si="24"/>
        <v>Alta</v>
      </c>
      <c r="G234" s="104" t="str">
        <f t="shared" si="25"/>
        <v>EEH</v>
      </c>
      <c r="H234" s="104">
        <f t="shared" si="26"/>
        <v>6</v>
      </c>
      <c r="I234" s="105" t="str">
        <f t="shared" si="27"/>
        <v>H</v>
      </c>
      <c r="J234" s="104" t="str">
        <f t="shared" si="28"/>
        <v>EEI</v>
      </c>
      <c r="K234" s="106">
        <f t="shared" si="29"/>
        <v>6</v>
      </c>
      <c r="L234" s="106">
        <f>IF(NOT(ISERROR(VLOOKUP(B234,Deflatores!G$42:H$64,2,FALSE))),VLOOKUP(B234,Deflatores!G$42:H$64,2,FALSE),IF(OR(ISBLANK(C234),ISBLANK(B234)),"",VLOOKUP(C234,Deflatores!G$4:H$38,2,FALSE)*H234+VLOOKUP(C234,Deflatores!G$4:I$38,3,FALSE)))</f>
        <v>6</v>
      </c>
      <c r="M234" s="107"/>
      <c r="N234" s="107"/>
      <c r="O234" s="108"/>
      <c r="P234" s="109"/>
    </row>
    <row r="235" spans="1:16" x14ac:dyDescent="0.25">
      <c r="A235" s="111" t="s">
        <v>54</v>
      </c>
      <c r="B235" s="103" t="s">
        <v>46</v>
      </c>
      <c r="C235" s="103" t="s">
        <v>41</v>
      </c>
      <c r="D235" s="104">
        <v>19</v>
      </c>
      <c r="E235" s="104">
        <v>5</v>
      </c>
      <c r="F235" s="105" t="str">
        <f t="shared" si="24"/>
        <v>Alta</v>
      </c>
      <c r="G235" s="104" t="str">
        <f t="shared" si="25"/>
        <v>CEH</v>
      </c>
      <c r="H235" s="104">
        <f t="shared" si="26"/>
        <v>6</v>
      </c>
      <c r="I235" s="105" t="str">
        <f t="shared" si="27"/>
        <v>H</v>
      </c>
      <c r="J235" s="104" t="str">
        <f t="shared" si="28"/>
        <v>CEI</v>
      </c>
      <c r="K235" s="106">
        <f t="shared" si="29"/>
        <v>6</v>
      </c>
      <c r="L235" s="106">
        <f>IF(NOT(ISERROR(VLOOKUP(B235,Deflatores!G$42:H$64,2,FALSE))),VLOOKUP(B235,Deflatores!G$42:H$64,2,FALSE),IF(OR(ISBLANK(C235),ISBLANK(B235)),"",VLOOKUP(C235,Deflatores!G$4:H$38,2,FALSE)*H235+VLOOKUP(C235,Deflatores!G$4:I$38,3,FALSE)))</f>
        <v>6</v>
      </c>
      <c r="M235" s="107"/>
      <c r="N235" s="107"/>
      <c r="O235" s="108"/>
      <c r="P235" s="109"/>
    </row>
    <row r="236" spans="1:16" x14ac:dyDescent="0.25">
      <c r="A236" s="110" t="s">
        <v>360</v>
      </c>
      <c r="B236" s="103" t="s">
        <v>51</v>
      </c>
      <c r="C236" s="103" t="s">
        <v>41</v>
      </c>
      <c r="D236" s="104">
        <v>6</v>
      </c>
      <c r="E236" s="104">
        <v>2</v>
      </c>
      <c r="F236" s="105" t="str">
        <f t="shared" si="24"/>
        <v>Média</v>
      </c>
      <c r="G236" s="104" t="str">
        <f t="shared" si="25"/>
        <v>EEA</v>
      </c>
      <c r="H236" s="104">
        <f t="shared" si="26"/>
        <v>4</v>
      </c>
      <c r="I236" s="105" t="str">
        <f t="shared" si="27"/>
        <v>A</v>
      </c>
      <c r="J236" s="104" t="str">
        <f t="shared" si="28"/>
        <v>EEI</v>
      </c>
      <c r="K236" s="106">
        <f t="shared" si="29"/>
        <v>4</v>
      </c>
      <c r="L236" s="106">
        <f>IF(NOT(ISERROR(VLOOKUP(B236,Deflatores!G$42:H$64,2,FALSE))),VLOOKUP(B236,Deflatores!G$42:H$64,2,FALSE),IF(OR(ISBLANK(C236),ISBLANK(B236)),"",VLOOKUP(C236,Deflatores!G$4:H$38,2,FALSE)*H236+VLOOKUP(C236,Deflatores!G$4:I$38,3,FALSE)))</f>
        <v>4</v>
      </c>
      <c r="M236" s="107"/>
      <c r="N236" s="107"/>
      <c r="O236" s="108"/>
      <c r="P236" s="109"/>
    </row>
    <row r="237" spans="1:16" x14ac:dyDescent="0.25">
      <c r="A237" s="110" t="s">
        <v>361</v>
      </c>
      <c r="B237" s="103" t="s">
        <v>46</v>
      </c>
      <c r="C237" s="103" t="s">
        <v>41</v>
      </c>
      <c r="D237" s="104">
        <v>24</v>
      </c>
      <c r="E237" s="104">
        <v>6</v>
      </c>
      <c r="F237" s="105" t="str">
        <f t="shared" si="24"/>
        <v>Alta</v>
      </c>
      <c r="G237" s="104" t="str">
        <f t="shared" si="25"/>
        <v>CEH</v>
      </c>
      <c r="H237" s="104">
        <f t="shared" si="26"/>
        <v>6</v>
      </c>
      <c r="I237" s="105" t="str">
        <f t="shared" si="27"/>
        <v>H</v>
      </c>
      <c r="J237" s="104" t="str">
        <f t="shared" si="28"/>
        <v>CEI</v>
      </c>
      <c r="K237" s="106">
        <f t="shared" si="29"/>
        <v>6</v>
      </c>
      <c r="L237" s="106">
        <f>IF(NOT(ISERROR(VLOOKUP(B237,Deflatores!G$42:H$64,2,FALSE))),VLOOKUP(B237,Deflatores!G$42:H$64,2,FALSE),IF(OR(ISBLANK(C237),ISBLANK(B237)),"",VLOOKUP(C237,Deflatores!G$4:H$38,2,FALSE)*H237+VLOOKUP(C237,Deflatores!G$4:I$38,3,FALSE)))</f>
        <v>6</v>
      </c>
      <c r="M237" s="107"/>
      <c r="N237" s="107"/>
      <c r="O237" s="108"/>
      <c r="P237" s="109"/>
    </row>
    <row r="238" spans="1:16" x14ac:dyDescent="0.25">
      <c r="A238" s="110" t="s">
        <v>362</v>
      </c>
      <c r="B238" s="103" t="s">
        <v>46</v>
      </c>
      <c r="C238" s="103" t="s">
        <v>41</v>
      </c>
      <c r="D238" s="104">
        <v>26</v>
      </c>
      <c r="E238" s="104">
        <v>6</v>
      </c>
      <c r="F238" s="105" t="str">
        <f t="shared" si="24"/>
        <v>Alta</v>
      </c>
      <c r="G238" s="104" t="str">
        <f t="shared" si="25"/>
        <v>CEH</v>
      </c>
      <c r="H238" s="104">
        <f t="shared" si="26"/>
        <v>6</v>
      </c>
      <c r="I238" s="105" t="str">
        <f t="shared" si="27"/>
        <v>H</v>
      </c>
      <c r="J238" s="104" t="str">
        <f t="shared" si="28"/>
        <v>CEI</v>
      </c>
      <c r="K238" s="106">
        <f t="shared" si="29"/>
        <v>6</v>
      </c>
      <c r="L238" s="106">
        <f>IF(NOT(ISERROR(VLOOKUP(B238,Deflatores!G$42:H$64,2,FALSE))),VLOOKUP(B238,Deflatores!G$42:H$64,2,FALSE),IF(OR(ISBLANK(C238),ISBLANK(B238)),"",VLOOKUP(C238,Deflatores!G$4:H$38,2,FALSE)*H238+VLOOKUP(C238,Deflatores!G$4:I$38,3,FALSE)))</f>
        <v>6</v>
      </c>
      <c r="M238" s="107"/>
      <c r="N238" s="107"/>
      <c r="O238" s="108"/>
      <c r="P238" s="109"/>
    </row>
    <row r="239" spans="1:16" x14ac:dyDescent="0.25">
      <c r="A239" s="112"/>
      <c r="B239" s="103"/>
      <c r="C239" s="103"/>
      <c r="D239" s="104"/>
      <c r="E239" s="104"/>
      <c r="F239" s="105" t="str">
        <f t="shared" si="24"/>
        <v/>
      </c>
      <c r="G239" s="104" t="str">
        <f t="shared" si="25"/>
        <v/>
      </c>
      <c r="H239" s="104" t="str">
        <f t="shared" si="26"/>
        <v/>
      </c>
      <c r="I239" s="105" t="str">
        <f t="shared" si="27"/>
        <v/>
      </c>
      <c r="J239" s="104" t="str">
        <f t="shared" si="28"/>
        <v/>
      </c>
      <c r="K239" s="106" t="str">
        <f t="shared" si="29"/>
        <v/>
      </c>
      <c r="L239" s="106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7"/>
      <c r="N239" s="107"/>
      <c r="O239" s="108"/>
      <c r="P239" s="109"/>
    </row>
    <row r="240" spans="1:16" x14ac:dyDescent="0.25">
      <c r="A240" s="102" t="s">
        <v>363</v>
      </c>
      <c r="B240" s="103"/>
      <c r="C240" s="103"/>
      <c r="D240" s="104"/>
      <c r="E240" s="104"/>
      <c r="F240" s="105" t="str">
        <f t="shared" si="24"/>
        <v/>
      </c>
      <c r="G240" s="104" t="str">
        <f t="shared" si="25"/>
        <v/>
      </c>
      <c r="H240" s="104" t="str">
        <f t="shared" si="26"/>
        <v/>
      </c>
      <c r="I240" s="105" t="str">
        <f t="shared" si="27"/>
        <v/>
      </c>
      <c r="J240" s="104" t="str">
        <f t="shared" si="28"/>
        <v/>
      </c>
      <c r="K240" s="106" t="str">
        <f t="shared" si="29"/>
        <v/>
      </c>
      <c r="L240" s="106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7"/>
      <c r="N240" s="107"/>
      <c r="O240" s="108"/>
      <c r="P240" s="109"/>
    </row>
    <row r="241" spans="1:16" x14ac:dyDescent="0.25">
      <c r="A241" s="110" t="s">
        <v>364</v>
      </c>
      <c r="B241" s="103" t="s">
        <v>49</v>
      </c>
      <c r="C241" s="103" t="s">
        <v>41</v>
      </c>
      <c r="D241" s="104">
        <v>17</v>
      </c>
      <c r="E241" s="104">
        <v>1</v>
      </c>
      <c r="F241" s="105" t="str">
        <f t="shared" si="24"/>
        <v>Baixa</v>
      </c>
      <c r="G241" s="104" t="str">
        <f t="shared" si="25"/>
        <v>ALIL</v>
      </c>
      <c r="H241" s="104">
        <f t="shared" si="26"/>
        <v>7</v>
      </c>
      <c r="I241" s="105" t="str">
        <f t="shared" si="27"/>
        <v>L</v>
      </c>
      <c r="J241" s="104" t="str">
        <f t="shared" si="28"/>
        <v>ALII</v>
      </c>
      <c r="K241" s="106">
        <f t="shared" si="29"/>
        <v>7</v>
      </c>
      <c r="L241" s="106">
        <f>IF(NOT(ISERROR(VLOOKUP(B241,Deflatores!G$42:H$64,2,FALSE))),VLOOKUP(B241,Deflatores!G$42:H$64,2,FALSE),IF(OR(ISBLANK(C241),ISBLANK(B241)),"",VLOOKUP(C241,Deflatores!G$4:H$38,2,FALSE)*H241+VLOOKUP(C241,Deflatores!G$4:I$38,3,FALSE)))</f>
        <v>7</v>
      </c>
      <c r="M241" s="107"/>
      <c r="N241" s="107"/>
      <c r="O241" s="108"/>
      <c r="P241" s="109"/>
    </row>
    <row r="242" spans="1:16" ht="21.6" x14ac:dyDescent="0.25">
      <c r="A242" s="110" t="s">
        <v>365</v>
      </c>
      <c r="B242" s="103" t="s">
        <v>51</v>
      </c>
      <c r="C242" s="103" t="s">
        <v>41</v>
      </c>
      <c r="D242" s="104">
        <v>20</v>
      </c>
      <c r="E242" s="104">
        <v>4</v>
      </c>
      <c r="F242" s="105" t="str">
        <f t="shared" si="24"/>
        <v>Alta</v>
      </c>
      <c r="G242" s="104" t="str">
        <f t="shared" si="25"/>
        <v>EEH</v>
      </c>
      <c r="H242" s="104">
        <f t="shared" si="26"/>
        <v>6</v>
      </c>
      <c r="I242" s="105" t="str">
        <f t="shared" si="27"/>
        <v>H</v>
      </c>
      <c r="J242" s="104" t="str">
        <f t="shared" si="28"/>
        <v>EEI</v>
      </c>
      <c r="K242" s="106">
        <f t="shared" si="29"/>
        <v>6</v>
      </c>
      <c r="L242" s="106">
        <f>IF(NOT(ISERROR(VLOOKUP(B242,Deflatores!G$42:H$64,2,FALSE))),VLOOKUP(B242,Deflatores!G$42:H$64,2,FALSE),IF(OR(ISBLANK(C242),ISBLANK(B242)),"",VLOOKUP(C242,Deflatores!G$4:H$38,2,FALSE)*H242+VLOOKUP(C242,Deflatores!G$4:I$38,3,FALSE)))</f>
        <v>6</v>
      </c>
      <c r="M242" s="107"/>
      <c r="N242" s="107"/>
      <c r="O242" s="108"/>
      <c r="P242" s="109" t="s">
        <v>570</v>
      </c>
    </row>
    <row r="243" spans="1:16" ht="21.6" x14ac:dyDescent="0.25">
      <c r="A243" s="110" t="s">
        <v>366</v>
      </c>
      <c r="B243" s="103" t="s">
        <v>51</v>
      </c>
      <c r="C243" s="103" t="s">
        <v>41</v>
      </c>
      <c r="D243" s="104">
        <v>20</v>
      </c>
      <c r="E243" s="104">
        <v>4</v>
      </c>
      <c r="F243" s="105" t="str">
        <f t="shared" si="24"/>
        <v>Alta</v>
      </c>
      <c r="G243" s="104" t="str">
        <f t="shared" si="25"/>
        <v>EEH</v>
      </c>
      <c r="H243" s="104">
        <f t="shared" si="26"/>
        <v>6</v>
      </c>
      <c r="I243" s="105" t="str">
        <f t="shared" si="27"/>
        <v>H</v>
      </c>
      <c r="J243" s="104" t="str">
        <f t="shared" si="28"/>
        <v>EEI</v>
      </c>
      <c r="K243" s="106">
        <f t="shared" si="29"/>
        <v>6</v>
      </c>
      <c r="L243" s="106">
        <f>IF(NOT(ISERROR(VLOOKUP(B243,Deflatores!G$42:H$64,2,FALSE))),VLOOKUP(B243,Deflatores!G$42:H$64,2,FALSE),IF(OR(ISBLANK(C243),ISBLANK(B243)),"",VLOOKUP(C243,Deflatores!G$4:H$38,2,FALSE)*H243+VLOOKUP(C243,Deflatores!G$4:I$38,3,FALSE)))</f>
        <v>6</v>
      </c>
      <c r="M243" s="107"/>
      <c r="N243" s="107"/>
      <c r="O243" s="108"/>
      <c r="P243" s="109" t="s">
        <v>570</v>
      </c>
    </row>
    <row r="244" spans="1:16" x14ac:dyDescent="0.25">
      <c r="A244" s="111" t="s">
        <v>54</v>
      </c>
      <c r="B244" s="103" t="s">
        <v>46</v>
      </c>
      <c r="C244" s="103" t="s">
        <v>41</v>
      </c>
      <c r="D244" s="104">
        <v>14</v>
      </c>
      <c r="E244" s="104">
        <v>4</v>
      </c>
      <c r="F244" s="105" t="str">
        <f t="shared" si="24"/>
        <v>Alta</v>
      </c>
      <c r="G244" s="104" t="str">
        <f t="shared" si="25"/>
        <v>CEH</v>
      </c>
      <c r="H244" s="104">
        <f t="shared" si="26"/>
        <v>6</v>
      </c>
      <c r="I244" s="105" t="str">
        <f t="shared" si="27"/>
        <v>H</v>
      </c>
      <c r="J244" s="104" t="str">
        <f t="shared" si="28"/>
        <v>CEI</v>
      </c>
      <c r="K244" s="106">
        <f t="shared" si="29"/>
        <v>6</v>
      </c>
      <c r="L244" s="106">
        <f>IF(NOT(ISERROR(VLOOKUP(B244,Deflatores!G$42:H$64,2,FALSE))),VLOOKUP(B244,Deflatores!G$42:H$64,2,FALSE),IF(OR(ISBLANK(C244),ISBLANK(B244)),"",VLOOKUP(C244,Deflatores!G$4:H$38,2,FALSE)*H244+VLOOKUP(C244,Deflatores!G$4:I$38,3,FALSE)))</f>
        <v>6</v>
      </c>
      <c r="M244" s="107"/>
      <c r="N244" s="107"/>
      <c r="O244" s="108"/>
      <c r="P244" s="109"/>
    </row>
    <row r="245" spans="1:16" x14ac:dyDescent="0.25">
      <c r="A245" s="110" t="s">
        <v>367</v>
      </c>
      <c r="B245" s="103" t="s">
        <v>51</v>
      </c>
      <c r="C245" s="103" t="s">
        <v>41</v>
      </c>
      <c r="D245" s="104">
        <v>6</v>
      </c>
      <c r="E245" s="104">
        <v>2</v>
      </c>
      <c r="F245" s="105" t="str">
        <f t="shared" si="24"/>
        <v>Média</v>
      </c>
      <c r="G245" s="104" t="str">
        <f t="shared" si="25"/>
        <v>EEA</v>
      </c>
      <c r="H245" s="104">
        <f t="shared" si="26"/>
        <v>4</v>
      </c>
      <c r="I245" s="105" t="str">
        <f t="shared" si="27"/>
        <v>A</v>
      </c>
      <c r="J245" s="104" t="str">
        <f t="shared" si="28"/>
        <v>EEI</v>
      </c>
      <c r="K245" s="106">
        <f t="shared" si="29"/>
        <v>4</v>
      </c>
      <c r="L245" s="106">
        <f>IF(NOT(ISERROR(VLOOKUP(B245,Deflatores!G$42:H$64,2,FALSE))),VLOOKUP(B245,Deflatores!G$42:H$64,2,FALSE),IF(OR(ISBLANK(C245),ISBLANK(B245)),"",VLOOKUP(C245,Deflatores!G$4:H$38,2,FALSE)*H245+VLOOKUP(C245,Deflatores!G$4:I$38,3,FALSE)))</f>
        <v>4</v>
      </c>
      <c r="M245" s="107"/>
      <c r="N245" s="107"/>
      <c r="O245" s="108"/>
      <c r="P245" s="109"/>
    </row>
    <row r="246" spans="1:16" x14ac:dyDescent="0.25">
      <c r="A246" s="110" t="s">
        <v>368</v>
      </c>
      <c r="B246" s="103" t="s">
        <v>46</v>
      </c>
      <c r="C246" s="103" t="s">
        <v>41</v>
      </c>
      <c r="D246" s="104">
        <v>23</v>
      </c>
      <c r="E246" s="104">
        <v>5</v>
      </c>
      <c r="F246" s="105" t="str">
        <f t="shared" si="24"/>
        <v>Alta</v>
      </c>
      <c r="G246" s="104" t="str">
        <f t="shared" si="25"/>
        <v>CEH</v>
      </c>
      <c r="H246" s="104">
        <f t="shared" si="26"/>
        <v>6</v>
      </c>
      <c r="I246" s="105" t="str">
        <f t="shared" si="27"/>
        <v>H</v>
      </c>
      <c r="J246" s="104" t="str">
        <f t="shared" si="28"/>
        <v>CEI</v>
      </c>
      <c r="K246" s="106">
        <f t="shared" si="29"/>
        <v>6</v>
      </c>
      <c r="L246" s="106">
        <f>IF(NOT(ISERROR(VLOOKUP(B246,Deflatores!G$42:H$64,2,FALSE))),VLOOKUP(B246,Deflatores!G$42:H$64,2,FALSE),IF(OR(ISBLANK(C246),ISBLANK(B246)),"",VLOOKUP(C246,Deflatores!G$4:H$38,2,FALSE)*H246+VLOOKUP(C246,Deflatores!G$4:I$38,3,FALSE)))</f>
        <v>6</v>
      </c>
      <c r="M246" s="107"/>
      <c r="N246" s="107"/>
      <c r="O246" s="108"/>
      <c r="P246" s="109"/>
    </row>
    <row r="247" spans="1:16" x14ac:dyDescent="0.25">
      <c r="A247" s="110" t="s">
        <v>369</v>
      </c>
      <c r="B247" s="103" t="s">
        <v>46</v>
      </c>
      <c r="C247" s="103" t="s">
        <v>41</v>
      </c>
      <c r="D247" s="104">
        <v>25</v>
      </c>
      <c r="E247" s="104">
        <v>5</v>
      </c>
      <c r="F247" s="105" t="str">
        <f t="shared" si="24"/>
        <v>Alta</v>
      </c>
      <c r="G247" s="104" t="str">
        <f t="shared" si="25"/>
        <v>CEH</v>
      </c>
      <c r="H247" s="104">
        <f t="shared" si="26"/>
        <v>6</v>
      </c>
      <c r="I247" s="105" t="str">
        <f t="shared" si="27"/>
        <v>H</v>
      </c>
      <c r="J247" s="104" t="str">
        <f t="shared" si="28"/>
        <v>CEI</v>
      </c>
      <c r="K247" s="106">
        <f t="shared" si="29"/>
        <v>6</v>
      </c>
      <c r="L247" s="106">
        <f>IF(NOT(ISERROR(VLOOKUP(B247,Deflatores!G$42:H$64,2,FALSE))),VLOOKUP(B247,Deflatores!G$42:H$64,2,FALSE),IF(OR(ISBLANK(C247),ISBLANK(B247)),"",VLOOKUP(C247,Deflatores!G$4:H$38,2,FALSE)*H247+VLOOKUP(C247,Deflatores!G$4:I$38,3,FALSE)))</f>
        <v>6</v>
      </c>
      <c r="M247" s="107"/>
      <c r="N247" s="107"/>
      <c r="O247" s="108"/>
      <c r="P247" s="109"/>
    </row>
    <row r="248" spans="1:16" x14ac:dyDescent="0.25">
      <c r="A248" s="112"/>
      <c r="B248" s="103"/>
      <c r="C248" s="103"/>
      <c r="D248" s="104"/>
      <c r="E248" s="104"/>
      <c r="F248" s="105" t="str">
        <f t="shared" si="24"/>
        <v/>
      </c>
      <c r="G248" s="104" t="str">
        <f t="shared" si="25"/>
        <v/>
      </c>
      <c r="H248" s="104" t="str">
        <f t="shared" si="26"/>
        <v/>
      </c>
      <c r="I248" s="105" t="str">
        <f t="shared" si="27"/>
        <v/>
      </c>
      <c r="J248" s="104" t="str">
        <f t="shared" si="28"/>
        <v/>
      </c>
      <c r="K248" s="106" t="str">
        <f t="shared" si="29"/>
        <v/>
      </c>
      <c r="L248" s="106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7"/>
      <c r="N248" s="107"/>
      <c r="O248" s="108"/>
      <c r="P248" s="109"/>
    </row>
    <row r="249" spans="1:16" x14ac:dyDescent="0.25">
      <c r="A249" s="102" t="s">
        <v>370</v>
      </c>
      <c r="B249" s="103"/>
      <c r="C249" s="103"/>
      <c r="D249" s="104"/>
      <c r="E249" s="104"/>
      <c r="F249" s="105" t="str">
        <f t="shared" si="24"/>
        <v/>
      </c>
      <c r="G249" s="104" t="str">
        <f t="shared" si="25"/>
        <v/>
      </c>
      <c r="H249" s="104" t="str">
        <f t="shared" si="26"/>
        <v/>
      </c>
      <c r="I249" s="105" t="str">
        <f t="shared" si="27"/>
        <v/>
      </c>
      <c r="J249" s="104" t="str">
        <f t="shared" si="28"/>
        <v/>
      </c>
      <c r="K249" s="106" t="str">
        <f t="shared" si="29"/>
        <v/>
      </c>
      <c r="L249" s="106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7"/>
      <c r="N249" s="107"/>
      <c r="O249" s="108"/>
      <c r="P249" s="109"/>
    </row>
    <row r="250" spans="1:16" x14ac:dyDescent="0.25">
      <c r="A250" s="110" t="s">
        <v>371</v>
      </c>
      <c r="B250" s="103" t="s">
        <v>49</v>
      </c>
      <c r="C250" s="103" t="s">
        <v>41</v>
      </c>
      <c r="D250" s="104">
        <v>5</v>
      </c>
      <c r="E250" s="104">
        <v>1</v>
      </c>
      <c r="F250" s="105" t="str">
        <f t="shared" si="24"/>
        <v>Baixa</v>
      </c>
      <c r="G250" s="104" t="str">
        <f t="shared" si="25"/>
        <v>ALIL</v>
      </c>
      <c r="H250" s="104">
        <f t="shared" si="26"/>
        <v>7</v>
      </c>
      <c r="I250" s="105" t="str">
        <f t="shared" si="27"/>
        <v>L</v>
      </c>
      <c r="J250" s="104" t="str">
        <f t="shared" si="28"/>
        <v>ALII</v>
      </c>
      <c r="K250" s="106">
        <f t="shared" si="29"/>
        <v>7</v>
      </c>
      <c r="L250" s="106">
        <f>IF(NOT(ISERROR(VLOOKUP(B250,Deflatores!G$42:H$64,2,FALSE))),VLOOKUP(B250,Deflatores!G$42:H$64,2,FALSE),IF(OR(ISBLANK(C250),ISBLANK(B250)),"",VLOOKUP(C250,Deflatores!G$4:H$38,2,FALSE)*H250+VLOOKUP(C250,Deflatores!G$4:I$38,3,FALSE)))</f>
        <v>7</v>
      </c>
      <c r="M250" s="107"/>
      <c r="N250" s="107"/>
      <c r="O250" s="108"/>
      <c r="P250" s="109"/>
    </row>
    <row r="251" spans="1:16" x14ac:dyDescent="0.25">
      <c r="A251" s="110" t="s">
        <v>372</v>
      </c>
      <c r="B251" s="103" t="s">
        <v>46</v>
      </c>
      <c r="C251" s="103" t="s">
        <v>41</v>
      </c>
      <c r="D251" s="104">
        <v>7</v>
      </c>
      <c r="E251" s="104">
        <v>2</v>
      </c>
      <c r="F251" s="105" t="str">
        <f t="shared" si="24"/>
        <v>Média</v>
      </c>
      <c r="G251" s="104" t="str">
        <f t="shared" si="25"/>
        <v>CEA</v>
      </c>
      <c r="H251" s="104">
        <f t="shared" si="26"/>
        <v>4</v>
      </c>
      <c r="I251" s="105" t="str">
        <f t="shared" si="27"/>
        <v>A</v>
      </c>
      <c r="J251" s="104" t="str">
        <f t="shared" si="28"/>
        <v>CEI</v>
      </c>
      <c r="K251" s="106">
        <f t="shared" si="29"/>
        <v>4</v>
      </c>
      <c r="L251" s="106">
        <f>IF(NOT(ISERROR(VLOOKUP(B251,Deflatores!G$42:H$64,2,FALSE))),VLOOKUP(B251,Deflatores!G$42:H$64,2,FALSE),IF(OR(ISBLANK(C251),ISBLANK(B251)),"",VLOOKUP(C251,Deflatores!G$4:H$38,2,FALSE)*H251+VLOOKUP(C251,Deflatores!G$4:I$38,3,FALSE)))</f>
        <v>4</v>
      </c>
      <c r="M251" s="107"/>
      <c r="N251" s="107"/>
      <c r="O251" s="108"/>
      <c r="P251" s="109" t="s">
        <v>571</v>
      </c>
    </row>
    <row r="252" spans="1:16" x14ac:dyDescent="0.25">
      <c r="A252" s="110" t="s">
        <v>373</v>
      </c>
      <c r="B252" s="103" t="s">
        <v>51</v>
      </c>
      <c r="C252" s="103" t="s">
        <v>41</v>
      </c>
      <c r="D252" s="104">
        <v>7</v>
      </c>
      <c r="E252" s="104">
        <v>2</v>
      </c>
      <c r="F252" s="105" t="str">
        <f t="shared" si="24"/>
        <v>Média</v>
      </c>
      <c r="G252" s="104" t="str">
        <f t="shared" si="25"/>
        <v>EEA</v>
      </c>
      <c r="H252" s="104">
        <f t="shared" si="26"/>
        <v>4</v>
      </c>
      <c r="I252" s="105" t="str">
        <f t="shared" si="27"/>
        <v>A</v>
      </c>
      <c r="J252" s="104" t="str">
        <f t="shared" si="28"/>
        <v>EEI</v>
      </c>
      <c r="K252" s="106">
        <f t="shared" si="29"/>
        <v>4</v>
      </c>
      <c r="L252" s="106">
        <f>IF(NOT(ISERROR(VLOOKUP(B252,Deflatores!G$42:H$64,2,FALSE))),VLOOKUP(B252,Deflatores!G$42:H$64,2,FALSE),IF(OR(ISBLANK(C252),ISBLANK(B252)),"",VLOOKUP(C252,Deflatores!G$4:H$38,2,FALSE)*H252+VLOOKUP(C252,Deflatores!G$4:I$38,3,FALSE)))</f>
        <v>4</v>
      </c>
      <c r="M252" s="107"/>
      <c r="N252" s="107"/>
      <c r="O252" s="108"/>
      <c r="P252" s="109"/>
    </row>
    <row r="253" spans="1:16" x14ac:dyDescent="0.25">
      <c r="A253" s="110" t="s">
        <v>374</v>
      </c>
      <c r="B253" s="103" t="s">
        <v>46</v>
      </c>
      <c r="C253" s="103" t="s">
        <v>41</v>
      </c>
      <c r="D253" s="104">
        <v>7</v>
      </c>
      <c r="E253" s="104">
        <v>2</v>
      </c>
      <c r="F253" s="105" t="str">
        <f t="shared" si="24"/>
        <v>Média</v>
      </c>
      <c r="G253" s="104" t="str">
        <f t="shared" si="25"/>
        <v>CEA</v>
      </c>
      <c r="H253" s="104">
        <f t="shared" si="26"/>
        <v>4</v>
      </c>
      <c r="I253" s="105" t="str">
        <f t="shared" si="27"/>
        <v>A</v>
      </c>
      <c r="J253" s="104" t="str">
        <f t="shared" si="28"/>
        <v>CEI</v>
      </c>
      <c r="K253" s="106">
        <f t="shared" si="29"/>
        <v>4</v>
      </c>
      <c r="L253" s="106">
        <f>IF(NOT(ISERROR(VLOOKUP(B253,Deflatores!G$42:H$64,2,FALSE))),VLOOKUP(B253,Deflatores!G$42:H$64,2,FALSE),IF(OR(ISBLANK(C253),ISBLANK(B253)),"",VLOOKUP(C253,Deflatores!G$4:H$38,2,FALSE)*H253+VLOOKUP(C253,Deflatores!G$4:I$38,3,FALSE)))</f>
        <v>4</v>
      </c>
      <c r="M253" s="107"/>
      <c r="N253" s="107"/>
      <c r="O253" s="108"/>
      <c r="P253" s="109"/>
    </row>
    <row r="254" spans="1:16" x14ac:dyDescent="0.25">
      <c r="A254" s="110"/>
      <c r="B254" s="103"/>
      <c r="C254" s="103"/>
      <c r="D254" s="104"/>
      <c r="E254" s="104"/>
      <c r="F254" s="105" t="str">
        <f t="shared" si="24"/>
        <v/>
      </c>
      <c r="G254" s="104" t="str">
        <f t="shared" si="25"/>
        <v/>
      </c>
      <c r="H254" s="104" t="str">
        <f t="shared" si="26"/>
        <v/>
      </c>
      <c r="I254" s="105" t="str">
        <f t="shared" si="27"/>
        <v/>
      </c>
      <c r="J254" s="104" t="str">
        <f t="shared" si="28"/>
        <v/>
      </c>
      <c r="K254" s="106" t="str">
        <f t="shared" si="29"/>
        <v/>
      </c>
      <c r="L254" s="106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7"/>
      <c r="N254" s="107"/>
      <c r="O254" s="108"/>
      <c r="P254" s="109"/>
    </row>
    <row r="255" spans="1:16" x14ac:dyDescent="0.25">
      <c r="A255" s="102" t="s">
        <v>375</v>
      </c>
      <c r="B255" s="103"/>
      <c r="C255" s="103"/>
      <c r="D255" s="104"/>
      <c r="E255" s="104"/>
      <c r="F255" s="105" t="str">
        <f t="shared" si="24"/>
        <v/>
      </c>
      <c r="G255" s="104" t="str">
        <f t="shared" si="25"/>
        <v/>
      </c>
      <c r="H255" s="104" t="str">
        <f t="shared" si="26"/>
        <v/>
      </c>
      <c r="I255" s="105" t="str">
        <f t="shared" si="27"/>
        <v/>
      </c>
      <c r="J255" s="104" t="str">
        <f t="shared" si="28"/>
        <v/>
      </c>
      <c r="K255" s="106" t="str">
        <f t="shared" si="29"/>
        <v/>
      </c>
      <c r="L255" s="106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7"/>
      <c r="N255" s="107"/>
      <c r="O255" s="108"/>
      <c r="P255" s="109"/>
    </row>
    <row r="256" spans="1:16" x14ac:dyDescent="0.25">
      <c r="A256" s="110" t="s">
        <v>376</v>
      </c>
      <c r="B256" s="103" t="s">
        <v>49</v>
      </c>
      <c r="C256" s="103" t="s">
        <v>41</v>
      </c>
      <c r="D256" s="104">
        <v>38</v>
      </c>
      <c r="E256" s="104">
        <v>4</v>
      </c>
      <c r="F256" s="105" t="str">
        <f t="shared" si="24"/>
        <v>Média</v>
      </c>
      <c r="G256" s="104" t="str">
        <f t="shared" si="25"/>
        <v>ALIA</v>
      </c>
      <c r="H256" s="104">
        <f t="shared" si="26"/>
        <v>10</v>
      </c>
      <c r="I256" s="105" t="str">
        <f t="shared" si="27"/>
        <v>A</v>
      </c>
      <c r="J256" s="104" t="str">
        <f t="shared" si="28"/>
        <v>ALII</v>
      </c>
      <c r="K256" s="106">
        <f t="shared" si="29"/>
        <v>10</v>
      </c>
      <c r="L256" s="106">
        <f>IF(NOT(ISERROR(VLOOKUP(B256,Deflatores!G$42:H$64,2,FALSE))),VLOOKUP(B256,Deflatores!G$42:H$64,2,FALSE),IF(OR(ISBLANK(C256),ISBLANK(B256)),"",VLOOKUP(C256,Deflatores!G$4:H$38,2,FALSE)*H256+VLOOKUP(C256,Deflatores!G$4:I$38,3,FALSE)))</f>
        <v>10</v>
      </c>
      <c r="M256" s="107"/>
      <c r="N256" s="107"/>
      <c r="O256" s="108"/>
      <c r="P256" s="109"/>
    </row>
    <row r="257" spans="1:16" x14ac:dyDescent="0.25">
      <c r="A257" s="110" t="s">
        <v>377</v>
      </c>
      <c r="B257" s="103" t="s">
        <v>51</v>
      </c>
      <c r="C257" s="103" t="s">
        <v>41</v>
      </c>
      <c r="D257" s="104">
        <v>11</v>
      </c>
      <c r="E257" s="104">
        <v>2</v>
      </c>
      <c r="F257" s="105" t="str">
        <f t="shared" si="24"/>
        <v>Média</v>
      </c>
      <c r="G257" s="104" t="str">
        <f t="shared" si="25"/>
        <v>EEA</v>
      </c>
      <c r="H257" s="104">
        <f t="shared" si="26"/>
        <v>4</v>
      </c>
      <c r="I257" s="105" t="str">
        <f t="shared" si="27"/>
        <v>A</v>
      </c>
      <c r="J257" s="104" t="str">
        <f t="shared" si="28"/>
        <v>EEI</v>
      </c>
      <c r="K257" s="106">
        <f t="shared" si="29"/>
        <v>4</v>
      </c>
      <c r="L257" s="106">
        <f>IF(NOT(ISERROR(VLOOKUP(B257,Deflatores!G$42:H$64,2,FALSE))),VLOOKUP(B257,Deflatores!G$42:H$64,2,FALSE),IF(OR(ISBLANK(C257),ISBLANK(B257)),"",VLOOKUP(C257,Deflatores!G$4:H$38,2,FALSE)*H257+VLOOKUP(C257,Deflatores!G$4:I$38,3,FALSE)))</f>
        <v>4</v>
      </c>
      <c r="M257" s="107"/>
      <c r="N257" s="107"/>
      <c r="O257" s="108"/>
      <c r="P257" s="109"/>
    </row>
    <row r="258" spans="1:16" x14ac:dyDescent="0.25">
      <c r="A258" s="110" t="s">
        <v>378</v>
      </c>
      <c r="B258" s="103" t="s">
        <v>51</v>
      </c>
      <c r="C258" s="103" t="s">
        <v>41</v>
      </c>
      <c r="D258" s="104">
        <v>27</v>
      </c>
      <c r="E258" s="104">
        <v>5</v>
      </c>
      <c r="F258" s="105" t="str">
        <f t="shared" si="24"/>
        <v>Alta</v>
      </c>
      <c r="G258" s="104" t="str">
        <f t="shared" si="25"/>
        <v>EEH</v>
      </c>
      <c r="H258" s="104">
        <f t="shared" si="26"/>
        <v>6</v>
      </c>
      <c r="I258" s="105" t="str">
        <f t="shared" si="27"/>
        <v>H</v>
      </c>
      <c r="J258" s="104" t="str">
        <f t="shared" si="28"/>
        <v>EEI</v>
      </c>
      <c r="K258" s="106">
        <f t="shared" si="29"/>
        <v>6</v>
      </c>
      <c r="L258" s="106">
        <f>IF(NOT(ISERROR(VLOOKUP(B258,Deflatores!G$42:H$64,2,FALSE))),VLOOKUP(B258,Deflatores!G$42:H$64,2,FALSE),IF(OR(ISBLANK(C258),ISBLANK(B258)),"",VLOOKUP(C258,Deflatores!G$4:H$38,2,FALSE)*H258+VLOOKUP(C258,Deflatores!G$4:I$38,3,FALSE)))</f>
        <v>6</v>
      </c>
      <c r="M258" s="107"/>
      <c r="N258" s="107"/>
      <c r="O258" s="108"/>
      <c r="P258" s="109"/>
    </row>
    <row r="259" spans="1:16" x14ac:dyDescent="0.25">
      <c r="A259" s="111" t="s">
        <v>379</v>
      </c>
      <c r="B259" s="103" t="s">
        <v>46</v>
      </c>
      <c r="C259" s="103" t="s">
        <v>41</v>
      </c>
      <c r="D259" s="104">
        <v>4</v>
      </c>
      <c r="E259" s="104">
        <v>1</v>
      </c>
      <c r="F259" s="105" t="str">
        <f t="shared" si="24"/>
        <v>Baixa</v>
      </c>
      <c r="G259" s="104" t="str">
        <f t="shared" si="25"/>
        <v>CEL</v>
      </c>
      <c r="H259" s="104">
        <f t="shared" si="26"/>
        <v>3</v>
      </c>
      <c r="I259" s="105" t="str">
        <f t="shared" si="27"/>
        <v>L</v>
      </c>
      <c r="J259" s="104" t="str">
        <f t="shared" si="28"/>
        <v>CEI</v>
      </c>
      <c r="K259" s="106">
        <f t="shared" si="29"/>
        <v>3</v>
      </c>
      <c r="L259" s="106">
        <f>IF(NOT(ISERROR(VLOOKUP(B259,Deflatores!G$42:H$64,2,FALSE))),VLOOKUP(B259,Deflatores!G$42:H$64,2,FALSE),IF(OR(ISBLANK(C259),ISBLANK(B259)),"",VLOOKUP(C259,Deflatores!G$4:H$38,2,FALSE)*H259+VLOOKUP(C259,Deflatores!G$4:I$38,3,FALSE)))</f>
        <v>3</v>
      </c>
      <c r="M259" s="107"/>
      <c r="N259" s="107"/>
      <c r="O259" s="108"/>
      <c r="P259" s="109"/>
    </row>
    <row r="260" spans="1:16" x14ac:dyDescent="0.25">
      <c r="A260" s="111" t="s">
        <v>380</v>
      </c>
      <c r="B260" s="116" t="s">
        <v>46</v>
      </c>
      <c r="C260" s="117" t="s">
        <v>41</v>
      </c>
      <c r="D260" s="104">
        <v>4</v>
      </c>
      <c r="E260" s="104">
        <v>1</v>
      </c>
      <c r="F260" s="105" t="str">
        <f t="shared" si="24"/>
        <v>Baixa</v>
      </c>
      <c r="G260" s="104" t="str">
        <f t="shared" si="25"/>
        <v>CEL</v>
      </c>
      <c r="H260" s="104">
        <f t="shared" si="26"/>
        <v>3</v>
      </c>
      <c r="I260" s="105" t="str">
        <f t="shared" si="27"/>
        <v>L</v>
      </c>
      <c r="J260" s="104" t="str">
        <f t="shared" si="28"/>
        <v>CEI</v>
      </c>
      <c r="K260" s="106">
        <f t="shared" si="29"/>
        <v>3</v>
      </c>
      <c r="L260" s="106">
        <f>IF(NOT(ISERROR(VLOOKUP(B260,Deflatores!G$42:H$64,2,FALSE))),VLOOKUP(B260,Deflatores!G$42:H$64,2,FALSE),IF(OR(ISBLANK(C260),ISBLANK(B260)),"",VLOOKUP(C260,Deflatores!G$4:H$38,2,FALSE)*H260+VLOOKUP(C260,Deflatores!G$4:I$38,3,FALSE)))</f>
        <v>3</v>
      </c>
      <c r="M260" s="107"/>
      <c r="N260" s="107"/>
      <c r="O260" s="108"/>
      <c r="P260" s="109"/>
    </row>
    <row r="261" spans="1:16" x14ac:dyDescent="0.25">
      <c r="A261" s="111" t="s">
        <v>381</v>
      </c>
      <c r="B261" s="116" t="s">
        <v>46</v>
      </c>
      <c r="C261" s="117" t="s">
        <v>41</v>
      </c>
      <c r="D261" s="104">
        <v>4</v>
      </c>
      <c r="E261" s="104">
        <v>1</v>
      </c>
      <c r="F261" s="105" t="str">
        <f t="shared" si="24"/>
        <v>Baixa</v>
      </c>
      <c r="G261" s="104" t="str">
        <f t="shared" si="25"/>
        <v>CEL</v>
      </c>
      <c r="H261" s="104">
        <f t="shared" si="26"/>
        <v>3</v>
      </c>
      <c r="I261" s="105" t="str">
        <f t="shared" si="27"/>
        <v>L</v>
      </c>
      <c r="J261" s="104" t="str">
        <f t="shared" si="28"/>
        <v>CEI</v>
      </c>
      <c r="K261" s="106">
        <f t="shared" si="29"/>
        <v>3</v>
      </c>
      <c r="L261" s="106">
        <f>IF(NOT(ISERROR(VLOOKUP(B261,Deflatores!G$42:H$64,2,FALSE))),VLOOKUP(B261,Deflatores!G$42:H$64,2,FALSE),IF(OR(ISBLANK(C261),ISBLANK(B261)),"",VLOOKUP(C261,Deflatores!G$4:H$38,2,FALSE)*H261+VLOOKUP(C261,Deflatores!G$4:I$38,3,FALSE)))</f>
        <v>3</v>
      </c>
      <c r="M261" s="107"/>
      <c r="N261" s="107"/>
      <c r="O261" s="108"/>
      <c r="P261" s="109"/>
    </row>
    <row r="262" spans="1:16" x14ac:dyDescent="0.25">
      <c r="A262" s="135" t="s">
        <v>633</v>
      </c>
      <c r="B262" s="103" t="s">
        <v>46</v>
      </c>
      <c r="C262" s="103" t="s">
        <v>41</v>
      </c>
      <c r="D262" s="104">
        <v>3</v>
      </c>
      <c r="E262" s="104">
        <v>1</v>
      </c>
      <c r="F262" s="105" t="str">
        <f t="shared" ref="F262" si="30">IF(ISBLANK(B262),"",IF(I262="L","Baixa",IF(I262="A","Média",IF(I262="","","Alta"))))</f>
        <v>Baixa</v>
      </c>
      <c r="G262" s="104" t="str">
        <f t="shared" ref="G262" si="31">CONCATENATE(B262,I262)</f>
        <v>CEL</v>
      </c>
      <c r="H262" s="104">
        <f t="shared" ref="H262" si="32">IF(ISBLANK(B262),"",IF(B262="ALI",IF(I262="L",7,IF(I262="A",10,15)),IF(B262="AIE",IF(I262="L",5,IF(I262="A",7,10)),IF(B262="SE",IF(I262="L",4,IF(I262="A",5,7)),IF(OR(B262="EE",B262="CE"),IF(I262="L",3,IF(I262="A",4,6)),0)))))</f>
        <v>3</v>
      </c>
      <c r="I262" s="105" t="str">
        <f t="shared" ref="I262" si="33">IF(OR(ISBLANK(D262),ISBLANK(E262)),IF(OR(B262="ALI",B262="AIE"),"L",IF(OR(B262="EE",B262="SE",B262="CE"),"A","")),IF(B262="EE",IF(E262&gt;=3,IF(D262&gt;=5,"H","A"),IF(E262&gt;=2,IF(D262&gt;=16,"H",IF(D262&lt;=4,"L","A")),IF(D262&lt;=15,"L","A"))),IF(OR(B262="SE",B262="CE"),IF(E262&gt;=4,IF(D262&gt;=6,"H","A"),IF(E262&gt;=2,IF(D262&gt;=20,"H",IF(D262&lt;=5,"L","A")),IF(D262&lt;=19,"L","A"))),IF(OR(B262="ALI",B262="AIE"),IF(E262&gt;=6,IF(D262&gt;=20,"H","A"),IF(E262&gt;=2,IF(D262&gt;=51,"H",IF(D262&lt;=19,"L","A")),IF(D262&lt;=50,"L","A"))),""))))</f>
        <v>L</v>
      </c>
      <c r="J262" s="104" t="str">
        <f t="shared" ref="J262" si="34">CONCATENATE(B262,C262)</f>
        <v>CEI</v>
      </c>
      <c r="K262" s="106">
        <f t="shared" ref="K262" si="35">IF(OR(H262="",H262=0),L262,H262)</f>
        <v>3</v>
      </c>
      <c r="L262" s="106">
        <f>IF(NOT(ISERROR(VLOOKUP(B262,Deflatores!G$42:H$64,2,FALSE))),VLOOKUP(B262,Deflatores!G$42:H$64,2,FALSE),IF(OR(ISBLANK(C262),ISBLANK(B262)),"",VLOOKUP(C262,Deflatores!G$4:H$38,2,FALSE)*H262+VLOOKUP(C262,Deflatores!G$4:I$38,3,FALSE)))</f>
        <v>3</v>
      </c>
      <c r="M262" s="107"/>
      <c r="N262" s="107"/>
      <c r="O262" s="108"/>
      <c r="P262" s="109"/>
    </row>
    <row r="263" spans="1:16" x14ac:dyDescent="0.25">
      <c r="A263" s="135" t="s">
        <v>634</v>
      </c>
      <c r="B263" s="103" t="s">
        <v>46</v>
      </c>
      <c r="C263" s="103" t="s">
        <v>41</v>
      </c>
      <c r="D263" s="104">
        <v>3</v>
      </c>
      <c r="E263" s="104">
        <v>1</v>
      </c>
      <c r="F263" s="105" t="str">
        <f t="shared" ref="F263" si="36">IF(ISBLANK(B263),"",IF(I263="L","Baixa",IF(I263="A","Média",IF(I263="","","Alta"))))</f>
        <v>Baixa</v>
      </c>
      <c r="G263" s="104" t="str">
        <f t="shared" ref="G263" si="37">CONCATENATE(B263,I263)</f>
        <v>CEL</v>
      </c>
      <c r="H263" s="104">
        <f t="shared" ref="H263" si="38">IF(ISBLANK(B263),"",IF(B263="ALI",IF(I263="L",7,IF(I263="A",10,15)),IF(B263="AIE",IF(I263="L",5,IF(I263="A",7,10)),IF(B263="SE",IF(I263="L",4,IF(I263="A",5,7)),IF(OR(B263="EE",B263="CE"),IF(I263="L",3,IF(I263="A",4,6)),0)))))</f>
        <v>3</v>
      </c>
      <c r="I263" s="105" t="str">
        <f t="shared" ref="I263" si="39">IF(OR(ISBLANK(D263),ISBLANK(E263)),IF(OR(B263="ALI",B263="AIE"),"L",IF(OR(B263="EE",B263="SE",B263="CE"),"A","")),IF(B263="EE",IF(E263&gt;=3,IF(D263&gt;=5,"H","A"),IF(E263&gt;=2,IF(D263&gt;=16,"H",IF(D263&lt;=4,"L","A")),IF(D263&lt;=15,"L","A"))),IF(OR(B263="SE",B263="CE"),IF(E263&gt;=4,IF(D263&gt;=6,"H","A"),IF(E263&gt;=2,IF(D263&gt;=20,"H",IF(D263&lt;=5,"L","A")),IF(D263&lt;=19,"L","A"))),IF(OR(B263="ALI",B263="AIE"),IF(E263&gt;=6,IF(D263&gt;=20,"H","A"),IF(E263&gt;=2,IF(D263&gt;=51,"H",IF(D263&lt;=19,"L","A")),IF(D263&lt;=50,"L","A"))),""))))</f>
        <v>L</v>
      </c>
      <c r="J263" s="104" t="str">
        <f t="shared" ref="J263" si="40">CONCATENATE(B263,C263)</f>
        <v>CEI</v>
      </c>
      <c r="K263" s="106">
        <f t="shared" ref="K263" si="41">IF(OR(H263="",H263=0),L263,H263)</f>
        <v>3</v>
      </c>
      <c r="L263" s="106">
        <f>IF(NOT(ISERROR(VLOOKUP(B263,Deflatores!G$42:H$64,2,FALSE))),VLOOKUP(B263,Deflatores!G$42:H$64,2,FALSE),IF(OR(ISBLANK(C263),ISBLANK(B263)),"",VLOOKUP(C263,Deflatores!G$4:H$38,2,FALSE)*H263+VLOOKUP(C263,Deflatores!G$4:I$38,3,FALSE)))</f>
        <v>3</v>
      </c>
      <c r="M263" s="107"/>
      <c r="N263" s="107"/>
      <c r="O263" s="108"/>
      <c r="P263" s="109"/>
    </row>
    <row r="264" spans="1:16" x14ac:dyDescent="0.25">
      <c r="A264" s="110" t="s">
        <v>382</v>
      </c>
      <c r="B264" s="103" t="s">
        <v>51</v>
      </c>
      <c r="C264" s="103" t="s">
        <v>41</v>
      </c>
      <c r="D264" s="104">
        <v>27</v>
      </c>
      <c r="E264" s="104">
        <v>5</v>
      </c>
      <c r="F264" s="105" t="str">
        <f t="shared" si="24"/>
        <v>Alta</v>
      </c>
      <c r="G264" s="104" t="str">
        <f t="shared" si="25"/>
        <v>EEH</v>
      </c>
      <c r="H264" s="104">
        <f t="shared" si="26"/>
        <v>6</v>
      </c>
      <c r="I264" s="105" t="str">
        <f t="shared" si="27"/>
        <v>H</v>
      </c>
      <c r="J264" s="104" t="str">
        <f t="shared" si="28"/>
        <v>EEI</v>
      </c>
      <c r="K264" s="106">
        <f t="shared" si="29"/>
        <v>6</v>
      </c>
      <c r="L264" s="106">
        <f>IF(NOT(ISERROR(VLOOKUP(B264,Deflatores!G$42:H$64,2,FALSE))),VLOOKUP(B264,Deflatores!G$42:H$64,2,FALSE),IF(OR(ISBLANK(C264),ISBLANK(B264)),"",VLOOKUP(C264,Deflatores!G$4:H$38,2,FALSE)*H264+VLOOKUP(C264,Deflatores!G$4:I$38,3,FALSE)))</f>
        <v>6</v>
      </c>
      <c r="M264" s="107"/>
      <c r="N264" s="107"/>
      <c r="O264" s="108"/>
      <c r="P264" s="109"/>
    </row>
    <row r="265" spans="1:16" x14ac:dyDescent="0.25">
      <c r="A265" s="111" t="s">
        <v>54</v>
      </c>
      <c r="B265" s="103" t="s">
        <v>46</v>
      </c>
      <c r="C265" s="103" t="s">
        <v>41</v>
      </c>
      <c r="D265" s="104">
        <v>24</v>
      </c>
      <c r="E265" s="104">
        <v>4</v>
      </c>
      <c r="F265" s="105" t="str">
        <f t="shared" si="24"/>
        <v>Alta</v>
      </c>
      <c r="G265" s="104" t="str">
        <f t="shared" si="25"/>
        <v>CEH</v>
      </c>
      <c r="H265" s="104">
        <f t="shared" si="26"/>
        <v>6</v>
      </c>
      <c r="I265" s="105" t="str">
        <f t="shared" si="27"/>
        <v>H</v>
      </c>
      <c r="J265" s="104" t="str">
        <f t="shared" si="28"/>
        <v>CEI</v>
      </c>
      <c r="K265" s="106">
        <f t="shared" si="29"/>
        <v>6</v>
      </c>
      <c r="L265" s="106">
        <f>IF(NOT(ISERROR(VLOOKUP(B265,Deflatores!G$42:H$64,2,FALSE))),VLOOKUP(B265,Deflatores!G$42:H$64,2,FALSE),IF(OR(ISBLANK(C265),ISBLANK(B265)),"",VLOOKUP(C265,Deflatores!G$4:H$38,2,FALSE)*H265+VLOOKUP(C265,Deflatores!G$4:I$38,3,FALSE)))</f>
        <v>6</v>
      </c>
      <c r="M265" s="107"/>
      <c r="N265" s="107"/>
      <c r="O265" s="108"/>
      <c r="P265" s="109"/>
    </row>
    <row r="266" spans="1:16" x14ac:dyDescent="0.25">
      <c r="A266" s="110" t="s">
        <v>383</v>
      </c>
      <c r="B266" s="103" t="s">
        <v>46</v>
      </c>
      <c r="C266" s="103" t="s">
        <v>41</v>
      </c>
      <c r="D266" s="104">
        <v>9</v>
      </c>
      <c r="E266" s="104">
        <v>2</v>
      </c>
      <c r="F266" s="105" t="str">
        <f t="shared" si="24"/>
        <v>Média</v>
      </c>
      <c r="G266" s="104" t="str">
        <f t="shared" si="25"/>
        <v>CEA</v>
      </c>
      <c r="H266" s="104">
        <f t="shared" si="26"/>
        <v>4</v>
      </c>
      <c r="I266" s="105" t="str">
        <f t="shared" si="27"/>
        <v>A</v>
      </c>
      <c r="J266" s="104" t="str">
        <f t="shared" si="28"/>
        <v>CEI</v>
      </c>
      <c r="K266" s="106">
        <f t="shared" si="29"/>
        <v>4</v>
      </c>
      <c r="L266" s="106">
        <f>IF(NOT(ISERROR(VLOOKUP(B266,Deflatores!G$42:H$64,2,FALSE))),VLOOKUP(B266,Deflatores!G$42:H$64,2,FALSE),IF(OR(ISBLANK(C266),ISBLANK(B266)),"",VLOOKUP(C266,Deflatores!G$4:H$38,2,FALSE)*H266+VLOOKUP(C266,Deflatores!G$4:I$38,3,FALSE)))</f>
        <v>4</v>
      </c>
      <c r="M266" s="107"/>
      <c r="N266" s="107"/>
      <c r="O266" s="108"/>
      <c r="P266" s="109"/>
    </row>
    <row r="267" spans="1:16" x14ac:dyDescent="0.25">
      <c r="A267" s="110" t="s">
        <v>384</v>
      </c>
      <c r="B267" s="103" t="s">
        <v>46</v>
      </c>
      <c r="C267" s="103" t="s">
        <v>41</v>
      </c>
      <c r="D267" s="104">
        <v>12</v>
      </c>
      <c r="E267" s="104">
        <v>2</v>
      </c>
      <c r="F267" s="105" t="str">
        <f t="shared" si="24"/>
        <v>Média</v>
      </c>
      <c r="G267" s="104" t="str">
        <f t="shared" si="25"/>
        <v>CEA</v>
      </c>
      <c r="H267" s="104">
        <f t="shared" si="26"/>
        <v>4</v>
      </c>
      <c r="I267" s="105" t="str">
        <f t="shared" si="27"/>
        <v>A</v>
      </c>
      <c r="J267" s="104" t="str">
        <f t="shared" si="28"/>
        <v>CEI</v>
      </c>
      <c r="K267" s="106">
        <f t="shared" si="29"/>
        <v>4</v>
      </c>
      <c r="L267" s="106">
        <f>IF(NOT(ISERROR(VLOOKUP(B267,Deflatores!G$42:H$64,2,FALSE))),VLOOKUP(B267,Deflatores!G$42:H$64,2,FALSE),IF(OR(ISBLANK(C267),ISBLANK(B267)),"",VLOOKUP(C267,Deflatores!G$4:H$38,2,FALSE)*H267+VLOOKUP(C267,Deflatores!G$4:I$38,3,FALSE)))</f>
        <v>4</v>
      </c>
      <c r="M267" s="107"/>
      <c r="N267" s="107"/>
      <c r="O267" s="108"/>
      <c r="P267" s="109"/>
    </row>
    <row r="268" spans="1:16" x14ac:dyDescent="0.25">
      <c r="A268" s="110" t="s">
        <v>385</v>
      </c>
      <c r="B268" s="103" t="s">
        <v>51</v>
      </c>
      <c r="C268" s="103" t="s">
        <v>41</v>
      </c>
      <c r="D268" s="104">
        <v>4</v>
      </c>
      <c r="E268" s="104">
        <v>2</v>
      </c>
      <c r="F268" s="105" t="str">
        <f t="shared" ref="F268:F331" si="42">IF(ISBLANK(B268),"",IF(I268="L","Baixa",IF(I268="A","Média",IF(I268="","","Alta"))))</f>
        <v>Baixa</v>
      </c>
      <c r="G268" s="104" t="str">
        <f t="shared" ref="G268:G331" si="43">CONCATENATE(B268,I268)</f>
        <v>EEL</v>
      </c>
      <c r="H268" s="104">
        <f t="shared" ref="H268:H331" si="44">IF(ISBLANK(B268),"",IF(B268="ALI",IF(I268="L",7,IF(I268="A",10,15)),IF(B268="AIE",IF(I268="L",5,IF(I268="A",7,10)),IF(B268="SE",IF(I268="L",4,IF(I268="A",5,7)),IF(OR(B268="EE",B268="CE"),IF(I268="L",3,IF(I268="A",4,6)),0)))))</f>
        <v>3</v>
      </c>
      <c r="I268" s="105" t="str">
        <f t="shared" ref="I268:I331" si="45">IF(OR(ISBLANK(D268),ISBLANK(E268)),IF(OR(B268="ALI",B268="AIE"),"L",IF(OR(B268="EE",B268="SE",B268="CE"),"A","")),IF(B268="EE",IF(E268&gt;=3,IF(D268&gt;=5,"H","A"),IF(E268&gt;=2,IF(D268&gt;=16,"H",IF(D268&lt;=4,"L","A")),IF(D268&lt;=15,"L","A"))),IF(OR(B268="SE",B268="CE"),IF(E268&gt;=4,IF(D268&gt;=6,"H","A"),IF(E268&gt;=2,IF(D268&gt;=20,"H",IF(D268&lt;=5,"L","A")),IF(D268&lt;=19,"L","A"))),IF(OR(B268="ALI",B268="AIE"),IF(E268&gt;=6,IF(D268&gt;=20,"H","A"),IF(E268&gt;=2,IF(D268&gt;=51,"H",IF(D268&lt;=19,"L","A")),IF(D268&lt;=50,"L","A"))),""))))</f>
        <v>L</v>
      </c>
      <c r="J268" s="104" t="str">
        <f t="shared" ref="J268:J331" si="46">CONCATENATE(B268,C268)</f>
        <v>EEI</v>
      </c>
      <c r="K268" s="106">
        <f t="shared" ref="K268:K331" si="47">IF(OR(H268="",H268=0),L268,H268)</f>
        <v>3</v>
      </c>
      <c r="L268" s="106">
        <f>IF(NOT(ISERROR(VLOOKUP(B268,Deflatores!G$42:H$64,2,FALSE))),VLOOKUP(B268,Deflatores!G$42:H$64,2,FALSE),IF(OR(ISBLANK(C268),ISBLANK(B268)),"",VLOOKUP(C268,Deflatores!G$4:H$38,2,FALSE)*H268+VLOOKUP(C268,Deflatores!G$4:I$38,3,FALSE)))</f>
        <v>3</v>
      </c>
      <c r="M268" s="107"/>
      <c r="N268" s="107"/>
      <c r="O268" s="108"/>
      <c r="P268" s="109"/>
    </row>
    <row r="269" spans="1:16" x14ac:dyDescent="0.25">
      <c r="A269" s="110" t="s">
        <v>386</v>
      </c>
      <c r="B269" s="103" t="s">
        <v>46</v>
      </c>
      <c r="C269" s="103" t="s">
        <v>41</v>
      </c>
      <c r="D269" s="104">
        <v>39</v>
      </c>
      <c r="E269" s="104">
        <v>8</v>
      </c>
      <c r="F269" s="105" t="str">
        <f t="shared" si="42"/>
        <v>Alta</v>
      </c>
      <c r="G269" s="104" t="str">
        <f t="shared" si="43"/>
        <v>CEH</v>
      </c>
      <c r="H269" s="104">
        <f t="shared" si="44"/>
        <v>6</v>
      </c>
      <c r="I269" s="105" t="str">
        <f t="shared" si="45"/>
        <v>H</v>
      </c>
      <c r="J269" s="104" t="str">
        <f t="shared" si="46"/>
        <v>CEI</v>
      </c>
      <c r="K269" s="106">
        <f t="shared" si="47"/>
        <v>6</v>
      </c>
      <c r="L269" s="106">
        <f>IF(NOT(ISERROR(VLOOKUP(B269,Deflatores!G$42:H$64,2,FALSE))),VLOOKUP(B269,Deflatores!G$42:H$64,2,FALSE),IF(OR(ISBLANK(C269),ISBLANK(B269)),"",VLOOKUP(C269,Deflatores!G$4:H$38,2,FALSE)*H269+VLOOKUP(C269,Deflatores!G$4:I$38,3,FALSE)))</f>
        <v>6</v>
      </c>
      <c r="M269" s="107"/>
      <c r="N269" s="107"/>
      <c r="O269" s="108"/>
      <c r="P269" s="109"/>
    </row>
    <row r="270" spans="1:16" x14ac:dyDescent="0.25">
      <c r="A270" s="110"/>
      <c r="B270" s="103"/>
      <c r="C270" s="103"/>
      <c r="D270" s="104"/>
      <c r="E270" s="104"/>
      <c r="F270" s="105" t="str">
        <f t="shared" si="42"/>
        <v/>
      </c>
      <c r="G270" s="104" t="str">
        <f t="shared" si="43"/>
        <v/>
      </c>
      <c r="H270" s="104" t="str">
        <f t="shared" si="44"/>
        <v/>
      </c>
      <c r="I270" s="105" t="str">
        <f t="shared" si="45"/>
        <v/>
      </c>
      <c r="J270" s="104" t="str">
        <f t="shared" si="46"/>
        <v/>
      </c>
      <c r="K270" s="106" t="str">
        <f t="shared" si="47"/>
        <v/>
      </c>
      <c r="L270" s="106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7"/>
      <c r="N270" s="107"/>
      <c r="O270" s="108"/>
      <c r="P270" s="109"/>
    </row>
    <row r="271" spans="1:16" x14ac:dyDescent="0.25">
      <c r="A271" s="102" t="s">
        <v>387</v>
      </c>
      <c r="B271" s="103"/>
      <c r="C271" s="103"/>
      <c r="D271" s="104"/>
      <c r="E271" s="104"/>
      <c r="F271" s="105" t="str">
        <f t="shared" si="42"/>
        <v/>
      </c>
      <c r="G271" s="104" t="str">
        <f t="shared" si="43"/>
        <v/>
      </c>
      <c r="H271" s="104" t="str">
        <f t="shared" si="44"/>
        <v/>
      </c>
      <c r="I271" s="105" t="str">
        <f t="shared" si="45"/>
        <v/>
      </c>
      <c r="J271" s="104" t="str">
        <f t="shared" si="46"/>
        <v/>
      </c>
      <c r="K271" s="106" t="str">
        <f t="shared" si="47"/>
        <v/>
      </c>
      <c r="L271" s="106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7"/>
      <c r="N271" s="107"/>
      <c r="O271" s="108"/>
      <c r="P271" s="109"/>
    </row>
    <row r="272" spans="1:16" x14ac:dyDescent="0.25">
      <c r="A272" s="110" t="s">
        <v>388</v>
      </c>
      <c r="B272" s="103" t="s">
        <v>49</v>
      </c>
      <c r="C272" s="103" t="s">
        <v>41</v>
      </c>
      <c r="D272" s="104">
        <v>40</v>
      </c>
      <c r="E272" s="104">
        <v>4</v>
      </c>
      <c r="F272" s="105" t="str">
        <f t="shared" si="42"/>
        <v>Média</v>
      </c>
      <c r="G272" s="104" t="str">
        <f t="shared" si="43"/>
        <v>ALIA</v>
      </c>
      <c r="H272" s="104">
        <f t="shared" si="44"/>
        <v>10</v>
      </c>
      <c r="I272" s="105" t="str">
        <f t="shared" si="45"/>
        <v>A</v>
      </c>
      <c r="J272" s="104" t="str">
        <f t="shared" si="46"/>
        <v>ALII</v>
      </c>
      <c r="K272" s="106">
        <f t="shared" si="47"/>
        <v>10</v>
      </c>
      <c r="L272" s="106">
        <f>IF(NOT(ISERROR(VLOOKUP(B272,Deflatores!G$42:H$64,2,FALSE))),VLOOKUP(B272,Deflatores!G$42:H$64,2,FALSE),IF(OR(ISBLANK(C272),ISBLANK(B272)),"",VLOOKUP(C272,Deflatores!G$4:H$38,2,FALSE)*H272+VLOOKUP(C272,Deflatores!G$4:I$38,3,FALSE)))</f>
        <v>10</v>
      </c>
      <c r="M272" s="107"/>
      <c r="N272" s="107"/>
      <c r="O272" s="108"/>
      <c r="P272" s="109"/>
    </row>
    <row r="273" spans="1:16" x14ac:dyDescent="0.25">
      <c r="A273" s="110" t="s">
        <v>389</v>
      </c>
      <c r="B273" s="103" t="s">
        <v>51</v>
      </c>
      <c r="C273" s="103" t="s">
        <v>41</v>
      </c>
      <c r="D273" s="104">
        <v>11</v>
      </c>
      <c r="E273" s="104">
        <v>3</v>
      </c>
      <c r="F273" s="105" t="str">
        <f t="shared" si="42"/>
        <v>Alta</v>
      </c>
      <c r="G273" s="104" t="str">
        <f t="shared" si="43"/>
        <v>EEH</v>
      </c>
      <c r="H273" s="104">
        <f t="shared" si="44"/>
        <v>6</v>
      </c>
      <c r="I273" s="105" t="str">
        <f t="shared" si="45"/>
        <v>H</v>
      </c>
      <c r="J273" s="104" t="str">
        <f t="shared" si="46"/>
        <v>EEI</v>
      </c>
      <c r="K273" s="106">
        <f t="shared" si="47"/>
        <v>6</v>
      </c>
      <c r="L273" s="106">
        <f>IF(NOT(ISERROR(VLOOKUP(B273,Deflatores!G$42:H$64,2,FALSE))),VLOOKUP(B273,Deflatores!G$42:H$64,2,FALSE),IF(OR(ISBLANK(C273),ISBLANK(B273)),"",VLOOKUP(C273,Deflatores!G$4:H$38,2,FALSE)*H273+VLOOKUP(C273,Deflatores!G$4:I$38,3,FALSE)))</f>
        <v>6</v>
      </c>
      <c r="M273" s="107"/>
      <c r="N273" s="107"/>
      <c r="O273" s="108"/>
      <c r="P273" s="109"/>
    </row>
    <row r="274" spans="1:16" x14ac:dyDescent="0.25">
      <c r="A274" s="110" t="s">
        <v>390</v>
      </c>
      <c r="B274" s="103" t="s">
        <v>51</v>
      </c>
      <c r="C274" s="103" t="s">
        <v>41</v>
      </c>
      <c r="D274" s="104">
        <v>29</v>
      </c>
      <c r="E274" s="104">
        <v>5</v>
      </c>
      <c r="F274" s="105" t="str">
        <f t="shared" si="42"/>
        <v>Alta</v>
      </c>
      <c r="G274" s="104" t="str">
        <f t="shared" si="43"/>
        <v>EEH</v>
      </c>
      <c r="H274" s="104">
        <f t="shared" si="44"/>
        <v>6</v>
      </c>
      <c r="I274" s="105" t="str">
        <f t="shared" si="45"/>
        <v>H</v>
      </c>
      <c r="J274" s="104" t="str">
        <f t="shared" si="46"/>
        <v>EEI</v>
      </c>
      <c r="K274" s="106">
        <f t="shared" si="47"/>
        <v>6</v>
      </c>
      <c r="L274" s="106">
        <f>IF(NOT(ISERROR(VLOOKUP(B274,Deflatores!G$42:H$64,2,FALSE))),VLOOKUP(B274,Deflatores!G$42:H$64,2,FALSE),IF(OR(ISBLANK(C274),ISBLANK(B274)),"",VLOOKUP(C274,Deflatores!G$4:H$38,2,FALSE)*H274+VLOOKUP(C274,Deflatores!G$4:I$38,3,FALSE)))</f>
        <v>6</v>
      </c>
      <c r="M274" s="107"/>
      <c r="N274" s="107"/>
      <c r="O274" s="108"/>
      <c r="P274" s="109"/>
    </row>
    <row r="275" spans="1:16" x14ac:dyDescent="0.25">
      <c r="A275" s="111" t="s">
        <v>391</v>
      </c>
      <c r="B275" s="116" t="s">
        <v>46</v>
      </c>
      <c r="C275" s="116" t="s">
        <v>41</v>
      </c>
      <c r="D275" s="104">
        <v>4</v>
      </c>
      <c r="E275" s="104">
        <v>1</v>
      </c>
      <c r="F275" s="105" t="str">
        <f t="shared" si="42"/>
        <v>Baixa</v>
      </c>
      <c r="G275" s="104" t="str">
        <f t="shared" si="43"/>
        <v>CEL</v>
      </c>
      <c r="H275" s="104">
        <f t="shared" si="44"/>
        <v>3</v>
      </c>
      <c r="I275" s="105" t="str">
        <f t="shared" si="45"/>
        <v>L</v>
      </c>
      <c r="J275" s="104" t="str">
        <f t="shared" si="46"/>
        <v>CEI</v>
      </c>
      <c r="K275" s="106">
        <f t="shared" si="47"/>
        <v>3</v>
      </c>
      <c r="L275" s="106">
        <f>IF(NOT(ISERROR(VLOOKUP(B275,Deflatores!G$42:H$64,2,FALSE))),VLOOKUP(B275,Deflatores!G$42:H$64,2,FALSE),IF(OR(ISBLANK(C275),ISBLANK(B275)),"",VLOOKUP(C275,Deflatores!G$4:H$38,2,FALSE)*H275+VLOOKUP(C275,Deflatores!G$4:I$38,3,FALSE)))</f>
        <v>3</v>
      </c>
      <c r="M275" s="107"/>
      <c r="N275" s="107"/>
      <c r="O275" s="108"/>
      <c r="P275" s="109"/>
    </row>
    <row r="276" spans="1:16" x14ac:dyDescent="0.25">
      <c r="A276" s="111" t="s">
        <v>392</v>
      </c>
      <c r="B276" s="116" t="s">
        <v>46</v>
      </c>
      <c r="C276" s="116" t="s">
        <v>41</v>
      </c>
      <c r="D276" s="104">
        <v>4</v>
      </c>
      <c r="E276" s="104">
        <v>1</v>
      </c>
      <c r="F276" s="105" t="str">
        <f t="shared" si="42"/>
        <v>Baixa</v>
      </c>
      <c r="G276" s="104" t="str">
        <f t="shared" si="43"/>
        <v>CEL</v>
      </c>
      <c r="H276" s="104">
        <f t="shared" si="44"/>
        <v>3</v>
      </c>
      <c r="I276" s="105" t="str">
        <f t="shared" si="45"/>
        <v>L</v>
      </c>
      <c r="J276" s="104" t="str">
        <f t="shared" si="46"/>
        <v>CEI</v>
      </c>
      <c r="K276" s="106">
        <f t="shared" si="47"/>
        <v>3</v>
      </c>
      <c r="L276" s="106">
        <f>IF(NOT(ISERROR(VLOOKUP(B276,Deflatores!G$42:H$64,2,FALSE))),VLOOKUP(B276,Deflatores!G$42:H$64,2,FALSE),IF(OR(ISBLANK(C276),ISBLANK(B276)),"",VLOOKUP(C276,Deflatores!G$4:H$38,2,FALSE)*H276+VLOOKUP(C276,Deflatores!G$4:I$38,3,FALSE)))</f>
        <v>3</v>
      </c>
      <c r="M276" s="107"/>
      <c r="N276" s="107"/>
      <c r="O276" s="108"/>
      <c r="P276" s="109"/>
    </row>
    <row r="277" spans="1:16" x14ac:dyDescent="0.25">
      <c r="A277" s="111" t="s">
        <v>393</v>
      </c>
      <c r="B277" s="116" t="s">
        <v>46</v>
      </c>
      <c r="C277" s="116" t="s">
        <v>41</v>
      </c>
      <c r="D277" s="104">
        <v>4</v>
      </c>
      <c r="E277" s="104">
        <v>1</v>
      </c>
      <c r="F277" s="105" t="str">
        <f t="shared" si="42"/>
        <v>Baixa</v>
      </c>
      <c r="G277" s="104" t="str">
        <f t="shared" si="43"/>
        <v>CEL</v>
      </c>
      <c r="H277" s="104">
        <f t="shared" si="44"/>
        <v>3</v>
      </c>
      <c r="I277" s="105" t="str">
        <f t="shared" si="45"/>
        <v>L</v>
      </c>
      <c r="J277" s="104" t="str">
        <f t="shared" si="46"/>
        <v>CEI</v>
      </c>
      <c r="K277" s="106">
        <f t="shared" si="47"/>
        <v>3</v>
      </c>
      <c r="L277" s="106">
        <f>IF(NOT(ISERROR(VLOOKUP(B277,Deflatores!G$42:H$64,2,FALSE))),VLOOKUP(B277,Deflatores!G$42:H$64,2,FALSE),IF(OR(ISBLANK(C277),ISBLANK(B277)),"",VLOOKUP(C277,Deflatores!G$4:H$38,2,FALSE)*H277+VLOOKUP(C277,Deflatores!G$4:I$38,3,FALSE)))</f>
        <v>3</v>
      </c>
      <c r="M277" s="107"/>
      <c r="N277" s="107"/>
      <c r="O277" s="108"/>
      <c r="P277" s="109"/>
    </row>
    <row r="278" spans="1:16" x14ac:dyDescent="0.25">
      <c r="A278" s="110" t="s">
        <v>394</v>
      </c>
      <c r="B278" s="103" t="s">
        <v>51</v>
      </c>
      <c r="C278" s="103" t="s">
        <v>41</v>
      </c>
      <c r="D278" s="104">
        <v>29</v>
      </c>
      <c r="E278" s="104">
        <v>5</v>
      </c>
      <c r="F278" s="105" t="str">
        <f t="shared" si="42"/>
        <v>Alta</v>
      </c>
      <c r="G278" s="104" t="str">
        <f t="shared" si="43"/>
        <v>EEH</v>
      </c>
      <c r="H278" s="104">
        <f t="shared" si="44"/>
        <v>6</v>
      </c>
      <c r="I278" s="105" t="str">
        <f t="shared" si="45"/>
        <v>H</v>
      </c>
      <c r="J278" s="104" t="str">
        <f t="shared" si="46"/>
        <v>EEI</v>
      </c>
      <c r="K278" s="106">
        <f t="shared" si="47"/>
        <v>6</v>
      </c>
      <c r="L278" s="106">
        <f>IF(NOT(ISERROR(VLOOKUP(B278,Deflatores!G$42:H$64,2,FALSE))),VLOOKUP(B278,Deflatores!G$42:H$64,2,FALSE),IF(OR(ISBLANK(C278),ISBLANK(B278)),"",VLOOKUP(C278,Deflatores!G$4:H$38,2,FALSE)*H278+VLOOKUP(C278,Deflatores!G$4:I$38,3,FALSE)))</f>
        <v>6</v>
      </c>
      <c r="M278" s="107"/>
      <c r="N278" s="107"/>
      <c r="O278" s="108"/>
      <c r="P278" s="109"/>
    </row>
    <row r="279" spans="1:16" x14ac:dyDescent="0.25">
      <c r="A279" s="111" t="s">
        <v>54</v>
      </c>
      <c r="B279" s="103" t="s">
        <v>46</v>
      </c>
      <c r="C279" s="103" t="s">
        <v>41</v>
      </c>
      <c r="D279" s="104">
        <v>25</v>
      </c>
      <c r="E279" s="104">
        <v>4</v>
      </c>
      <c r="F279" s="105" t="str">
        <f t="shared" si="42"/>
        <v>Alta</v>
      </c>
      <c r="G279" s="104" t="str">
        <f t="shared" si="43"/>
        <v>CEH</v>
      </c>
      <c r="H279" s="104">
        <f t="shared" si="44"/>
        <v>6</v>
      </c>
      <c r="I279" s="105" t="str">
        <f t="shared" si="45"/>
        <v>H</v>
      </c>
      <c r="J279" s="104" t="str">
        <f t="shared" si="46"/>
        <v>CEI</v>
      </c>
      <c r="K279" s="106">
        <f t="shared" si="47"/>
        <v>6</v>
      </c>
      <c r="L279" s="106">
        <f>IF(NOT(ISERROR(VLOOKUP(B279,Deflatores!G$42:H$64,2,FALSE))),VLOOKUP(B279,Deflatores!G$42:H$64,2,FALSE),IF(OR(ISBLANK(C279),ISBLANK(B279)),"",VLOOKUP(C279,Deflatores!G$4:H$38,2,FALSE)*H279+VLOOKUP(C279,Deflatores!G$4:I$38,3,FALSE)))</f>
        <v>6</v>
      </c>
      <c r="M279" s="107"/>
      <c r="N279" s="107"/>
      <c r="O279" s="108"/>
      <c r="P279" s="109"/>
    </row>
    <row r="280" spans="1:16" x14ac:dyDescent="0.25">
      <c r="A280" s="110" t="s">
        <v>395</v>
      </c>
      <c r="B280" s="103" t="s">
        <v>46</v>
      </c>
      <c r="C280" s="103" t="s">
        <v>41</v>
      </c>
      <c r="D280" s="104">
        <v>11</v>
      </c>
      <c r="E280" s="104">
        <v>2</v>
      </c>
      <c r="F280" s="105" t="str">
        <f t="shared" si="42"/>
        <v>Média</v>
      </c>
      <c r="G280" s="104" t="str">
        <f t="shared" si="43"/>
        <v>CEA</v>
      </c>
      <c r="H280" s="104">
        <f t="shared" si="44"/>
        <v>4</v>
      </c>
      <c r="I280" s="105" t="str">
        <f t="shared" si="45"/>
        <v>A</v>
      </c>
      <c r="J280" s="104" t="str">
        <f t="shared" si="46"/>
        <v>CEI</v>
      </c>
      <c r="K280" s="106">
        <f t="shared" si="47"/>
        <v>4</v>
      </c>
      <c r="L280" s="106">
        <f>IF(NOT(ISERROR(VLOOKUP(B280,Deflatores!G$42:H$64,2,FALSE))),VLOOKUP(B280,Deflatores!G$42:H$64,2,FALSE),IF(OR(ISBLANK(C280),ISBLANK(B280)),"",VLOOKUP(C280,Deflatores!G$4:H$38,2,FALSE)*H280+VLOOKUP(C280,Deflatores!G$4:I$38,3,FALSE)))</f>
        <v>4</v>
      </c>
      <c r="M280" s="107"/>
      <c r="N280" s="107"/>
      <c r="O280" s="108"/>
      <c r="P280" s="109"/>
    </row>
    <row r="281" spans="1:16" x14ac:dyDescent="0.25">
      <c r="A281" s="110" t="s">
        <v>396</v>
      </c>
      <c r="B281" s="103" t="s">
        <v>51</v>
      </c>
      <c r="C281" s="103" t="s">
        <v>41</v>
      </c>
      <c r="D281" s="104">
        <v>3</v>
      </c>
      <c r="E281" s="104">
        <v>2</v>
      </c>
      <c r="F281" s="105" t="str">
        <f t="shared" si="42"/>
        <v>Baixa</v>
      </c>
      <c r="G281" s="104" t="str">
        <f t="shared" si="43"/>
        <v>EEL</v>
      </c>
      <c r="H281" s="104">
        <f t="shared" si="44"/>
        <v>3</v>
      </c>
      <c r="I281" s="105" t="str">
        <f t="shared" si="45"/>
        <v>L</v>
      </c>
      <c r="J281" s="104" t="str">
        <f t="shared" si="46"/>
        <v>EEI</v>
      </c>
      <c r="K281" s="106">
        <f t="shared" si="47"/>
        <v>3</v>
      </c>
      <c r="L281" s="106">
        <f>IF(NOT(ISERROR(VLOOKUP(B281,Deflatores!G$42:H$64,2,FALSE))),VLOOKUP(B281,Deflatores!G$42:H$64,2,FALSE),IF(OR(ISBLANK(C281),ISBLANK(B281)),"",VLOOKUP(C281,Deflatores!G$4:H$38,2,FALSE)*H281+VLOOKUP(C281,Deflatores!G$4:I$38,3,FALSE)))</f>
        <v>3</v>
      </c>
      <c r="M281" s="107"/>
      <c r="N281" s="107"/>
      <c r="O281" s="108"/>
      <c r="P281" s="109"/>
    </row>
    <row r="282" spans="1:16" x14ac:dyDescent="0.25">
      <c r="A282" s="110" t="s">
        <v>397</v>
      </c>
      <c r="B282" s="103" t="s">
        <v>46</v>
      </c>
      <c r="C282" s="103" t="s">
        <v>41</v>
      </c>
      <c r="D282" s="104">
        <v>38</v>
      </c>
      <c r="E282" s="104">
        <v>8</v>
      </c>
      <c r="F282" s="105" t="str">
        <f t="shared" si="42"/>
        <v>Alta</v>
      </c>
      <c r="G282" s="104" t="str">
        <f t="shared" si="43"/>
        <v>CEH</v>
      </c>
      <c r="H282" s="104">
        <f t="shared" si="44"/>
        <v>6</v>
      </c>
      <c r="I282" s="105" t="str">
        <f t="shared" si="45"/>
        <v>H</v>
      </c>
      <c r="J282" s="104" t="str">
        <f t="shared" si="46"/>
        <v>CEI</v>
      </c>
      <c r="K282" s="106">
        <f t="shared" si="47"/>
        <v>6</v>
      </c>
      <c r="L282" s="106">
        <f>IF(NOT(ISERROR(VLOOKUP(B282,Deflatores!G$42:H$64,2,FALSE))),VLOOKUP(B282,Deflatores!G$42:H$64,2,FALSE),IF(OR(ISBLANK(C282),ISBLANK(B282)),"",VLOOKUP(C282,Deflatores!G$4:H$38,2,FALSE)*H282+VLOOKUP(C282,Deflatores!G$4:I$38,3,FALSE)))</f>
        <v>6</v>
      </c>
      <c r="M282" s="107"/>
      <c r="N282" s="107"/>
      <c r="O282" s="108"/>
      <c r="P282" s="109"/>
    </row>
    <row r="283" spans="1:16" x14ac:dyDescent="0.25">
      <c r="A283" s="110" t="s">
        <v>398</v>
      </c>
      <c r="B283" s="103" t="s">
        <v>46</v>
      </c>
      <c r="C283" s="103" t="s">
        <v>41</v>
      </c>
      <c r="D283" s="104">
        <v>26</v>
      </c>
      <c r="E283" s="104">
        <v>6</v>
      </c>
      <c r="F283" s="105" t="str">
        <f t="shared" si="42"/>
        <v>Alta</v>
      </c>
      <c r="G283" s="104" t="str">
        <f t="shared" si="43"/>
        <v>CEH</v>
      </c>
      <c r="H283" s="104">
        <f t="shared" si="44"/>
        <v>6</v>
      </c>
      <c r="I283" s="105" t="str">
        <f t="shared" si="45"/>
        <v>H</v>
      </c>
      <c r="J283" s="104" t="str">
        <f t="shared" si="46"/>
        <v>CEI</v>
      </c>
      <c r="K283" s="106">
        <f t="shared" si="47"/>
        <v>6</v>
      </c>
      <c r="L283" s="106">
        <f>IF(NOT(ISERROR(VLOOKUP(B283,Deflatores!G$42:H$64,2,FALSE))),VLOOKUP(B283,Deflatores!G$42:H$64,2,FALSE),IF(OR(ISBLANK(C283),ISBLANK(B283)),"",VLOOKUP(C283,Deflatores!G$4:H$38,2,FALSE)*H283+VLOOKUP(C283,Deflatores!G$4:I$38,3,FALSE)))</f>
        <v>6</v>
      </c>
      <c r="M283" s="107"/>
      <c r="N283" s="107"/>
      <c r="O283" s="108"/>
      <c r="P283" s="109"/>
    </row>
    <row r="284" spans="1:16" x14ac:dyDescent="0.25">
      <c r="A284" s="110"/>
      <c r="B284" s="103"/>
      <c r="C284" s="103"/>
      <c r="D284" s="104"/>
      <c r="E284" s="104"/>
      <c r="F284" s="105" t="str">
        <f t="shared" si="42"/>
        <v/>
      </c>
      <c r="G284" s="104" t="str">
        <f t="shared" si="43"/>
        <v/>
      </c>
      <c r="H284" s="104" t="str">
        <f t="shared" si="44"/>
        <v/>
      </c>
      <c r="I284" s="105" t="str">
        <f t="shared" si="45"/>
        <v/>
      </c>
      <c r="J284" s="104" t="str">
        <f t="shared" si="46"/>
        <v/>
      </c>
      <c r="K284" s="106" t="str">
        <f t="shared" si="47"/>
        <v/>
      </c>
      <c r="L284" s="106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7"/>
      <c r="N284" s="107"/>
      <c r="O284" s="108"/>
      <c r="P284" s="109"/>
    </row>
    <row r="285" spans="1:16" x14ac:dyDescent="0.25">
      <c r="A285" s="102" t="s">
        <v>399</v>
      </c>
      <c r="B285" s="103"/>
      <c r="C285" s="103"/>
      <c r="D285" s="104"/>
      <c r="E285" s="104"/>
      <c r="F285" s="105" t="str">
        <f t="shared" si="42"/>
        <v/>
      </c>
      <c r="G285" s="104" t="str">
        <f t="shared" si="43"/>
        <v/>
      </c>
      <c r="H285" s="104" t="str">
        <f t="shared" si="44"/>
        <v/>
      </c>
      <c r="I285" s="105" t="str">
        <f t="shared" si="45"/>
        <v/>
      </c>
      <c r="J285" s="104" t="str">
        <f t="shared" si="46"/>
        <v/>
      </c>
      <c r="K285" s="106" t="str">
        <f t="shared" si="47"/>
        <v/>
      </c>
      <c r="L285" s="106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7"/>
      <c r="N285" s="107"/>
      <c r="O285" s="108"/>
      <c r="P285" s="109"/>
    </row>
    <row r="286" spans="1:16" x14ac:dyDescent="0.25">
      <c r="A286" s="110" t="s">
        <v>400</v>
      </c>
      <c r="B286" s="103" t="s">
        <v>49</v>
      </c>
      <c r="C286" s="103" t="s">
        <v>41</v>
      </c>
      <c r="D286" s="104">
        <v>40</v>
      </c>
      <c r="E286" s="104">
        <v>4</v>
      </c>
      <c r="F286" s="105" t="str">
        <f t="shared" si="42"/>
        <v>Média</v>
      </c>
      <c r="G286" s="104" t="str">
        <f t="shared" si="43"/>
        <v>ALIA</v>
      </c>
      <c r="H286" s="104">
        <f t="shared" si="44"/>
        <v>10</v>
      </c>
      <c r="I286" s="105" t="str">
        <f t="shared" si="45"/>
        <v>A</v>
      </c>
      <c r="J286" s="104" t="str">
        <f t="shared" si="46"/>
        <v>ALII</v>
      </c>
      <c r="K286" s="106">
        <f t="shared" si="47"/>
        <v>10</v>
      </c>
      <c r="L286" s="106">
        <f>IF(NOT(ISERROR(VLOOKUP(B286,Deflatores!G$42:H$64,2,FALSE))),VLOOKUP(B286,Deflatores!G$42:H$64,2,FALSE),IF(OR(ISBLANK(C286),ISBLANK(B286)),"",VLOOKUP(C286,Deflatores!G$4:H$38,2,FALSE)*H286+VLOOKUP(C286,Deflatores!G$4:I$38,3,FALSE)))</f>
        <v>10</v>
      </c>
      <c r="M286" s="107"/>
      <c r="N286" s="107"/>
      <c r="O286" s="108"/>
      <c r="P286" s="109"/>
    </row>
    <row r="287" spans="1:16" x14ac:dyDescent="0.25">
      <c r="A287" s="110" t="s">
        <v>401</v>
      </c>
      <c r="B287" s="103" t="s">
        <v>51</v>
      </c>
      <c r="C287" s="103" t="s">
        <v>41</v>
      </c>
      <c r="D287" s="104">
        <v>11</v>
      </c>
      <c r="E287" s="104">
        <v>3</v>
      </c>
      <c r="F287" s="105" t="str">
        <f t="shared" si="42"/>
        <v>Alta</v>
      </c>
      <c r="G287" s="104" t="str">
        <f t="shared" si="43"/>
        <v>EEH</v>
      </c>
      <c r="H287" s="104">
        <f t="shared" si="44"/>
        <v>6</v>
      </c>
      <c r="I287" s="105" t="str">
        <f t="shared" si="45"/>
        <v>H</v>
      </c>
      <c r="J287" s="104" t="str">
        <f t="shared" si="46"/>
        <v>EEI</v>
      </c>
      <c r="K287" s="106">
        <f t="shared" si="47"/>
        <v>6</v>
      </c>
      <c r="L287" s="106">
        <f>IF(NOT(ISERROR(VLOOKUP(B287,Deflatores!G$42:H$64,2,FALSE))),VLOOKUP(B287,Deflatores!G$42:H$64,2,FALSE),IF(OR(ISBLANK(C287),ISBLANK(B287)),"",VLOOKUP(C287,Deflatores!G$4:H$38,2,FALSE)*H287+VLOOKUP(C287,Deflatores!G$4:I$38,3,FALSE)))</f>
        <v>6</v>
      </c>
      <c r="M287" s="107"/>
      <c r="N287" s="107"/>
      <c r="O287" s="108"/>
      <c r="P287" s="109"/>
    </row>
    <row r="288" spans="1:16" x14ac:dyDescent="0.25">
      <c r="A288" s="110" t="s">
        <v>402</v>
      </c>
      <c r="B288" s="103" t="s">
        <v>51</v>
      </c>
      <c r="C288" s="103" t="s">
        <v>41</v>
      </c>
      <c r="D288" s="104">
        <v>29</v>
      </c>
      <c r="E288" s="104">
        <v>5</v>
      </c>
      <c r="F288" s="105" t="str">
        <f t="shared" si="42"/>
        <v>Alta</v>
      </c>
      <c r="G288" s="104" t="str">
        <f t="shared" si="43"/>
        <v>EEH</v>
      </c>
      <c r="H288" s="104">
        <f t="shared" si="44"/>
        <v>6</v>
      </c>
      <c r="I288" s="105" t="str">
        <f t="shared" si="45"/>
        <v>H</v>
      </c>
      <c r="J288" s="104" t="str">
        <f t="shared" si="46"/>
        <v>EEI</v>
      </c>
      <c r="K288" s="106">
        <f t="shared" si="47"/>
        <v>6</v>
      </c>
      <c r="L288" s="106">
        <f>IF(NOT(ISERROR(VLOOKUP(B288,Deflatores!G$42:H$64,2,FALSE))),VLOOKUP(B288,Deflatores!G$42:H$64,2,FALSE),IF(OR(ISBLANK(C288),ISBLANK(B288)),"",VLOOKUP(C288,Deflatores!G$4:H$38,2,FALSE)*H288+VLOOKUP(C288,Deflatores!G$4:I$38,3,FALSE)))</f>
        <v>6</v>
      </c>
      <c r="M288" s="107"/>
      <c r="N288" s="107"/>
      <c r="O288" s="108"/>
      <c r="P288" s="109"/>
    </row>
    <row r="289" spans="1:16" x14ac:dyDescent="0.25">
      <c r="A289" s="111" t="s">
        <v>403</v>
      </c>
      <c r="B289" s="103" t="s">
        <v>46</v>
      </c>
      <c r="C289" s="103" t="s">
        <v>41</v>
      </c>
      <c r="D289" s="104">
        <v>4</v>
      </c>
      <c r="E289" s="104">
        <v>1</v>
      </c>
      <c r="F289" s="105" t="str">
        <f t="shared" si="42"/>
        <v>Baixa</v>
      </c>
      <c r="G289" s="104" t="str">
        <f t="shared" si="43"/>
        <v>CEL</v>
      </c>
      <c r="H289" s="104">
        <f t="shared" si="44"/>
        <v>3</v>
      </c>
      <c r="I289" s="105" t="str">
        <f t="shared" si="45"/>
        <v>L</v>
      </c>
      <c r="J289" s="104" t="str">
        <f t="shared" si="46"/>
        <v>CEI</v>
      </c>
      <c r="K289" s="106">
        <f t="shared" si="47"/>
        <v>3</v>
      </c>
      <c r="L289" s="106">
        <f>IF(NOT(ISERROR(VLOOKUP(B289,Deflatores!G$42:H$64,2,FALSE))),VLOOKUP(B289,Deflatores!G$42:H$64,2,FALSE),IF(OR(ISBLANK(C289),ISBLANK(B289)),"",VLOOKUP(C289,Deflatores!G$4:H$38,2,FALSE)*H289+VLOOKUP(C289,Deflatores!G$4:I$38,3,FALSE)))</f>
        <v>3</v>
      </c>
      <c r="M289" s="107"/>
      <c r="N289" s="107"/>
      <c r="O289" s="108"/>
      <c r="P289" s="109"/>
    </row>
    <row r="290" spans="1:16" x14ac:dyDescent="0.25">
      <c r="A290" s="111" t="s">
        <v>404</v>
      </c>
      <c r="B290" s="103" t="s">
        <v>46</v>
      </c>
      <c r="C290" s="103" t="s">
        <v>41</v>
      </c>
      <c r="D290" s="104">
        <v>4</v>
      </c>
      <c r="E290" s="104">
        <v>1</v>
      </c>
      <c r="F290" s="105" t="str">
        <f t="shared" si="42"/>
        <v>Baixa</v>
      </c>
      <c r="G290" s="104" t="str">
        <f t="shared" si="43"/>
        <v>CEL</v>
      </c>
      <c r="H290" s="104">
        <f t="shared" si="44"/>
        <v>3</v>
      </c>
      <c r="I290" s="105" t="str">
        <f t="shared" si="45"/>
        <v>L</v>
      </c>
      <c r="J290" s="104" t="str">
        <f t="shared" si="46"/>
        <v>CEI</v>
      </c>
      <c r="K290" s="106">
        <f t="shared" si="47"/>
        <v>3</v>
      </c>
      <c r="L290" s="106">
        <f>IF(NOT(ISERROR(VLOOKUP(B290,Deflatores!G$42:H$64,2,FALSE))),VLOOKUP(B290,Deflatores!G$42:H$64,2,FALSE),IF(OR(ISBLANK(C290),ISBLANK(B290)),"",VLOOKUP(C290,Deflatores!G$4:H$38,2,FALSE)*H290+VLOOKUP(C290,Deflatores!G$4:I$38,3,FALSE)))</f>
        <v>3</v>
      </c>
      <c r="M290" s="107"/>
      <c r="N290" s="107"/>
      <c r="O290" s="108"/>
      <c r="P290" s="109"/>
    </row>
    <row r="291" spans="1:16" x14ac:dyDescent="0.25">
      <c r="A291" s="111" t="s">
        <v>405</v>
      </c>
      <c r="B291" s="103" t="s">
        <v>46</v>
      </c>
      <c r="C291" s="103" t="s">
        <v>41</v>
      </c>
      <c r="D291" s="104">
        <v>4</v>
      </c>
      <c r="E291" s="104">
        <v>1</v>
      </c>
      <c r="F291" s="105" t="str">
        <f t="shared" si="42"/>
        <v>Baixa</v>
      </c>
      <c r="G291" s="104" t="str">
        <f t="shared" si="43"/>
        <v>CEL</v>
      </c>
      <c r="H291" s="104">
        <f t="shared" si="44"/>
        <v>3</v>
      </c>
      <c r="I291" s="105" t="str">
        <f t="shared" si="45"/>
        <v>L</v>
      </c>
      <c r="J291" s="104" t="str">
        <f t="shared" si="46"/>
        <v>CEI</v>
      </c>
      <c r="K291" s="106">
        <f t="shared" si="47"/>
        <v>3</v>
      </c>
      <c r="L291" s="106">
        <f>IF(NOT(ISERROR(VLOOKUP(B291,Deflatores!G$42:H$64,2,FALSE))),VLOOKUP(B291,Deflatores!G$42:H$64,2,FALSE),IF(OR(ISBLANK(C291),ISBLANK(B291)),"",VLOOKUP(C291,Deflatores!G$4:H$38,2,FALSE)*H291+VLOOKUP(C291,Deflatores!G$4:I$38,3,FALSE)))</f>
        <v>3</v>
      </c>
      <c r="M291" s="107"/>
      <c r="N291" s="107"/>
      <c r="O291" s="108"/>
      <c r="P291" s="109"/>
    </row>
    <row r="292" spans="1:16" x14ac:dyDescent="0.25">
      <c r="A292" s="111" t="s">
        <v>406</v>
      </c>
      <c r="B292" s="103" t="s">
        <v>46</v>
      </c>
      <c r="C292" s="103" t="s">
        <v>41</v>
      </c>
      <c r="D292" s="104">
        <v>4</v>
      </c>
      <c r="E292" s="104">
        <v>1</v>
      </c>
      <c r="F292" s="105" t="str">
        <f t="shared" si="42"/>
        <v>Baixa</v>
      </c>
      <c r="G292" s="104" t="str">
        <f t="shared" si="43"/>
        <v>CEL</v>
      </c>
      <c r="H292" s="104">
        <f t="shared" si="44"/>
        <v>3</v>
      </c>
      <c r="I292" s="105" t="str">
        <f t="shared" si="45"/>
        <v>L</v>
      </c>
      <c r="J292" s="104" t="str">
        <f t="shared" si="46"/>
        <v>CEI</v>
      </c>
      <c r="K292" s="106">
        <f t="shared" si="47"/>
        <v>3</v>
      </c>
      <c r="L292" s="106">
        <f>IF(NOT(ISERROR(VLOOKUP(B292,Deflatores!G$42:H$64,2,FALSE))),VLOOKUP(B292,Deflatores!G$42:H$64,2,FALSE),IF(OR(ISBLANK(C292),ISBLANK(B292)),"",VLOOKUP(C292,Deflatores!G$4:H$38,2,FALSE)*H292+VLOOKUP(C292,Deflatores!G$4:I$38,3,FALSE)))</f>
        <v>3</v>
      </c>
      <c r="M292" s="107"/>
      <c r="N292" s="107"/>
      <c r="O292" s="108"/>
      <c r="P292" s="109"/>
    </row>
    <row r="293" spans="1:16" x14ac:dyDescent="0.25">
      <c r="A293" s="110" t="s">
        <v>407</v>
      </c>
      <c r="B293" s="103" t="s">
        <v>51</v>
      </c>
      <c r="C293" s="103" t="s">
        <v>41</v>
      </c>
      <c r="D293" s="104">
        <v>29</v>
      </c>
      <c r="E293" s="104">
        <v>5</v>
      </c>
      <c r="F293" s="105" t="str">
        <f t="shared" si="42"/>
        <v>Alta</v>
      </c>
      <c r="G293" s="104" t="str">
        <f t="shared" si="43"/>
        <v>EEH</v>
      </c>
      <c r="H293" s="104">
        <f t="shared" si="44"/>
        <v>6</v>
      </c>
      <c r="I293" s="105" t="str">
        <f t="shared" si="45"/>
        <v>H</v>
      </c>
      <c r="J293" s="104" t="str">
        <f t="shared" si="46"/>
        <v>EEI</v>
      </c>
      <c r="K293" s="106">
        <f t="shared" si="47"/>
        <v>6</v>
      </c>
      <c r="L293" s="106">
        <f>IF(NOT(ISERROR(VLOOKUP(B293,Deflatores!G$42:H$64,2,FALSE))),VLOOKUP(B293,Deflatores!G$42:H$64,2,FALSE),IF(OR(ISBLANK(C293),ISBLANK(B293)),"",VLOOKUP(C293,Deflatores!G$4:H$38,2,FALSE)*H293+VLOOKUP(C293,Deflatores!G$4:I$38,3,FALSE)))</f>
        <v>6</v>
      </c>
      <c r="M293" s="107"/>
      <c r="N293" s="107"/>
      <c r="O293" s="108"/>
      <c r="P293" s="109"/>
    </row>
    <row r="294" spans="1:16" x14ac:dyDescent="0.25">
      <c r="A294" s="111" t="s">
        <v>54</v>
      </c>
      <c r="B294" s="103" t="s">
        <v>46</v>
      </c>
      <c r="C294" s="103" t="s">
        <v>41</v>
      </c>
      <c r="D294" s="104">
        <v>25</v>
      </c>
      <c r="E294" s="104">
        <v>4</v>
      </c>
      <c r="F294" s="105" t="str">
        <f t="shared" si="42"/>
        <v>Alta</v>
      </c>
      <c r="G294" s="104" t="str">
        <f t="shared" si="43"/>
        <v>CEH</v>
      </c>
      <c r="H294" s="104">
        <f t="shared" si="44"/>
        <v>6</v>
      </c>
      <c r="I294" s="105" t="str">
        <f t="shared" si="45"/>
        <v>H</v>
      </c>
      <c r="J294" s="104" t="str">
        <f t="shared" si="46"/>
        <v>CEI</v>
      </c>
      <c r="K294" s="106">
        <f t="shared" si="47"/>
        <v>6</v>
      </c>
      <c r="L294" s="106">
        <f>IF(NOT(ISERROR(VLOOKUP(B294,Deflatores!G$42:H$64,2,FALSE))),VLOOKUP(B294,Deflatores!G$42:H$64,2,FALSE),IF(OR(ISBLANK(C294),ISBLANK(B294)),"",VLOOKUP(C294,Deflatores!G$4:H$38,2,FALSE)*H294+VLOOKUP(C294,Deflatores!G$4:I$38,3,FALSE)))</f>
        <v>6</v>
      </c>
      <c r="M294" s="107"/>
      <c r="N294" s="107"/>
      <c r="O294" s="108"/>
      <c r="P294" s="109"/>
    </row>
    <row r="295" spans="1:16" x14ac:dyDescent="0.25">
      <c r="A295" s="110" t="s">
        <v>408</v>
      </c>
      <c r="B295" s="103" t="s">
        <v>46</v>
      </c>
      <c r="C295" s="103" t="s">
        <v>41</v>
      </c>
      <c r="D295" s="104">
        <v>9</v>
      </c>
      <c r="E295" s="104">
        <v>2</v>
      </c>
      <c r="F295" s="105" t="str">
        <f t="shared" si="42"/>
        <v>Média</v>
      </c>
      <c r="G295" s="104" t="str">
        <f t="shared" si="43"/>
        <v>CEA</v>
      </c>
      <c r="H295" s="104">
        <f t="shared" si="44"/>
        <v>4</v>
      </c>
      <c r="I295" s="105" t="str">
        <f t="shared" si="45"/>
        <v>A</v>
      </c>
      <c r="J295" s="104" t="str">
        <f t="shared" si="46"/>
        <v>CEI</v>
      </c>
      <c r="K295" s="106">
        <f t="shared" si="47"/>
        <v>4</v>
      </c>
      <c r="L295" s="106">
        <f>IF(NOT(ISERROR(VLOOKUP(B295,Deflatores!G$42:H$64,2,FALSE))),VLOOKUP(B295,Deflatores!G$42:H$64,2,FALSE),IF(OR(ISBLANK(C295),ISBLANK(B295)),"",VLOOKUP(C295,Deflatores!G$4:H$38,2,FALSE)*H295+VLOOKUP(C295,Deflatores!G$4:I$38,3,FALSE)))</f>
        <v>4</v>
      </c>
      <c r="M295" s="107"/>
      <c r="N295" s="107"/>
      <c r="O295" s="108"/>
      <c r="P295" s="109"/>
    </row>
    <row r="296" spans="1:16" x14ac:dyDescent="0.25">
      <c r="A296" s="110" t="s">
        <v>409</v>
      </c>
      <c r="B296" s="103" t="s">
        <v>51</v>
      </c>
      <c r="C296" s="103" t="s">
        <v>41</v>
      </c>
      <c r="D296" s="104">
        <v>3</v>
      </c>
      <c r="E296" s="104">
        <v>1</v>
      </c>
      <c r="F296" s="105" t="str">
        <f t="shared" si="42"/>
        <v>Baixa</v>
      </c>
      <c r="G296" s="104" t="str">
        <f t="shared" si="43"/>
        <v>EEL</v>
      </c>
      <c r="H296" s="104">
        <f t="shared" si="44"/>
        <v>3</v>
      </c>
      <c r="I296" s="105" t="str">
        <f t="shared" si="45"/>
        <v>L</v>
      </c>
      <c r="J296" s="104" t="str">
        <f t="shared" si="46"/>
        <v>EEI</v>
      </c>
      <c r="K296" s="106">
        <f t="shared" si="47"/>
        <v>3</v>
      </c>
      <c r="L296" s="106">
        <f>IF(NOT(ISERROR(VLOOKUP(B296,Deflatores!G$42:H$64,2,FALSE))),VLOOKUP(B296,Deflatores!G$42:H$64,2,FALSE),IF(OR(ISBLANK(C296),ISBLANK(B296)),"",VLOOKUP(C296,Deflatores!G$4:H$38,2,FALSE)*H296+VLOOKUP(C296,Deflatores!G$4:I$38,3,FALSE)))</f>
        <v>3</v>
      </c>
      <c r="M296" s="107"/>
      <c r="N296" s="107"/>
      <c r="O296" s="108"/>
      <c r="P296" s="109"/>
    </row>
    <row r="297" spans="1:16" x14ac:dyDescent="0.25">
      <c r="A297" s="110" t="s">
        <v>410</v>
      </c>
      <c r="B297" s="103" t="s">
        <v>46</v>
      </c>
      <c r="C297" s="103" t="s">
        <v>41</v>
      </c>
      <c r="D297" s="104">
        <v>40</v>
      </c>
      <c r="E297" s="104">
        <v>8</v>
      </c>
      <c r="F297" s="105" t="str">
        <f t="shared" si="42"/>
        <v>Alta</v>
      </c>
      <c r="G297" s="104" t="str">
        <f t="shared" si="43"/>
        <v>CEH</v>
      </c>
      <c r="H297" s="104">
        <f t="shared" si="44"/>
        <v>6</v>
      </c>
      <c r="I297" s="105" t="str">
        <f t="shared" si="45"/>
        <v>H</v>
      </c>
      <c r="J297" s="104" t="str">
        <f t="shared" si="46"/>
        <v>CEI</v>
      </c>
      <c r="K297" s="106">
        <f t="shared" si="47"/>
        <v>6</v>
      </c>
      <c r="L297" s="106">
        <f>IF(NOT(ISERROR(VLOOKUP(B297,Deflatores!G$42:H$64,2,FALSE))),VLOOKUP(B297,Deflatores!G$42:H$64,2,FALSE),IF(OR(ISBLANK(C297),ISBLANK(B297)),"",VLOOKUP(C297,Deflatores!G$4:H$38,2,FALSE)*H297+VLOOKUP(C297,Deflatores!G$4:I$38,3,FALSE)))</f>
        <v>6</v>
      </c>
      <c r="M297" s="107"/>
      <c r="N297" s="107"/>
      <c r="O297" s="108"/>
      <c r="P297" s="109"/>
    </row>
    <row r="298" spans="1:16" x14ac:dyDescent="0.25">
      <c r="A298" s="110" t="s">
        <v>411</v>
      </c>
      <c r="B298" s="103" t="s">
        <v>46</v>
      </c>
      <c r="C298" s="103" t="s">
        <v>41</v>
      </c>
      <c r="D298" s="104">
        <v>26</v>
      </c>
      <c r="E298" s="104">
        <v>6</v>
      </c>
      <c r="F298" s="105" t="str">
        <f t="shared" si="42"/>
        <v>Alta</v>
      </c>
      <c r="G298" s="104" t="str">
        <f t="shared" si="43"/>
        <v>CEH</v>
      </c>
      <c r="H298" s="104">
        <f t="shared" si="44"/>
        <v>6</v>
      </c>
      <c r="I298" s="105" t="str">
        <f t="shared" si="45"/>
        <v>H</v>
      </c>
      <c r="J298" s="104" t="str">
        <f t="shared" si="46"/>
        <v>CEI</v>
      </c>
      <c r="K298" s="106">
        <f t="shared" si="47"/>
        <v>6</v>
      </c>
      <c r="L298" s="106">
        <f>IF(NOT(ISERROR(VLOOKUP(B298,Deflatores!G$42:H$64,2,FALSE))),VLOOKUP(B298,Deflatores!G$42:H$64,2,FALSE),IF(OR(ISBLANK(C298),ISBLANK(B298)),"",VLOOKUP(C298,Deflatores!G$4:H$38,2,FALSE)*H298+VLOOKUP(C298,Deflatores!G$4:I$38,3,FALSE)))</f>
        <v>6</v>
      </c>
      <c r="M298" s="107"/>
      <c r="N298" s="107"/>
      <c r="O298" s="108"/>
      <c r="P298" s="109"/>
    </row>
    <row r="299" spans="1:16" x14ac:dyDescent="0.25">
      <c r="A299" s="110"/>
      <c r="B299" s="103"/>
      <c r="C299" s="103"/>
      <c r="D299" s="104"/>
      <c r="E299" s="104"/>
      <c r="F299" s="105" t="str">
        <f t="shared" si="42"/>
        <v/>
      </c>
      <c r="G299" s="104" t="str">
        <f t="shared" si="43"/>
        <v/>
      </c>
      <c r="H299" s="104" t="str">
        <f t="shared" si="44"/>
        <v/>
      </c>
      <c r="I299" s="105" t="str">
        <f t="shared" si="45"/>
        <v/>
      </c>
      <c r="J299" s="104" t="str">
        <f t="shared" si="46"/>
        <v/>
      </c>
      <c r="K299" s="106" t="str">
        <f t="shared" si="47"/>
        <v/>
      </c>
      <c r="L299" s="106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7"/>
      <c r="N299" s="107"/>
      <c r="O299" s="108"/>
      <c r="P299" s="109"/>
    </row>
    <row r="300" spans="1:16" x14ac:dyDescent="0.25">
      <c r="A300" s="102" t="s">
        <v>412</v>
      </c>
      <c r="B300" s="103"/>
      <c r="C300" s="103"/>
      <c r="D300" s="104"/>
      <c r="E300" s="104"/>
      <c r="F300" s="105" t="str">
        <f t="shared" si="42"/>
        <v/>
      </c>
      <c r="G300" s="104" t="str">
        <f t="shared" si="43"/>
        <v/>
      </c>
      <c r="H300" s="104" t="str">
        <f t="shared" si="44"/>
        <v/>
      </c>
      <c r="I300" s="105" t="str">
        <f t="shared" si="45"/>
        <v/>
      </c>
      <c r="J300" s="104" t="str">
        <f t="shared" si="46"/>
        <v/>
      </c>
      <c r="K300" s="106" t="str">
        <f t="shared" si="47"/>
        <v/>
      </c>
      <c r="L300" s="106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7"/>
      <c r="N300" s="107"/>
      <c r="O300" s="108"/>
      <c r="P300" s="109"/>
    </row>
    <row r="301" spans="1:16" x14ac:dyDescent="0.25">
      <c r="A301" s="110" t="s">
        <v>413</v>
      </c>
      <c r="B301" s="103" t="s">
        <v>49</v>
      </c>
      <c r="C301" s="103" t="s">
        <v>41</v>
      </c>
      <c r="D301" s="104">
        <v>22</v>
      </c>
      <c r="E301" s="104">
        <v>2</v>
      </c>
      <c r="F301" s="105" t="str">
        <f t="shared" si="42"/>
        <v>Média</v>
      </c>
      <c r="G301" s="104" t="str">
        <f t="shared" si="43"/>
        <v>ALIA</v>
      </c>
      <c r="H301" s="104">
        <f t="shared" si="44"/>
        <v>10</v>
      </c>
      <c r="I301" s="105" t="str">
        <f t="shared" si="45"/>
        <v>A</v>
      </c>
      <c r="J301" s="104" t="str">
        <f t="shared" si="46"/>
        <v>ALII</v>
      </c>
      <c r="K301" s="106">
        <f t="shared" si="47"/>
        <v>10</v>
      </c>
      <c r="L301" s="106">
        <f>IF(NOT(ISERROR(VLOOKUP(B301,Deflatores!G$42:H$64,2,FALSE))),VLOOKUP(B301,Deflatores!G$42:H$64,2,FALSE),IF(OR(ISBLANK(C301),ISBLANK(B301)),"",VLOOKUP(C301,Deflatores!G$4:H$38,2,FALSE)*H301+VLOOKUP(C301,Deflatores!G$4:I$38,3,FALSE)))</f>
        <v>10</v>
      </c>
      <c r="M301" s="107"/>
      <c r="N301" s="107"/>
      <c r="O301" s="108"/>
      <c r="P301" s="109"/>
    </row>
    <row r="302" spans="1:16" x14ac:dyDescent="0.25">
      <c r="A302" s="110" t="s">
        <v>414</v>
      </c>
      <c r="B302" s="103" t="s">
        <v>51</v>
      </c>
      <c r="C302" s="103" t="s">
        <v>41</v>
      </c>
      <c r="D302" s="104">
        <v>11</v>
      </c>
      <c r="E302" s="104">
        <v>3</v>
      </c>
      <c r="F302" s="105" t="str">
        <f t="shared" si="42"/>
        <v>Alta</v>
      </c>
      <c r="G302" s="104" t="str">
        <f t="shared" si="43"/>
        <v>EEH</v>
      </c>
      <c r="H302" s="104">
        <f t="shared" si="44"/>
        <v>6</v>
      </c>
      <c r="I302" s="105" t="str">
        <f t="shared" si="45"/>
        <v>H</v>
      </c>
      <c r="J302" s="104" t="str">
        <f t="shared" si="46"/>
        <v>EEI</v>
      </c>
      <c r="K302" s="106">
        <f t="shared" si="47"/>
        <v>6</v>
      </c>
      <c r="L302" s="106">
        <f>IF(NOT(ISERROR(VLOOKUP(B302,Deflatores!G$42:H$64,2,FALSE))),VLOOKUP(B302,Deflatores!G$42:H$64,2,FALSE),IF(OR(ISBLANK(C302),ISBLANK(B302)),"",VLOOKUP(C302,Deflatores!G$4:H$38,2,FALSE)*H302+VLOOKUP(C302,Deflatores!G$4:I$38,3,FALSE)))</f>
        <v>6</v>
      </c>
      <c r="M302" s="107"/>
      <c r="N302" s="107"/>
      <c r="O302" s="108"/>
      <c r="P302" s="109"/>
    </row>
    <row r="303" spans="1:16" x14ac:dyDescent="0.25">
      <c r="A303" s="110" t="s">
        <v>415</v>
      </c>
      <c r="B303" s="103" t="s">
        <v>51</v>
      </c>
      <c r="C303" s="103" t="s">
        <v>41</v>
      </c>
      <c r="D303" s="104">
        <v>11</v>
      </c>
      <c r="E303" s="104">
        <v>3</v>
      </c>
      <c r="F303" s="105" t="str">
        <f t="shared" si="42"/>
        <v>Alta</v>
      </c>
      <c r="G303" s="104" t="str">
        <f t="shared" si="43"/>
        <v>EEH</v>
      </c>
      <c r="H303" s="104">
        <f t="shared" si="44"/>
        <v>6</v>
      </c>
      <c r="I303" s="105" t="str">
        <f t="shared" si="45"/>
        <v>H</v>
      </c>
      <c r="J303" s="104" t="str">
        <f t="shared" si="46"/>
        <v>EEI</v>
      </c>
      <c r="K303" s="106">
        <f t="shared" si="47"/>
        <v>6</v>
      </c>
      <c r="L303" s="106">
        <f>IF(NOT(ISERROR(VLOOKUP(B303,Deflatores!G$42:H$64,2,FALSE))),VLOOKUP(B303,Deflatores!G$42:H$64,2,FALSE),IF(OR(ISBLANK(C303),ISBLANK(B303)),"",VLOOKUP(C303,Deflatores!G$4:H$38,2,FALSE)*H303+VLOOKUP(C303,Deflatores!G$4:I$38,3,FALSE)))</f>
        <v>6</v>
      </c>
      <c r="M303" s="107"/>
      <c r="N303" s="107"/>
      <c r="O303" s="108"/>
      <c r="P303" s="109"/>
    </row>
    <row r="304" spans="1:16" x14ac:dyDescent="0.25">
      <c r="A304" s="111" t="s">
        <v>416</v>
      </c>
      <c r="B304" s="103" t="s">
        <v>46</v>
      </c>
      <c r="C304" s="103" t="s">
        <v>41</v>
      </c>
      <c r="D304" s="104">
        <v>4</v>
      </c>
      <c r="E304" s="104">
        <v>1</v>
      </c>
      <c r="F304" s="105" t="str">
        <f t="shared" si="42"/>
        <v>Baixa</v>
      </c>
      <c r="G304" s="104" t="str">
        <f t="shared" si="43"/>
        <v>CEL</v>
      </c>
      <c r="H304" s="104">
        <f t="shared" si="44"/>
        <v>3</v>
      </c>
      <c r="I304" s="105" t="str">
        <f t="shared" si="45"/>
        <v>L</v>
      </c>
      <c r="J304" s="104" t="str">
        <f t="shared" si="46"/>
        <v>CEI</v>
      </c>
      <c r="K304" s="106">
        <f t="shared" si="47"/>
        <v>3</v>
      </c>
      <c r="L304" s="106">
        <f>IF(NOT(ISERROR(VLOOKUP(B304,Deflatores!G$42:H$64,2,FALSE))),VLOOKUP(B304,Deflatores!G$42:H$64,2,FALSE),IF(OR(ISBLANK(C304),ISBLANK(B304)),"",VLOOKUP(C304,Deflatores!G$4:H$38,2,FALSE)*H304+VLOOKUP(C304,Deflatores!G$4:I$38,3,FALSE)))</f>
        <v>3</v>
      </c>
      <c r="M304" s="107"/>
      <c r="N304" s="107"/>
      <c r="O304" s="108"/>
      <c r="P304" s="109"/>
    </row>
    <row r="305" spans="1:16" x14ac:dyDescent="0.25">
      <c r="A305" s="110" t="s">
        <v>417</v>
      </c>
      <c r="B305" s="103" t="s">
        <v>51</v>
      </c>
      <c r="C305" s="103" t="s">
        <v>41</v>
      </c>
      <c r="D305" s="104">
        <v>11</v>
      </c>
      <c r="E305" s="104">
        <v>3</v>
      </c>
      <c r="F305" s="105" t="str">
        <f t="shared" si="42"/>
        <v>Alta</v>
      </c>
      <c r="G305" s="104" t="str">
        <f t="shared" si="43"/>
        <v>EEH</v>
      </c>
      <c r="H305" s="104">
        <f t="shared" si="44"/>
        <v>6</v>
      </c>
      <c r="I305" s="105" t="str">
        <f t="shared" si="45"/>
        <v>H</v>
      </c>
      <c r="J305" s="104" t="str">
        <f t="shared" si="46"/>
        <v>EEI</v>
      </c>
      <c r="K305" s="106">
        <f t="shared" si="47"/>
        <v>6</v>
      </c>
      <c r="L305" s="106">
        <f>IF(NOT(ISERROR(VLOOKUP(B305,Deflatores!G$42:H$64,2,FALSE))),VLOOKUP(B305,Deflatores!G$42:H$64,2,FALSE),IF(OR(ISBLANK(C305),ISBLANK(B305)),"",VLOOKUP(C305,Deflatores!G$4:H$38,2,FALSE)*H305+VLOOKUP(C305,Deflatores!G$4:I$38,3,FALSE)))</f>
        <v>6</v>
      </c>
      <c r="M305" s="107"/>
      <c r="N305" s="107"/>
      <c r="O305" s="108"/>
      <c r="P305" s="109"/>
    </row>
    <row r="306" spans="1:16" x14ac:dyDescent="0.25">
      <c r="A306" s="111" t="s">
        <v>54</v>
      </c>
      <c r="B306" s="103" t="s">
        <v>46</v>
      </c>
      <c r="C306" s="103" t="s">
        <v>41</v>
      </c>
      <c r="D306" s="104">
        <v>7</v>
      </c>
      <c r="E306" s="104">
        <v>2</v>
      </c>
      <c r="F306" s="105" t="str">
        <f t="shared" si="42"/>
        <v>Média</v>
      </c>
      <c r="G306" s="104" t="str">
        <f t="shared" si="43"/>
        <v>CEA</v>
      </c>
      <c r="H306" s="104">
        <f t="shared" si="44"/>
        <v>4</v>
      </c>
      <c r="I306" s="105" t="str">
        <f t="shared" si="45"/>
        <v>A</v>
      </c>
      <c r="J306" s="104" t="str">
        <f t="shared" si="46"/>
        <v>CEI</v>
      </c>
      <c r="K306" s="106">
        <f t="shared" si="47"/>
        <v>4</v>
      </c>
      <c r="L306" s="106">
        <f>IF(NOT(ISERROR(VLOOKUP(B306,Deflatores!G$42:H$64,2,FALSE))),VLOOKUP(B306,Deflatores!G$42:H$64,2,FALSE),IF(OR(ISBLANK(C306),ISBLANK(B306)),"",VLOOKUP(C306,Deflatores!G$4:H$38,2,FALSE)*H306+VLOOKUP(C306,Deflatores!G$4:I$38,3,FALSE)))</f>
        <v>4</v>
      </c>
      <c r="M306" s="107"/>
      <c r="N306" s="107"/>
      <c r="O306" s="108"/>
      <c r="P306" s="109"/>
    </row>
    <row r="307" spans="1:16" x14ac:dyDescent="0.25">
      <c r="A307" s="110" t="s">
        <v>418</v>
      </c>
      <c r="B307" s="103" t="s">
        <v>46</v>
      </c>
      <c r="C307" s="103" t="s">
        <v>41</v>
      </c>
      <c r="D307" s="104">
        <v>8</v>
      </c>
      <c r="E307" s="104">
        <v>2</v>
      </c>
      <c r="F307" s="105" t="str">
        <f t="shared" si="42"/>
        <v>Média</v>
      </c>
      <c r="G307" s="104" t="str">
        <f t="shared" si="43"/>
        <v>CEA</v>
      </c>
      <c r="H307" s="104">
        <f t="shared" si="44"/>
        <v>4</v>
      </c>
      <c r="I307" s="105" t="str">
        <f t="shared" si="45"/>
        <v>A</v>
      </c>
      <c r="J307" s="104" t="str">
        <f t="shared" si="46"/>
        <v>CEI</v>
      </c>
      <c r="K307" s="106">
        <f t="shared" si="47"/>
        <v>4</v>
      </c>
      <c r="L307" s="106">
        <f>IF(NOT(ISERROR(VLOOKUP(B307,Deflatores!G$42:H$64,2,FALSE))),VLOOKUP(B307,Deflatores!G$42:H$64,2,FALSE),IF(OR(ISBLANK(C307),ISBLANK(B307)),"",VLOOKUP(C307,Deflatores!G$4:H$38,2,FALSE)*H307+VLOOKUP(C307,Deflatores!G$4:I$38,3,FALSE)))</f>
        <v>4</v>
      </c>
      <c r="M307" s="107"/>
      <c r="N307" s="107"/>
      <c r="O307" s="108"/>
      <c r="P307" s="109"/>
    </row>
    <row r="308" spans="1:16" x14ac:dyDescent="0.25">
      <c r="A308" s="110" t="s">
        <v>419</v>
      </c>
      <c r="B308" s="103" t="s">
        <v>51</v>
      </c>
      <c r="C308" s="103" t="s">
        <v>41</v>
      </c>
      <c r="D308" s="104">
        <v>3</v>
      </c>
      <c r="E308" s="104">
        <v>1</v>
      </c>
      <c r="F308" s="105" t="str">
        <f t="shared" si="42"/>
        <v>Baixa</v>
      </c>
      <c r="G308" s="104" t="str">
        <f t="shared" si="43"/>
        <v>EEL</v>
      </c>
      <c r="H308" s="104">
        <f t="shared" si="44"/>
        <v>3</v>
      </c>
      <c r="I308" s="105" t="str">
        <f t="shared" si="45"/>
        <v>L</v>
      </c>
      <c r="J308" s="104" t="str">
        <f t="shared" si="46"/>
        <v>EEI</v>
      </c>
      <c r="K308" s="106">
        <f t="shared" si="47"/>
        <v>3</v>
      </c>
      <c r="L308" s="106">
        <f>IF(NOT(ISERROR(VLOOKUP(B308,Deflatores!G$42:H$64,2,FALSE))),VLOOKUP(B308,Deflatores!G$42:H$64,2,FALSE),IF(OR(ISBLANK(C308),ISBLANK(B308)),"",VLOOKUP(C308,Deflatores!G$4:H$38,2,FALSE)*H308+VLOOKUP(C308,Deflatores!G$4:I$38,3,FALSE)))</f>
        <v>3</v>
      </c>
      <c r="M308" s="107"/>
      <c r="N308" s="107"/>
      <c r="O308" s="108"/>
      <c r="P308" s="109"/>
    </row>
    <row r="309" spans="1:16" x14ac:dyDescent="0.25">
      <c r="A309" s="110" t="s">
        <v>420</v>
      </c>
      <c r="B309" s="103" t="s">
        <v>46</v>
      </c>
      <c r="C309" s="103" t="s">
        <v>41</v>
      </c>
      <c r="D309" s="104">
        <v>22</v>
      </c>
      <c r="E309" s="104">
        <v>6</v>
      </c>
      <c r="F309" s="105" t="str">
        <f t="shared" si="42"/>
        <v>Alta</v>
      </c>
      <c r="G309" s="104" t="str">
        <f t="shared" si="43"/>
        <v>CEH</v>
      </c>
      <c r="H309" s="104">
        <f t="shared" si="44"/>
        <v>6</v>
      </c>
      <c r="I309" s="105" t="str">
        <f t="shared" si="45"/>
        <v>H</v>
      </c>
      <c r="J309" s="104" t="str">
        <f t="shared" si="46"/>
        <v>CEI</v>
      </c>
      <c r="K309" s="106">
        <f t="shared" si="47"/>
        <v>6</v>
      </c>
      <c r="L309" s="106">
        <f>IF(NOT(ISERROR(VLOOKUP(B309,Deflatores!G$42:H$64,2,FALSE))),VLOOKUP(B309,Deflatores!G$42:H$64,2,FALSE),IF(OR(ISBLANK(C309),ISBLANK(B309)),"",VLOOKUP(C309,Deflatores!G$4:H$38,2,FALSE)*H309+VLOOKUP(C309,Deflatores!G$4:I$38,3,FALSE)))</f>
        <v>6</v>
      </c>
      <c r="M309" s="107"/>
      <c r="N309" s="107"/>
      <c r="O309" s="108"/>
      <c r="P309" s="109"/>
    </row>
    <row r="310" spans="1:16" x14ac:dyDescent="0.25">
      <c r="A310" s="119" t="s">
        <v>421</v>
      </c>
      <c r="B310" s="103" t="s">
        <v>46</v>
      </c>
      <c r="C310" s="103" t="s">
        <v>41</v>
      </c>
      <c r="D310" s="104">
        <v>24</v>
      </c>
      <c r="E310" s="104">
        <v>6</v>
      </c>
      <c r="F310" s="105" t="str">
        <f t="shared" si="42"/>
        <v>Alta</v>
      </c>
      <c r="G310" s="104" t="str">
        <f t="shared" si="43"/>
        <v>CEH</v>
      </c>
      <c r="H310" s="104">
        <f t="shared" si="44"/>
        <v>6</v>
      </c>
      <c r="I310" s="105" t="str">
        <f t="shared" si="45"/>
        <v>H</v>
      </c>
      <c r="J310" s="104" t="str">
        <f t="shared" si="46"/>
        <v>CEI</v>
      </c>
      <c r="K310" s="106">
        <f t="shared" si="47"/>
        <v>6</v>
      </c>
      <c r="L310" s="106">
        <f>IF(NOT(ISERROR(VLOOKUP(B310,Deflatores!G$42:H$64,2,FALSE))),VLOOKUP(B310,Deflatores!G$42:H$64,2,FALSE),IF(OR(ISBLANK(C310),ISBLANK(B310)),"",VLOOKUP(C310,Deflatores!G$4:H$38,2,FALSE)*H310+VLOOKUP(C310,Deflatores!G$4:I$38,3,FALSE)))</f>
        <v>6</v>
      </c>
      <c r="M310" s="107"/>
      <c r="N310" s="107"/>
      <c r="O310" s="108"/>
      <c r="P310" s="109"/>
    </row>
    <row r="311" spans="1:16" x14ac:dyDescent="0.25">
      <c r="A311" s="112"/>
      <c r="B311" s="103"/>
      <c r="C311" s="103"/>
      <c r="D311" s="104"/>
      <c r="E311" s="104"/>
      <c r="F311" s="105" t="str">
        <f t="shared" si="42"/>
        <v/>
      </c>
      <c r="G311" s="104" t="str">
        <f t="shared" si="43"/>
        <v/>
      </c>
      <c r="H311" s="104" t="str">
        <f t="shared" si="44"/>
        <v/>
      </c>
      <c r="I311" s="105" t="str">
        <f t="shared" si="45"/>
        <v/>
      </c>
      <c r="J311" s="104" t="str">
        <f t="shared" si="46"/>
        <v/>
      </c>
      <c r="K311" s="106" t="str">
        <f t="shared" si="47"/>
        <v/>
      </c>
      <c r="L311" s="106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7"/>
      <c r="N311" s="107"/>
      <c r="O311" s="108"/>
      <c r="P311" s="109"/>
    </row>
    <row r="312" spans="1:16" x14ac:dyDescent="0.25">
      <c r="A312" s="102" t="s">
        <v>422</v>
      </c>
      <c r="B312" s="103"/>
      <c r="C312" s="103"/>
      <c r="D312" s="104"/>
      <c r="E312" s="104"/>
      <c r="F312" s="105" t="str">
        <f t="shared" si="42"/>
        <v/>
      </c>
      <c r="G312" s="104" t="str">
        <f t="shared" si="43"/>
        <v/>
      </c>
      <c r="H312" s="104" t="str">
        <f t="shared" si="44"/>
        <v/>
      </c>
      <c r="I312" s="105" t="str">
        <f t="shared" si="45"/>
        <v/>
      </c>
      <c r="J312" s="104" t="str">
        <f t="shared" si="46"/>
        <v/>
      </c>
      <c r="K312" s="106" t="str">
        <f t="shared" si="47"/>
        <v/>
      </c>
      <c r="L312" s="106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7"/>
      <c r="N312" s="107"/>
      <c r="O312" s="108"/>
      <c r="P312" s="109"/>
    </row>
    <row r="313" spans="1:16" x14ac:dyDescent="0.25">
      <c r="A313" s="110" t="s">
        <v>423</v>
      </c>
      <c r="B313" s="103" t="s">
        <v>49</v>
      </c>
      <c r="C313" s="103" t="s">
        <v>41</v>
      </c>
      <c r="D313" s="104">
        <v>19</v>
      </c>
      <c r="E313" s="104">
        <v>1</v>
      </c>
      <c r="F313" s="105" t="str">
        <f t="shared" si="42"/>
        <v>Baixa</v>
      </c>
      <c r="G313" s="104" t="str">
        <f t="shared" si="43"/>
        <v>ALIL</v>
      </c>
      <c r="H313" s="104">
        <f t="shared" si="44"/>
        <v>7</v>
      </c>
      <c r="I313" s="105" t="str">
        <f t="shared" si="45"/>
        <v>L</v>
      </c>
      <c r="J313" s="104" t="str">
        <f t="shared" si="46"/>
        <v>ALII</v>
      </c>
      <c r="K313" s="106">
        <f t="shared" si="47"/>
        <v>7</v>
      </c>
      <c r="L313" s="106">
        <f>IF(NOT(ISERROR(VLOOKUP(B313,Deflatores!G$42:H$64,2,FALSE))),VLOOKUP(B313,Deflatores!G$42:H$64,2,FALSE),IF(OR(ISBLANK(C313),ISBLANK(B313)),"",VLOOKUP(C313,Deflatores!G$4:H$38,2,FALSE)*H313+VLOOKUP(C313,Deflatores!G$4:I$38,3,FALSE)))</f>
        <v>7</v>
      </c>
      <c r="M313" s="107"/>
      <c r="N313" s="107"/>
      <c r="O313" s="108"/>
      <c r="P313" s="109"/>
    </row>
    <row r="314" spans="1:16" x14ac:dyDescent="0.25">
      <c r="A314" s="110" t="s">
        <v>424</v>
      </c>
      <c r="B314" s="103" t="s">
        <v>51</v>
      </c>
      <c r="C314" s="103" t="s">
        <v>41</v>
      </c>
      <c r="D314" s="104">
        <v>19</v>
      </c>
      <c r="E314" s="104">
        <v>5</v>
      </c>
      <c r="F314" s="105" t="str">
        <f t="shared" si="42"/>
        <v>Alta</v>
      </c>
      <c r="G314" s="104" t="str">
        <f t="shared" si="43"/>
        <v>EEH</v>
      </c>
      <c r="H314" s="104">
        <f t="shared" si="44"/>
        <v>6</v>
      </c>
      <c r="I314" s="105" t="str">
        <f t="shared" si="45"/>
        <v>H</v>
      </c>
      <c r="J314" s="104" t="str">
        <f t="shared" si="46"/>
        <v>EEI</v>
      </c>
      <c r="K314" s="106">
        <f t="shared" si="47"/>
        <v>6</v>
      </c>
      <c r="L314" s="106">
        <f>IF(NOT(ISERROR(VLOOKUP(B314,Deflatores!G$42:H$64,2,FALSE))),VLOOKUP(B314,Deflatores!G$42:H$64,2,FALSE),IF(OR(ISBLANK(C314),ISBLANK(B314)),"",VLOOKUP(C314,Deflatores!G$4:H$38,2,FALSE)*H314+VLOOKUP(C314,Deflatores!G$4:I$38,3,FALSE)))</f>
        <v>6</v>
      </c>
      <c r="M314" s="107"/>
      <c r="N314" s="107"/>
      <c r="O314" s="108"/>
      <c r="P314" s="109"/>
    </row>
    <row r="315" spans="1:16" x14ac:dyDescent="0.25">
      <c r="A315" s="111" t="s">
        <v>425</v>
      </c>
      <c r="B315" s="103" t="s">
        <v>46</v>
      </c>
      <c r="C315" s="103" t="s">
        <v>41</v>
      </c>
      <c r="D315" s="104">
        <v>5</v>
      </c>
      <c r="E315" s="104">
        <v>2</v>
      </c>
      <c r="F315" s="105" t="str">
        <f t="shared" si="42"/>
        <v>Baixa</v>
      </c>
      <c r="G315" s="104" t="str">
        <f t="shared" si="43"/>
        <v>CEL</v>
      </c>
      <c r="H315" s="104">
        <f t="shared" si="44"/>
        <v>3</v>
      </c>
      <c r="I315" s="105" t="str">
        <f t="shared" si="45"/>
        <v>L</v>
      </c>
      <c r="J315" s="104" t="str">
        <f t="shared" si="46"/>
        <v>CEI</v>
      </c>
      <c r="K315" s="106">
        <f t="shared" si="47"/>
        <v>3</v>
      </c>
      <c r="L315" s="106">
        <f>IF(NOT(ISERROR(VLOOKUP(B315,Deflatores!G$42:H$64,2,FALSE))),VLOOKUP(B315,Deflatores!G$42:H$64,2,FALSE),IF(OR(ISBLANK(C315),ISBLANK(B315)),"",VLOOKUP(C315,Deflatores!G$4:H$38,2,FALSE)*H315+VLOOKUP(C315,Deflatores!G$4:I$38,3,FALSE)))</f>
        <v>3</v>
      </c>
      <c r="M315" s="107"/>
      <c r="N315" s="107"/>
      <c r="O315" s="108"/>
      <c r="P315" s="109"/>
    </row>
    <row r="316" spans="1:16" x14ac:dyDescent="0.25">
      <c r="A316" s="111" t="s">
        <v>426</v>
      </c>
      <c r="B316" s="103" t="s">
        <v>46</v>
      </c>
      <c r="C316" s="103" t="s">
        <v>41</v>
      </c>
      <c r="D316" s="104">
        <v>4</v>
      </c>
      <c r="E316" s="104">
        <v>1</v>
      </c>
      <c r="F316" s="105" t="str">
        <f t="shared" si="42"/>
        <v>Baixa</v>
      </c>
      <c r="G316" s="104" t="str">
        <f t="shared" si="43"/>
        <v>CEL</v>
      </c>
      <c r="H316" s="104">
        <f t="shared" si="44"/>
        <v>3</v>
      </c>
      <c r="I316" s="105" t="str">
        <f t="shared" si="45"/>
        <v>L</v>
      </c>
      <c r="J316" s="104" t="str">
        <f t="shared" si="46"/>
        <v>CEI</v>
      </c>
      <c r="K316" s="106">
        <f t="shared" si="47"/>
        <v>3</v>
      </c>
      <c r="L316" s="106">
        <f>IF(NOT(ISERROR(VLOOKUP(B316,Deflatores!G$42:H$64,2,FALSE))),VLOOKUP(B316,Deflatores!G$42:H$64,2,FALSE),IF(OR(ISBLANK(C316),ISBLANK(B316)),"",VLOOKUP(C316,Deflatores!G$4:H$38,2,FALSE)*H316+VLOOKUP(C316,Deflatores!G$4:I$38,3,FALSE)))</f>
        <v>3</v>
      </c>
      <c r="M316" s="107"/>
      <c r="N316" s="107"/>
      <c r="O316" s="108"/>
      <c r="P316" s="109"/>
    </row>
    <row r="317" spans="1:16" x14ac:dyDescent="0.25">
      <c r="A317" s="110" t="s">
        <v>427</v>
      </c>
      <c r="B317" s="103" t="s">
        <v>51</v>
      </c>
      <c r="C317" s="103" t="s">
        <v>41</v>
      </c>
      <c r="D317" s="104">
        <v>19</v>
      </c>
      <c r="E317" s="104">
        <v>5</v>
      </c>
      <c r="F317" s="105" t="str">
        <f t="shared" si="42"/>
        <v>Alta</v>
      </c>
      <c r="G317" s="104" t="str">
        <f t="shared" si="43"/>
        <v>EEH</v>
      </c>
      <c r="H317" s="104">
        <f t="shared" si="44"/>
        <v>6</v>
      </c>
      <c r="I317" s="105" t="str">
        <f t="shared" si="45"/>
        <v>H</v>
      </c>
      <c r="J317" s="104" t="str">
        <f t="shared" si="46"/>
        <v>EEI</v>
      </c>
      <c r="K317" s="106">
        <f t="shared" si="47"/>
        <v>6</v>
      </c>
      <c r="L317" s="106">
        <f>IF(NOT(ISERROR(VLOOKUP(B317,Deflatores!G$42:H$64,2,FALSE))),VLOOKUP(B317,Deflatores!G$42:H$64,2,FALSE),IF(OR(ISBLANK(C317),ISBLANK(B317)),"",VLOOKUP(C317,Deflatores!G$4:H$38,2,FALSE)*H317+VLOOKUP(C317,Deflatores!G$4:I$38,3,FALSE)))</f>
        <v>6</v>
      </c>
      <c r="M317" s="107"/>
      <c r="N317" s="107"/>
      <c r="O317" s="108"/>
      <c r="P317" s="109"/>
    </row>
    <row r="318" spans="1:16" x14ac:dyDescent="0.25">
      <c r="A318" s="111" t="s">
        <v>54</v>
      </c>
      <c r="B318" s="103" t="s">
        <v>46</v>
      </c>
      <c r="C318" s="103" t="s">
        <v>41</v>
      </c>
      <c r="D318" s="104">
        <v>23</v>
      </c>
      <c r="E318" s="104">
        <v>4</v>
      </c>
      <c r="F318" s="105" t="str">
        <f t="shared" si="42"/>
        <v>Alta</v>
      </c>
      <c r="G318" s="104" t="str">
        <f t="shared" si="43"/>
        <v>CEH</v>
      </c>
      <c r="H318" s="104">
        <f t="shared" si="44"/>
        <v>6</v>
      </c>
      <c r="I318" s="105" t="str">
        <f t="shared" si="45"/>
        <v>H</v>
      </c>
      <c r="J318" s="104" t="str">
        <f t="shared" si="46"/>
        <v>CEI</v>
      </c>
      <c r="K318" s="106">
        <f t="shared" si="47"/>
        <v>6</v>
      </c>
      <c r="L318" s="106">
        <f>IF(NOT(ISERROR(VLOOKUP(B318,Deflatores!G$42:H$64,2,FALSE))),VLOOKUP(B318,Deflatores!G$42:H$64,2,FALSE),IF(OR(ISBLANK(C318),ISBLANK(B318)),"",VLOOKUP(C318,Deflatores!G$4:H$38,2,FALSE)*H318+VLOOKUP(C318,Deflatores!G$4:I$38,3,FALSE)))</f>
        <v>6</v>
      </c>
      <c r="M318" s="107"/>
      <c r="N318" s="107"/>
      <c r="O318" s="108"/>
      <c r="P318" s="109"/>
    </row>
    <row r="319" spans="1:16" x14ac:dyDescent="0.25">
      <c r="A319" s="110" t="s">
        <v>428</v>
      </c>
      <c r="B319" s="103" t="s">
        <v>51</v>
      </c>
      <c r="C319" s="103" t="s">
        <v>41</v>
      </c>
      <c r="D319" s="104">
        <v>12</v>
      </c>
      <c r="E319" s="104">
        <v>4</v>
      </c>
      <c r="F319" s="105" t="str">
        <f t="shared" si="42"/>
        <v>Alta</v>
      </c>
      <c r="G319" s="104" t="str">
        <f t="shared" si="43"/>
        <v>EEH</v>
      </c>
      <c r="H319" s="104">
        <f t="shared" si="44"/>
        <v>6</v>
      </c>
      <c r="I319" s="105" t="str">
        <f t="shared" si="45"/>
        <v>H</v>
      </c>
      <c r="J319" s="104" t="str">
        <f t="shared" si="46"/>
        <v>EEI</v>
      </c>
      <c r="K319" s="106">
        <f t="shared" si="47"/>
        <v>6</v>
      </c>
      <c r="L319" s="106">
        <f>IF(NOT(ISERROR(VLOOKUP(B319,Deflatores!G$42:H$64,2,FALSE))),VLOOKUP(B319,Deflatores!G$42:H$64,2,FALSE),IF(OR(ISBLANK(C319),ISBLANK(B319)),"",VLOOKUP(C319,Deflatores!G$4:H$38,2,FALSE)*H319+VLOOKUP(C319,Deflatores!G$4:I$38,3,FALSE)))</f>
        <v>6</v>
      </c>
      <c r="M319" s="107"/>
      <c r="N319" s="107"/>
      <c r="O319" s="108"/>
      <c r="P319" s="109"/>
    </row>
    <row r="320" spans="1:16" x14ac:dyDescent="0.25">
      <c r="A320" s="110" t="s">
        <v>429</v>
      </c>
      <c r="B320" s="103" t="s">
        <v>51</v>
      </c>
      <c r="C320" s="103" t="s">
        <v>41</v>
      </c>
      <c r="D320" s="104">
        <v>3</v>
      </c>
      <c r="E320" s="104">
        <v>1</v>
      </c>
      <c r="F320" s="105" t="str">
        <f t="shared" si="42"/>
        <v>Baixa</v>
      </c>
      <c r="G320" s="104" t="str">
        <f t="shared" si="43"/>
        <v>EEL</v>
      </c>
      <c r="H320" s="104">
        <f t="shared" si="44"/>
        <v>3</v>
      </c>
      <c r="I320" s="105" t="str">
        <f t="shared" si="45"/>
        <v>L</v>
      </c>
      <c r="J320" s="104" t="str">
        <f t="shared" si="46"/>
        <v>EEI</v>
      </c>
      <c r="K320" s="106">
        <f t="shared" si="47"/>
        <v>3</v>
      </c>
      <c r="L320" s="106">
        <f>IF(NOT(ISERROR(VLOOKUP(B320,Deflatores!G$42:H$64,2,FALSE))),VLOOKUP(B320,Deflatores!G$42:H$64,2,FALSE),IF(OR(ISBLANK(C320),ISBLANK(B320)),"",VLOOKUP(C320,Deflatores!G$4:H$38,2,FALSE)*H320+VLOOKUP(C320,Deflatores!G$4:I$38,3,FALSE)))</f>
        <v>3</v>
      </c>
      <c r="M320" s="107"/>
      <c r="N320" s="107"/>
      <c r="O320" s="108"/>
      <c r="P320" s="109"/>
    </row>
    <row r="321" spans="1:16" x14ac:dyDescent="0.25">
      <c r="A321" s="110" t="s">
        <v>430</v>
      </c>
      <c r="B321" s="103" t="s">
        <v>46</v>
      </c>
      <c r="C321" s="103" t="s">
        <v>41</v>
      </c>
      <c r="D321" s="104">
        <v>24</v>
      </c>
      <c r="E321" s="104">
        <v>8</v>
      </c>
      <c r="F321" s="105" t="str">
        <f t="shared" si="42"/>
        <v>Alta</v>
      </c>
      <c r="G321" s="104" t="str">
        <f t="shared" si="43"/>
        <v>CEH</v>
      </c>
      <c r="H321" s="104">
        <f t="shared" si="44"/>
        <v>6</v>
      </c>
      <c r="I321" s="105" t="str">
        <f t="shared" si="45"/>
        <v>H</v>
      </c>
      <c r="J321" s="104" t="str">
        <f t="shared" si="46"/>
        <v>CEI</v>
      </c>
      <c r="K321" s="106">
        <f t="shared" si="47"/>
        <v>6</v>
      </c>
      <c r="L321" s="106">
        <f>IF(NOT(ISERROR(VLOOKUP(B321,Deflatores!G$42:H$64,2,FALSE))),VLOOKUP(B321,Deflatores!G$42:H$64,2,FALSE),IF(OR(ISBLANK(C321),ISBLANK(B321)),"",VLOOKUP(C321,Deflatores!G$4:H$38,2,FALSE)*H321+VLOOKUP(C321,Deflatores!G$4:I$38,3,FALSE)))</f>
        <v>6</v>
      </c>
      <c r="M321" s="107"/>
      <c r="N321" s="107"/>
      <c r="O321" s="108"/>
      <c r="P321" s="109"/>
    </row>
    <row r="322" spans="1:16" x14ac:dyDescent="0.25">
      <c r="A322" s="110" t="s">
        <v>431</v>
      </c>
      <c r="B322" s="103" t="s">
        <v>46</v>
      </c>
      <c r="C322" s="103" t="s">
        <v>41</v>
      </c>
      <c r="D322" s="104">
        <v>24</v>
      </c>
      <c r="E322" s="104">
        <v>4</v>
      </c>
      <c r="F322" s="105" t="str">
        <f t="shared" si="42"/>
        <v>Alta</v>
      </c>
      <c r="G322" s="104" t="str">
        <f t="shared" si="43"/>
        <v>CEH</v>
      </c>
      <c r="H322" s="104">
        <f t="shared" si="44"/>
        <v>6</v>
      </c>
      <c r="I322" s="105" t="str">
        <f t="shared" si="45"/>
        <v>H</v>
      </c>
      <c r="J322" s="104" t="str">
        <f t="shared" si="46"/>
        <v>CEI</v>
      </c>
      <c r="K322" s="106">
        <f t="shared" si="47"/>
        <v>6</v>
      </c>
      <c r="L322" s="106">
        <f>IF(NOT(ISERROR(VLOOKUP(B322,Deflatores!G$42:H$64,2,FALSE))),VLOOKUP(B322,Deflatores!G$42:H$64,2,FALSE),IF(OR(ISBLANK(C322),ISBLANK(B322)),"",VLOOKUP(C322,Deflatores!G$4:H$38,2,FALSE)*H322+VLOOKUP(C322,Deflatores!G$4:I$38,3,FALSE)))</f>
        <v>6</v>
      </c>
      <c r="M322" s="107"/>
      <c r="N322" s="107"/>
      <c r="O322" s="108"/>
      <c r="P322" s="109"/>
    </row>
    <row r="323" spans="1:16" x14ac:dyDescent="0.25">
      <c r="A323" s="112"/>
      <c r="B323" s="103"/>
      <c r="C323" s="103"/>
      <c r="D323" s="104"/>
      <c r="E323" s="104"/>
      <c r="F323" s="105" t="str">
        <f t="shared" si="42"/>
        <v/>
      </c>
      <c r="G323" s="104" t="str">
        <f t="shared" si="43"/>
        <v/>
      </c>
      <c r="H323" s="104" t="str">
        <f t="shared" si="44"/>
        <v/>
      </c>
      <c r="I323" s="105" t="str">
        <f t="shared" si="45"/>
        <v/>
      </c>
      <c r="J323" s="104" t="str">
        <f t="shared" si="46"/>
        <v/>
      </c>
      <c r="K323" s="106" t="str">
        <f t="shared" si="47"/>
        <v/>
      </c>
      <c r="L323" s="106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7"/>
      <c r="N323" s="107"/>
      <c r="O323" s="108"/>
      <c r="P323" s="109"/>
    </row>
    <row r="324" spans="1:16" x14ac:dyDescent="0.25">
      <c r="A324" s="102" t="s">
        <v>432</v>
      </c>
      <c r="B324" s="103"/>
      <c r="C324" s="103"/>
      <c r="D324" s="104"/>
      <c r="E324" s="104"/>
      <c r="F324" s="105" t="str">
        <f t="shared" si="42"/>
        <v/>
      </c>
      <c r="G324" s="104" t="str">
        <f t="shared" si="43"/>
        <v/>
      </c>
      <c r="H324" s="104" t="str">
        <f t="shared" si="44"/>
        <v/>
      </c>
      <c r="I324" s="105" t="str">
        <f t="shared" si="45"/>
        <v/>
      </c>
      <c r="J324" s="104" t="str">
        <f t="shared" si="46"/>
        <v/>
      </c>
      <c r="K324" s="106" t="str">
        <f t="shared" si="47"/>
        <v/>
      </c>
      <c r="L324" s="106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7"/>
      <c r="N324" s="107"/>
      <c r="O324" s="108"/>
      <c r="P324" s="109"/>
    </row>
    <row r="325" spans="1:16" x14ac:dyDescent="0.25">
      <c r="A325" s="110" t="s">
        <v>433</v>
      </c>
      <c r="B325" s="103" t="s">
        <v>49</v>
      </c>
      <c r="C325" s="103" t="s">
        <v>41</v>
      </c>
      <c r="D325" s="104">
        <v>15</v>
      </c>
      <c r="E325" s="104">
        <v>1</v>
      </c>
      <c r="F325" s="105" t="str">
        <f t="shared" si="42"/>
        <v>Baixa</v>
      </c>
      <c r="G325" s="104" t="str">
        <f t="shared" si="43"/>
        <v>ALIL</v>
      </c>
      <c r="H325" s="104">
        <f t="shared" si="44"/>
        <v>7</v>
      </c>
      <c r="I325" s="105" t="str">
        <f t="shared" si="45"/>
        <v>L</v>
      </c>
      <c r="J325" s="104" t="str">
        <f t="shared" si="46"/>
        <v>ALII</v>
      </c>
      <c r="K325" s="106">
        <f t="shared" si="47"/>
        <v>7</v>
      </c>
      <c r="L325" s="106">
        <f>IF(NOT(ISERROR(VLOOKUP(B325,Deflatores!G$42:H$64,2,FALSE))),VLOOKUP(B325,Deflatores!G$42:H$64,2,FALSE),IF(OR(ISBLANK(C325),ISBLANK(B325)),"",VLOOKUP(C325,Deflatores!G$4:H$38,2,FALSE)*H325+VLOOKUP(C325,Deflatores!G$4:I$38,3,FALSE)))</f>
        <v>7</v>
      </c>
      <c r="M325" s="107"/>
      <c r="N325" s="107"/>
      <c r="O325" s="108"/>
      <c r="P325" s="109"/>
    </row>
    <row r="326" spans="1:16" x14ac:dyDescent="0.25">
      <c r="A326" s="110" t="s">
        <v>434</v>
      </c>
      <c r="B326" s="103" t="s">
        <v>51</v>
      </c>
      <c r="C326" s="103" t="s">
        <v>41</v>
      </c>
      <c r="D326" s="104">
        <v>17</v>
      </c>
      <c r="E326" s="104">
        <v>3</v>
      </c>
      <c r="F326" s="105" t="str">
        <f t="shared" si="42"/>
        <v>Alta</v>
      </c>
      <c r="G326" s="104" t="str">
        <f t="shared" si="43"/>
        <v>EEH</v>
      </c>
      <c r="H326" s="104">
        <f t="shared" si="44"/>
        <v>6</v>
      </c>
      <c r="I326" s="105" t="str">
        <f t="shared" si="45"/>
        <v>H</v>
      </c>
      <c r="J326" s="104" t="str">
        <f t="shared" si="46"/>
        <v>EEI</v>
      </c>
      <c r="K326" s="106">
        <f t="shared" si="47"/>
        <v>6</v>
      </c>
      <c r="L326" s="106">
        <f>IF(NOT(ISERROR(VLOOKUP(B326,Deflatores!G$42:H$64,2,FALSE))),VLOOKUP(B326,Deflatores!G$42:H$64,2,FALSE),IF(OR(ISBLANK(C326),ISBLANK(B326)),"",VLOOKUP(C326,Deflatores!G$4:H$38,2,FALSE)*H326+VLOOKUP(C326,Deflatores!G$4:I$38,3,FALSE)))</f>
        <v>6</v>
      </c>
      <c r="M326" s="107"/>
      <c r="N326" s="107"/>
      <c r="O326" s="108"/>
      <c r="P326" s="109"/>
    </row>
    <row r="327" spans="1:16" x14ac:dyDescent="0.25">
      <c r="A327" s="110" t="s">
        <v>435</v>
      </c>
      <c r="B327" s="103" t="s">
        <v>51</v>
      </c>
      <c r="C327" s="103" t="s">
        <v>41</v>
      </c>
      <c r="D327" s="104">
        <v>15</v>
      </c>
      <c r="E327" s="104">
        <v>3</v>
      </c>
      <c r="F327" s="105" t="str">
        <f t="shared" si="42"/>
        <v>Alta</v>
      </c>
      <c r="G327" s="104" t="str">
        <f t="shared" si="43"/>
        <v>EEH</v>
      </c>
      <c r="H327" s="104">
        <f t="shared" si="44"/>
        <v>6</v>
      </c>
      <c r="I327" s="105" t="str">
        <f t="shared" si="45"/>
        <v>H</v>
      </c>
      <c r="J327" s="104" t="str">
        <f t="shared" si="46"/>
        <v>EEI</v>
      </c>
      <c r="K327" s="106">
        <f t="shared" si="47"/>
        <v>6</v>
      </c>
      <c r="L327" s="106">
        <f>IF(NOT(ISERROR(VLOOKUP(B327,Deflatores!G$42:H$64,2,FALSE))),VLOOKUP(B327,Deflatores!G$42:H$64,2,FALSE),IF(OR(ISBLANK(C327),ISBLANK(B327)),"",VLOOKUP(C327,Deflatores!G$4:H$38,2,FALSE)*H327+VLOOKUP(C327,Deflatores!G$4:I$38,3,FALSE)))</f>
        <v>6</v>
      </c>
      <c r="M327" s="107"/>
      <c r="N327" s="107"/>
      <c r="O327" s="108"/>
      <c r="P327" s="109"/>
    </row>
    <row r="328" spans="1:16" x14ac:dyDescent="0.25">
      <c r="A328" s="110" t="s">
        <v>436</v>
      </c>
      <c r="B328" s="103" t="s">
        <v>51</v>
      </c>
      <c r="C328" s="103" t="s">
        <v>41</v>
      </c>
      <c r="D328" s="104">
        <v>15</v>
      </c>
      <c r="E328" s="104">
        <v>3</v>
      </c>
      <c r="F328" s="105" t="str">
        <f t="shared" si="42"/>
        <v>Alta</v>
      </c>
      <c r="G328" s="104" t="str">
        <f t="shared" si="43"/>
        <v>EEH</v>
      </c>
      <c r="H328" s="104">
        <f t="shared" si="44"/>
        <v>6</v>
      </c>
      <c r="I328" s="105" t="str">
        <f t="shared" si="45"/>
        <v>H</v>
      </c>
      <c r="J328" s="104" t="str">
        <f t="shared" si="46"/>
        <v>EEI</v>
      </c>
      <c r="K328" s="106">
        <f t="shared" si="47"/>
        <v>6</v>
      </c>
      <c r="L328" s="106">
        <f>IF(NOT(ISERROR(VLOOKUP(B328,Deflatores!G$42:H$64,2,FALSE))),VLOOKUP(B328,Deflatores!G$42:H$64,2,FALSE),IF(OR(ISBLANK(C328),ISBLANK(B328)),"",VLOOKUP(C328,Deflatores!G$4:H$38,2,FALSE)*H328+VLOOKUP(C328,Deflatores!G$4:I$38,3,FALSE)))</f>
        <v>6</v>
      </c>
      <c r="M328" s="107"/>
      <c r="N328" s="107"/>
      <c r="O328" s="108"/>
      <c r="P328" s="109"/>
    </row>
    <row r="329" spans="1:16" x14ac:dyDescent="0.25">
      <c r="A329" s="111" t="s">
        <v>54</v>
      </c>
      <c r="B329" s="103" t="s">
        <v>46</v>
      </c>
      <c r="C329" s="103" t="s">
        <v>41</v>
      </c>
      <c r="D329" s="104">
        <v>9</v>
      </c>
      <c r="E329" s="104">
        <v>1</v>
      </c>
      <c r="F329" s="105" t="str">
        <f t="shared" si="42"/>
        <v>Baixa</v>
      </c>
      <c r="G329" s="104" t="str">
        <f t="shared" si="43"/>
        <v>CEL</v>
      </c>
      <c r="H329" s="104">
        <f t="shared" si="44"/>
        <v>3</v>
      </c>
      <c r="I329" s="105" t="str">
        <f t="shared" si="45"/>
        <v>L</v>
      </c>
      <c r="J329" s="104" t="str">
        <f t="shared" si="46"/>
        <v>CEI</v>
      </c>
      <c r="K329" s="106">
        <f t="shared" si="47"/>
        <v>3</v>
      </c>
      <c r="L329" s="106">
        <f>IF(NOT(ISERROR(VLOOKUP(B329,Deflatores!G$42:H$64,2,FALSE))),VLOOKUP(B329,Deflatores!G$42:H$64,2,FALSE),IF(OR(ISBLANK(C329),ISBLANK(B329)),"",VLOOKUP(C329,Deflatores!G$4:H$38,2,FALSE)*H329+VLOOKUP(C329,Deflatores!G$4:I$38,3,FALSE)))</f>
        <v>3</v>
      </c>
      <c r="M329" s="107"/>
      <c r="N329" s="107"/>
      <c r="O329" s="108"/>
      <c r="P329" s="109"/>
    </row>
    <row r="330" spans="1:16" x14ac:dyDescent="0.25">
      <c r="A330" s="110" t="s">
        <v>437</v>
      </c>
      <c r="B330" s="103" t="s">
        <v>46</v>
      </c>
      <c r="C330" s="103" t="s">
        <v>41</v>
      </c>
      <c r="D330" s="104">
        <v>22</v>
      </c>
      <c r="E330" s="104">
        <v>5</v>
      </c>
      <c r="F330" s="105" t="str">
        <f t="shared" si="42"/>
        <v>Alta</v>
      </c>
      <c r="G330" s="104" t="str">
        <f t="shared" si="43"/>
        <v>CEH</v>
      </c>
      <c r="H330" s="104">
        <f t="shared" si="44"/>
        <v>6</v>
      </c>
      <c r="I330" s="105" t="str">
        <f t="shared" si="45"/>
        <v>H</v>
      </c>
      <c r="J330" s="104" t="str">
        <f t="shared" si="46"/>
        <v>CEI</v>
      </c>
      <c r="K330" s="106">
        <f t="shared" si="47"/>
        <v>6</v>
      </c>
      <c r="L330" s="106">
        <f>IF(NOT(ISERROR(VLOOKUP(B330,Deflatores!G$42:H$64,2,FALSE))),VLOOKUP(B330,Deflatores!G$42:H$64,2,FALSE),IF(OR(ISBLANK(C330),ISBLANK(B330)),"",VLOOKUP(C330,Deflatores!G$4:H$38,2,FALSE)*H330+VLOOKUP(C330,Deflatores!G$4:I$38,3,FALSE)))</f>
        <v>6</v>
      </c>
      <c r="M330" s="107"/>
      <c r="N330" s="107"/>
      <c r="O330" s="108"/>
      <c r="P330" s="109"/>
    </row>
    <row r="331" spans="1:16" x14ac:dyDescent="0.25">
      <c r="A331" s="110"/>
      <c r="B331" s="103"/>
      <c r="C331" s="103"/>
      <c r="D331" s="104"/>
      <c r="E331" s="104"/>
      <c r="F331" s="105" t="str">
        <f t="shared" si="42"/>
        <v/>
      </c>
      <c r="G331" s="104" t="str">
        <f t="shared" si="43"/>
        <v/>
      </c>
      <c r="H331" s="104" t="str">
        <f t="shared" si="44"/>
        <v/>
      </c>
      <c r="I331" s="105" t="str">
        <f t="shared" si="45"/>
        <v/>
      </c>
      <c r="J331" s="104" t="str">
        <f t="shared" si="46"/>
        <v/>
      </c>
      <c r="K331" s="106" t="str">
        <f t="shared" si="47"/>
        <v/>
      </c>
      <c r="L331" s="106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7"/>
      <c r="N331" s="107"/>
      <c r="O331" s="108"/>
      <c r="P331" s="109"/>
    </row>
    <row r="332" spans="1:16" x14ac:dyDescent="0.25">
      <c r="A332" s="110"/>
      <c r="B332" s="103"/>
      <c r="C332" s="103"/>
      <c r="D332" s="104"/>
      <c r="E332" s="104"/>
      <c r="F332" s="105" t="str">
        <f t="shared" ref="F332:F395" si="48">IF(ISBLANK(B332),"",IF(I332="L","Baixa",IF(I332="A","Média",IF(I332="","","Alta"))))</f>
        <v/>
      </c>
      <c r="G332" s="104" t="str">
        <f t="shared" ref="G332:G395" si="49">CONCATENATE(B332,I332)</f>
        <v/>
      </c>
      <c r="H332" s="104" t="str">
        <f t="shared" ref="H332:H395" si="50">IF(ISBLANK(B332),"",IF(B332="ALI",IF(I332="L",7,IF(I332="A",10,15)),IF(B332="AIE",IF(I332="L",5,IF(I332="A",7,10)),IF(B332="SE",IF(I332="L",4,IF(I332="A",5,7)),IF(OR(B332="EE",B332="CE"),IF(I332="L",3,IF(I332="A",4,6)),0)))))</f>
        <v/>
      </c>
      <c r="I332" s="105" t="str">
        <f t="shared" ref="I332:I395" si="51">IF(OR(ISBLANK(D332),ISBLANK(E332)),IF(OR(B332="ALI",B332="AIE"),"L",IF(OR(B332="EE",B332="SE",B332="CE"),"A","")),IF(B332="EE",IF(E332&gt;=3,IF(D332&gt;=5,"H","A"),IF(E332&gt;=2,IF(D332&gt;=16,"H",IF(D332&lt;=4,"L","A")),IF(D332&lt;=15,"L","A"))),IF(OR(B332="SE",B332="CE"),IF(E332&gt;=4,IF(D332&gt;=6,"H","A"),IF(E332&gt;=2,IF(D332&gt;=20,"H",IF(D332&lt;=5,"L","A")),IF(D332&lt;=19,"L","A"))),IF(OR(B332="ALI",B332="AIE"),IF(E332&gt;=6,IF(D332&gt;=20,"H","A"),IF(E332&gt;=2,IF(D332&gt;=51,"H",IF(D332&lt;=19,"L","A")),IF(D332&lt;=50,"L","A"))),""))))</f>
        <v/>
      </c>
      <c r="J332" s="104" t="str">
        <f t="shared" ref="J332:J395" si="52">CONCATENATE(B332,C332)</f>
        <v/>
      </c>
      <c r="K332" s="106" t="str">
        <f t="shared" ref="K332:K395" si="53">IF(OR(H332="",H332=0),L332,H332)</f>
        <v/>
      </c>
      <c r="L332" s="106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7"/>
      <c r="N332" s="107"/>
      <c r="O332" s="108"/>
      <c r="P332" s="109"/>
    </row>
    <row r="333" spans="1:16" x14ac:dyDescent="0.25">
      <c r="A333" s="102" t="s">
        <v>438</v>
      </c>
      <c r="B333" s="103"/>
      <c r="C333" s="103"/>
      <c r="D333" s="104"/>
      <c r="E333" s="104"/>
      <c r="F333" s="105" t="str">
        <f t="shared" si="48"/>
        <v/>
      </c>
      <c r="G333" s="104" t="str">
        <f t="shared" si="49"/>
        <v/>
      </c>
      <c r="H333" s="104" t="str">
        <f t="shared" si="50"/>
        <v/>
      </c>
      <c r="I333" s="105" t="str">
        <f t="shared" si="51"/>
        <v/>
      </c>
      <c r="J333" s="104" t="str">
        <f t="shared" si="52"/>
        <v/>
      </c>
      <c r="K333" s="106" t="str">
        <f t="shared" si="53"/>
        <v/>
      </c>
      <c r="L333" s="106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7"/>
      <c r="N333" s="107"/>
      <c r="O333" s="108"/>
      <c r="P333" s="109"/>
    </row>
    <row r="334" spans="1:16" x14ac:dyDescent="0.25">
      <c r="A334" s="110" t="s">
        <v>439</v>
      </c>
      <c r="B334" s="103" t="s">
        <v>49</v>
      </c>
      <c r="C334" s="103" t="s">
        <v>41</v>
      </c>
      <c r="D334" s="104">
        <v>13</v>
      </c>
      <c r="E334" s="104">
        <v>1</v>
      </c>
      <c r="F334" s="105" t="str">
        <f t="shared" si="48"/>
        <v>Baixa</v>
      </c>
      <c r="G334" s="104" t="str">
        <f t="shared" si="49"/>
        <v>ALIL</v>
      </c>
      <c r="H334" s="104">
        <f t="shared" si="50"/>
        <v>7</v>
      </c>
      <c r="I334" s="105" t="str">
        <f t="shared" si="51"/>
        <v>L</v>
      </c>
      <c r="J334" s="104" t="str">
        <f t="shared" si="52"/>
        <v>ALII</v>
      </c>
      <c r="K334" s="106">
        <f t="shared" si="53"/>
        <v>7</v>
      </c>
      <c r="L334" s="106">
        <f>IF(NOT(ISERROR(VLOOKUP(B334,Deflatores!G$42:H$64,2,FALSE))),VLOOKUP(B334,Deflatores!G$42:H$64,2,FALSE),IF(OR(ISBLANK(C334),ISBLANK(B334)),"",VLOOKUP(C334,Deflatores!G$4:H$38,2,FALSE)*H334+VLOOKUP(C334,Deflatores!G$4:I$38,3,FALSE)))</f>
        <v>7</v>
      </c>
      <c r="M334" s="107"/>
      <c r="N334" s="107"/>
      <c r="O334" s="108"/>
      <c r="P334" s="109"/>
    </row>
    <row r="335" spans="1:16" x14ac:dyDescent="0.25">
      <c r="A335" s="110" t="s">
        <v>440</v>
      </c>
      <c r="B335" s="103" t="s">
        <v>51</v>
      </c>
      <c r="C335" s="103" t="s">
        <v>41</v>
      </c>
      <c r="D335" s="104">
        <v>15</v>
      </c>
      <c r="E335" s="104">
        <v>3</v>
      </c>
      <c r="F335" s="105" t="str">
        <f t="shared" si="48"/>
        <v>Alta</v>
      </c>
      <c r="G335" s="104" t="str">
        <f t="shared" si="49"/>
        <v>EEH</v>
      </c>
      <c r="H335" s="104">
        <f t="shared" si="50"/>
        <v>6</v>
      </c>
      <c r="I335" s="105" t="str">
        <f t="shared" si="51"/>
        <v>H</v>
      </c>
      <c r="J335" s="104" t="str">
        <f t="shared" si="52"/>
        <v>EEI</v>
      </c>
      <c r="K335" s="106">
        <f t="shared" si="53"/>
        <v>6</v>
      </c>
      <c r="L335" s="106">
        <f>IF(NOT(ISERROR(VLOOKUP(B335,Deflatores!G$42:H$64,2,FALSE))),VLOOKUP(B335,Deflatores!G$42:H$64,2,FALSE),IF(OR(ISBLANK(C335),ISBLANK(B335)),"",VLOOKUP(C335,Deflatores!G$4:H$38,2,FALSE)*H335+VLOOKUP(C335,Deflatores!G$4:I$38,3,FALSE)))</f>
        <v>6</v>
      </c>
      <c r="M335" s="107"/>
      <c r="N335" s="107"/>
      <c r="O335" s="108"/>
      <c r="P335" s="109"/>
    </row>
    <row r="336" spans="1:16" x14ac:dyDescent="0.25">
      <c r="A336" s="110" t="s">
        <v>441</v>
      </c>
      <c r="B336" s="103" t="s">
        <v>51</v>
      </c>
      <c r="C336" s="103" t="s">
        <v>41</v>
      </c>
      <c r="D336" s="104">
        <v>12</v>
      </c>
      <c r="E336" s="104">
        <v>4</v>
      </c>
      <c r="F336" s="105" t="str">
        <f t="shared" si="48"/>
        <v>Alta</v>
      </c>
      <c r="G336" s="104" t="str">
        <f t="shared" si="49"/>
        <v>EEH</v>
      </c>
      <c r="H336" s="104">
        <f t="shared" si="50"/>
        <v>6</v>
      </c>
      <c r="I336" s="105" t="str">
        <f t="shared" si="51"/>
        <v>H</v>
      </c>
      <c r="J336" s="104" t="str">
        <f t="shared" si="52"/>
        <v>EEI</v>
      </c>
      <c r="K336" s="106">
        <f t="shared" si="53"/>
        <v>6</v>
      </c>
      <c r="L336" s="106">
        <f>IF(NOT(ISERROR(VLOOKUP(B336,Deflatores!G$42:H$64,2,FALSE))),VLOOKUP(B336,Deflatores!G$42:H$64,2,FALSE),IF(OR(ISBLANK(C336),ISBLANK(B336)),"",VLOOKUP(C336,Deflatores!G$4:H$38,2,FALSE)*H336+VLOOKUP(C336,Deflatores!G$4:I$38,3,FALSE)))</f>
        <v>6</v>
      </c>
      <c r="M336" s="107"/>
      <c r="N336" s="107"/>
      <c r="O336" s="108"/>
      <c r="P336" s="109"/>
    </row>
    <row r="337" spans="1:16" x14ac:dyDescent="0.25">
      <c r="A337" s="111" t="s">
        <v>442</v>
      </c>
      <c r="B337" s="103" t="s">
        <v>46</v>
      </c>
      <c r="C337" s="103" t="s">
        <v>41</v>
      </c>
      <c r="D337" s="104">
        <v>4</v>
      </c>
      <c r="E337" s="104">
        <v>1</v>
      </c>
      <c r="F337" s="105" t="str">
        <f t="shared" si="48"/>
        <v>Baixa</v>
      </c>
      <c r="G337" s="104" t="str">
        <f t="shared" si="49"/>
        <v>CEL</v>
      </c>
      <c r="H337" s="104">
        <f t="shared" si="50"/>
        <v>3</v>
      </c>
      <c r="I337" s="105" t="str">
        <f t="shared" si="51"/>
        <v>L</v>
      </c>
      <c r="J337" s="104" t="str">
        <f t="shared" si="52"/>
        <v>CEI</v>
      </c>
      <c r="K337" s="106">
        <f t="shared" si="53"/>
        <v>3</v>
      </c>
      <c r="L337" s="106">
        <f>IF(NOT(ISERROR(VLOOKUP(B337,Deflatores!G$42:H$64,2,FALSE))),VLOOKUP(B337,Deflatores!G$42:H$64,2,FALSE),IF(OR(ISBLANK(C337),ISBLANK(B337)),"",VLOOKUP(C337,Deflatores!G$4:H$38,2,FALSE)*H337+VLOOKUP(C337,Deflatores!G$4:I$38,3,FALSE)))</f>
        <v>3</v>
      </c>
      <c r="M337" s="107"/>
      <c r="N337" s="107"/>
      <c r="O337" s="108"/>
      <c r="P337" s="109"/>
    </row>
    <row r="338" spans="1:16" x14ac:dyDescent="0.25">
      <c r="A338" s="110" t="s">
        <v>443</v>
      </c>
      <c r="B338" s="103" t="s">
        <v>51</v>
      </c>
      <c r="C338" s="103" t="s">
        <v>41</v>
      </c>
      <c r="D338" s="104">
        <v>12</v>
      </c>
      <c r="E338" s="104">
        <v>4</v>
      </c>
      <c r="F338" s="105" t="str">
        <f t="shared" si="48"/>
        <v>Alta</v>
      </c>
      <c r="G338" s="104" t="str">
        <f t="shared" si="49"/>
        <v>EEH</v>
      </c>
      <c r="H338" s="104">
        <f t="shared" si="50"/>
        <v>6</v>
      </c>
      <c r="I338" s="105" t="str">
        <f t="shared" si="51"/>
        <v>H</v>
      </c>
      <c r="J338" s="104" t="str">
        <f t="shared" si="52"/>
        <v>EEI</v>
      </c>
      <c r="K338" s="106">
        <f t="shared" si="53"/>
        <v>6</v>
      </c>
      <c r="L338" s="106">
        <f>IF(NOT(ISERROR(VLOOKUP(B338,Deflatores!G$42:H$64,2,FALSE))),VLOOKUP(B338,Deflatores!G$42:H$64,2,FALSE),IF(OR(ISBLANK(C338),ISBLANK(B338)),"",VLOOKUP(C338,Deflatores!G$4:H$38,2,FALSE)*H338+VLOOKUP(C338,Deflatores!G$4:I$38,3,FALSE)))</f>
        <v>6</v>
      </c>
      <c r="M338" s="107"/>
      <c r="N338" s="107"/>
      <c r="O338" s="108"/>
      <c r="P338" s="109"/>
    </row>
    <row r="339" spans="1:16" x14ac:dyDescent="0.25">
      <c r="A339" s="111" t="s">
        <v>54</v>
      </c>
      <c r="B339" s="103" t="s">
        <v>46</v>
      </c>
      <c r="C339" s="103" t="s">
        <v>41</v>
      </c>
      <c r="D339" s="104">
        <v>5</v>
      </c>
      <c r="E339" s="104">
        <v>2</v>
      </c>
      <c r="F339" s="105" t="str">
        <f t="shared" si="48"/>
        <v>Baixa</v>
      </c>
      <c r="G339" s="104" t="str">
        <f t="shared" si="49"/>
        <v>CEL</v>
      </c>
      <c r="H339" s="104">
        <f t="shared" si="50"/>
        <v>3</v>
      </c>
      <c r="I339" s="105" t="str">
        <f t="shared" si="51"/>
        <v>L</v>
      </c>
      <c r="J339" s="104" t="str">
        <f t="shared" si="52"/>
        <v>CEI</v>
      </c>
      <c r="K339" s="106">
        <f t="shared" si="53"/>
        <v>3</v>
      </c>
      <c r="L339" s="106">
        <f>IF(NOT(ISERROR(VLOOKUP(B339,Deflatores!G$42:H$64,2,FALSE))),VLOOKUP(B339,Deflatores!G$42:H$64,2,FALSE),IF(OR(ISBLANK(C339),ISBLANK(B339)),"",VLOOKUP(C339,Deflatores!G$4:H$38,2,FALSE)*H339+VLOOKUP(C339,Deflatores!G$4:I$38,3,FALSE)))</f>
        <v>3</v>
      </c>
      <c r="M339" s="107"/>
      <c r="N339" s="107"/>
      <c r="O339" s="108"/>
      <c r="P339" s="109"/>
    </row>
    <row r="340" spans="1:16" x14ac:dyDescent="0.25">
      <c r="A340" s="110" t="s">
        <v>444</v>
      </c>
      <c r="B340" s="103" t="s">
        <v>46</v>
      </c>
      <c r="C340" s="103" t="s">
        <v>41</v>
      </c>
      <c r="D340" s="104">
        <v>20</v>
      </c>
      <c r="E340" s="104">
        <v>6</v>
      </c>
      <c r="F340" s="105" t="str">
        <f t="shared" si="48"/>
        <v>Alta</v>
      </c>
      <c r="G340" s="104" t="str">
        <f t="shared" si="49"/>
        <v>CEH</v>
      </c>
      <c r="H340" s="104">
        <f t="shared" si="50"/>
        <v>6</v>
      </c>
      <c r="I340" s="105" t="str">
        <f t="shared" si="51"/>
        <v>H</v>
      </c>
      <c r="J340" s="104" t="str">
        <f t="shared" si="52"/>
        <v>CEI</v>
      </c>
      <c r="K340" s="106">
        <f t="shared" si="53"/>
        <v>6</v>
      </c>
      <c r="L340" s="106">
        <f>IF(NOT(ISERROR(VLOOKUP(B340,Deflatores!G$42:H$64,2,FALSE))),VLOOKUP(B340,Deflatores!G$42:H$64,2,FALSE),IF(OR(ISBLANK(C340),ISBLANK(B340)),"",VLOOKUP(C340,Deflatores!G$4:H$38,2,FALSE)*H340+VLOOKUP(C340,Deflatores!G$4:I$38,3,FALSE)))</f>
        <v>6</v>
      </c>
      <c r="M340" s="107"/>
      <c r="N340" s="107"/>
      <c r="O340" s="108"/>
      <c r="P340" s="109"/>
    </row>
    <row r="341" spans="1:16" x14ac:dyDescent="0.25">
      <c r="A341" s="110"/>
      <c r="B341" s="103"/>
      <c r="C341" s="103"/>
      <c r="D341" s="104"/>
      <c r="E341" s="104"/>
      <c r="F341" s="105" t="str">
        <f t="shared" si="48"/>
        <v/>
      </c>
      <c r="G341" s="104" t="str">
        <f t="shared" si="49"/>
        <v/>
      </c>
      <c r="H341" s="104" t="str">
        <f t="shared" si="50"/>
        <v/>
      </c>
      <c r="I341" s="105" t="str">
        <f t="shared" si="51"/>
        <v/>
      </c>
      <c r="J341" s="104" t="str">
        <f t="shared" si="52"/>
        <v/>
      </c>
      <c r="K341" s="106" t="str">
        <f t="shared" si="53"/>
        <v/>
      </c>
      <c r="L341" s="106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7"/>
      <c r="N341" s="107"/>
      <c r="O341" s="108"/>
      <c r="P341" s="109"/>
    </row>
    <row r="342" spans="1:16" x14ac:dyDescent="0.25">
      <c r="A342" s="113" t="s">
        <v>450</v>
      </c>
      <c r="B342" s="103"/>
      <c r="C342" s="103"/>
      <c r="D342" s="104"/>
      <c r="E342" s="104"/>
      <c r="F342" s="105" t="str">
        <f t="shared" si="48"/>
        <v/>
      </c>
      <c r="G342" s="104" t="str">
        <f t="shared" si="49"/>
        <v/>
      </c>
      <c r="H342" s="104" t="str">
        <f t="shared" si="50"/>
        <v/>
      </c>
      <c r="I342" s="105" t="str">
        <f t="shared" si="51"/>
        <v/>
      </c>
      <c r="J342" s="104" t="str">
        <f t="shared" si="52"/>
        <v/>
      </c>
      <c r="K342" s="106" t="str">
        <f t="shared" si="53"/>
        <v/>
      </c>
      <c r="L342" s="106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7"/>
      <c r="N342" s="107"/>
      <c r="O342" s="108"/>
      <c r="P342" s="109"/>
    </row>
    <row r="343" spans="1:16" x14ac:dyDescent="0.25">
      <c r="A343" s="114" t="s">
        <v>451</v>
      </c>
      <c r="B343" s="103" t="s">
        <v>44</v>
      </c>
      <c r="C343" s="103" t="s">
        <v>41</v>
      </c>
      <c r="D343" s="104">
        <v>3</v>
      </c>
      <c r="E343" s="104">
        <v>1</v>
      </c>
      <c r="F343" s="105" t="str">
        <f t="shared" si="48"/>
        <v>Baixa</v>
      </c>
      <c r="G343" s="104" t="str">
        <f t="shared" si="49"/>
        <v>SEL</v>
      </c>
      <c r="H343" s="104">
        <f t="shared" si="50"/>
        <v>4</v>
      </c>
      <c r="I343" s="105" t="str">
        <f t="shared" si="51"/>
        <v>L</v>
      </c>
      <c r="J343" s="104" t="str">
        <f t="shared" si="52"/>
        <v>SEI</v>
      </c>
      <c r="K343" s="106">
        <f t="shared" si="53"/>
        <v>4</v>
      </c>
      <c r="L343" s="106">
        <f>IF(NOT(ISERROR(VLOOKUP(B343,Deflatores!G$42:H$64,2,FALSE))),VLOOKUP(B343,Deflatores!G$42:H$64,2,FALSE),IF(OR(ISBLANK(C343),ISBLANK(B343)),"",VLOOKUP(C343,Deflatores!G$4:H$38,2,FALSE)*H343+VLOOKUP(C343,Deflatores!G$4:I$38,3,FALSE)))</f>
        <v>4</v>
      </c>
      <c r="M343" s="107"/>
      <c r="N343" s="107"/>
      <c r="O343" s="108"/>
      <c r="P343" s="109"/>
    </row>
    <row r="344" spans="1:16" x14ac:dyDescent="0.25">
      <c r="A344" s="110" t="s">
        <v>452</v>
      </c>
      <c r="B344" s="103" t="s">
        <v>44</v>
      </c>
      <c r="C344" s="103" t="s">
        <v>41</v>
      </c>
      <c r="D344" s="104">
        <v>4</v>
      </c>
      <c r="E344" s="104">
        <v>1</v>
      </c>
      <c r="F344" s="105" t="str">
        <f t="shared" si="48"/>
        <v>Baixa</v>
      </c>
      <c r="G344" s="104" t="str">
        <f t="shared" si="49"/>
        <v>SEL</v>
      </c>
      <c r="H344" s="104">
        <f t="shared" si="50"/>
        <v>4</v>
      </c>
      <c r="I344" s="105" t="str">
        <f t="shared" si="51"/>
        <v>L</v>
      </c>
      <c r="J344" s="104" t="str">
        <f t="shared" si="52"/>
        <v>SEI</v>
      </c>
      <c r="K344" s="106">
        <f t="shared" si="53"/>
        <v>4</v>
      </c>
      <c r="L344" s="106">
        <f>IF(NOT(ISERROR(VLOOKUP(B344,Deflatores!G$42:H$64,2,FALSE))),VLOOKUP(B344,Deflatores!G$42:H$64,2,FALSE),IF(OR(ISBLANK(C344),ISBLANK(B344)),"",VLOOKUP(C344,Deflatores!G$4:H$38,2,FALSE)*H344+VLOOKUP(C344,Deflatores!G$4:I$38,3,FALSE)))</f>
        <v>4</v>
      </c>
      <c r="M344" s="107"/>
      <c r="N344" s="107"/>
      <c r="O344" s="108"/>
      <c r="P344" s="109"/>
    </row>
    <row r="345" spans="1:16" x14ac:dyDescent="0.25">
      <c r="A345" s="110" t="s">
        <v>453</v>
      </c>
      <c r="B345" s="103" t="s">
        <v>44</v>
      </c>
      <c r="C345" s="103" t="s">
        <v>41</v>
      </c>
      <c r="D345" s="104">
        <v>3</v>
      </c>
      <c r="E345" s="104">
        <v>1</v>
      </c>
      <c r="F345" s="105" t="str">
        <f t="shared" si="48"/>
        <v>Baixa</v>
      </c>
      <c r="G345" s="104" t="str">
        <f t="shared" si="49"/>
        <v>SEL</v>
      </c>
      <c r="H345" s="104">
        <f t="shared" si="50"/>
        <v>4</v>
      </c>
      <c r="I345" s="105" t="str">
        <f t="shared" si="51"/>
        <v>L</v>
      </c>
      <c r="J345" s="104" t="str">
        <f t="shared" si="52"/>
        <v>SEI</v>
      </c>
      <c r="K345" s="106">
        <f t="shared" si="53"/>
        <v>4</v>
      </c>
      <c r="L345" s="106">
        <f>IF(NOT(ISERROR(VLOOKUP(B345,Deflatores!G$42:H$64,2,FALSE))),VLOOKUP(B345,Deflatores!G$42:H$64,2,FALSE),IF(OR(ISBLANK(C345),ISBLANK(B345)),"",VLOOKUP(C345,Deflatores!G$4:H$38,2,FALSE)*H345+VLOOKUP(C345,Deflatores!G$4:I$38,3,FALSE)))</f>
        <v>4</v>
      </c>
      <c r="M345" s="107"/>
      <c r="N345" s="107"/>
      <c r="O345" s="108"/>
      <c r="P345" s="109"/>
    </row>
    <row r="346" spans="1:16" x14ac:dyDescent="0.25">
      <c r="A346" s="110" t="s">
        <v>454</v>
      </c>
      <c r="B346" s="103" t="s">
        <v>44</v>
      </c>
      <c r="C346" s="103" t="s">
        <v>41</v>
      </c>
      <c r="D346" s="104">
        <v>4</v>
      </c>
      <c r="E346" s="104">
        <v>1</v>
      </c>
      <c r="F346" s="105" t="str">
        <f t="shared" si="48"/>
        <v>Baixa</v>
      </c>
      <c r="G346" s="104" t="str">
        <f t="shared" si="49"/>
        <v>SEL</v>
      </c>
      <c r="H346" s="104">
        <f t="shared" si="50"/>
        <v>4</v>
      </c>
      <c r="I346" s="105" t="str">
        <f t="shared" si="51"/>
        <v>L</v>
      </c>
      <c r="J346" s="104" t="str">
        <f t="shared" si="52"/>
        <v>SEI</v>
      </c>
      <c r="K346" s="106">
        <f t="shared" si="53"/>
        <v>4</v>
      </c>
      <c r="L346" s="106">
        <f>IF(NOT(ISERROR(VLOOKUP(B346,Deflatores!G$42:H$64,2,FALSE))),VLOOKUP(B346,Deflatores!G$42:H$64,2,FALSE),IF(OR(ISBLANK(C346),ISBLANK(B346)),"",VLOOKUP(C346,Deflatores!G$4:H$38,2,FALSE)*H346+VLOOKUP(C346,Deflatores!G$4:I$38,3,FALSE)))</f>
        <v>4</v>
      </c>
      <c r="M346" s="107"/>
      <c r="N346" s="107"/>
      <c r="O346" s="108"/>
      <c r="P346" s="109"/>
    </row>
    <row r="347" spans="1:16" x14ac:dyDescent="0.25">
      <c r="A347" s="110" t="s">
        <v>455</v>
      </c>
      <c r="B347" s="103" t="s">
        <v>44</v>
      </c>
      <c r="C347" s="103" t="s">
        <v>41</v>
      </c>
      <c r="D347" s="104">
        <v>6</v>
      </c>
      <c r="E347" s="104">
        <v>2</v>
      </c>
      <c r="F347" s="105" t="str">
        <f t="shared" si="48"/>
        <v>Média</v>
      </c>
      <c r="G347" s="104" t="str">
        <f t="shared" si="49"/>
        <v>SEA</v>
      </c>
      <c r="H347" s="104">
        <f t="shared" si="50"/>
        <v>5</v>
      </c>
      <c r="I347" s="105" t="str">
        <f t="shared" si="51"/>
        <v>A</v>
      </c>
      <c r="J347" s="104" t="str">
        <f t="shared" si="52"/>
        <v>SEI</v>
      </c>
      <c r="K347" s="106">
        <f t="shared" si="53"/>
        <v>5</v>
      </c>
      <c r="L347" s="106">
        <f>IF(NOT(ISERROR(VLOOKUP(B347,Deflatores!G$42:H$64,2,FALSE))),VLOOKUP(B347,Deflatores!G$42:H$64,2,FALSE),IF(OR(ISBLANK(C347),ISBLANK(B347)),"",VLOOKUP(C347,Deflatores!G$4:H$38,2,FALSE)*H347+VLOOKUP(C347,Deflatores!G$4:I$38,3,FALSE)))</f>
        <v>5</v>
      </c>
      <c r="M347" s="107"/>
      <c r="N347" s="107"/>
      <c r="O347" s="108"/>
      <c r="P347" s="109"/>
    </row>
    <row r="348" spans="1:16" x14ac:dyDescent="0.25">
      <c r="A348" s="110" t="s">
        <v>456</v>
      </c>
      <c r="B348" s="103" t="s">
        <v>44</v>
      </c>
      <c r="C348" s="103" t="s">
        <v>41</v>
      </c>
      <c r="D348" s="104">
        <v>4</v>
      </c>
      <c r="E348" s="104">
        <v>2</v>
      </c>
      <c r="F348" s="105" t="str">
        <f t="shared" si="48"/>
        <v>Baixa</v>
      </c>
      <c r="G348" s="104" t="str">
        <f t="shared" si="49"/>
        <v>SEL</v>
      </c>
      <c r="H348" s="104">
        <f t="shared" si="50"/>
        <v>4</v>
      </c>
      <c r="I348" s="105" t="str">
        <f t="shared" si="51"/>
        <v>L</v>
      </c>
      <c r="J348" s="104" t="str">
        <f t="shared" si="52"/>
        <v>SEI</v>
      </c>
      <c r="K348" s="106">
        <f t="shared" si="53"/>
        <v>4</v>
      </c>
      <c r="L348" s="106">
        <f>IF(NOT(ISERROR(VLOOKUP(B348,Deflatores!G$42:H$64,2,FALSE))),VLOOKUP(B348,Deflatores!G$42:H$64,2,FALSE),IF(OR(ISBLANK(C348),ISBLANK(B348)),"",VLOOKUP(C348,Deflatores!G$4:H$38,2,FALSE)*H348+VLOOKUP(C348,Deflatores!G$4:I$38,3,FALSE)))</f>
        <v>4</v>
      </c>
      <c r="M348" s="107"/>
      <c r="N348" s="107"/>
      <c r="O348" s="108"/>
      <c r="P348" s="109"/>
    </row>
    <row r="349" spans="1:16" x14ac:dyDescent="0.25">
      <c r="A349" s="110" t="s">
        <v>457</v>
      </c>
      <c r="B349" s="103" t="s">
        <v>44</v>
      </c>
      <c r="C349" s="103" t="s">
        <v>41</v>
      </c>
      <c r="D349" s="104">
        <v>5</v>
      </c>
      <c r="E349" s="104">
        <v>3</v>
      </c>
      <c r="F349" s="105" t="str">
        <f t="shared" si="48"/>
        <v>Baixa</v>
      </c>
      <c r="G349" s="104" t="str">
        <f t="shared" si="49"/>
        <v>SEL</v>
      </c>
      <c r="H349" s="104">
        <f t="shared" si="50"/>
        <v>4</v>
      </c>
      <c r="I349" s="105" t="str">
        <f t="shared" si="51"/>
        <v>L</v>
      </c>
      <c r="J349" s="104" t="str">
        <f t="shared" si="52"/>
        <v>SEI</v>
      </c>
      <c r="K349" s="106">
        <f t="shared" si="53"/>
        <v>4</v>
      </c>
      <c r="L349" s="106">
        <f>IF(NOT(ISERROR(VLOOKUP(B349,Deflatores!G$42:H$64,2,FALSE))),VLOOKUP(B349,Deflatores!G$42:H$64,2,FALSE),IF(OR(ISBLANK(C349),ISBLANK(B349)),"",VLOOKUP(C349,Deflatores!G$4:H$38,2,FALSE)*H349+VLOOKUP(C349,Deflatores!G$4:I$38,3,FALSE)))</f>
        <v>4</v>
      </c>
      <c r="M349" s="107"/>
      <c r="N349" s="107"/>
      <c r="O349" s="108"/>
      <c r="P349" s="109"/>
    </row>
    <row r="350" spans="1:16" x14ac:dyDescent="0.25">
      <c r="A350" s="110" t="s">
        <v>458</v>
      </c>
      <c r="B350" s="103" t="s">
        <v>46</v>
      </c>
      <c r="C350" s="103" t="s">
        <v>41</v>
      </c>
      <c r="D350" s="104">
        <v>4</v>
      </c>
      <c r="E350" s="104">
        <v>2</v>
      </c>
      <c r="F350" s="105" t="str">
        <f t="shared" si="48"/>
        <v>Baixa</v>
      </c>
      <c r="G350" s="104" t="str">
        <f t="shared" si="49"/>
        <v>CEL</v>
      </c>
      <c r="H350" s="104">
        <f t="shared" si="50"/>
        <v>3</v>
      </c>
      <c r="I350" s="105" t="str">
        <f t="shared" si="51"/>
        <v>L</v>
      </c>
      <c r="J350" s="104" t="str">
        <f t="shared" si="52"/>
        <v>CEI</v>
      </c>
      <c r="K350" s="106">
        <f t="shared" si="53"/>
        <v>3</v>
      </c>
      <c r="L350" s="106">
        <f>IF(NOT(ISERROR(VLOOKUP(B350,Deflatores!G$42:H$64,2,FALSE))),VLOOKUP(B350,Deflatores!G$42:H$64,2,FALSE),IF(OR(ISBLANK(C350),ISBLANK(B350)),"",VLOOKUP(C350,Deflatores!G$4:H$38,2,FALSE)*H350+VLOOKUP(C350,Deflatores!G$4:I$38,3,FALSE)))</f>
        <v>3</v>
      </c>
      <c r="M350" s="107"/>
      <c r="N350" s="107"/>
      <c r="O350" s="108"/>
      <c r="P350" s="109"/>
    </row>
    <row r="351" spans="1:16" x14ac:dyDescent="0.25">
      <c r="A351" s="110" t="s">
        <v>459</v>
      </c>
      <c r="B351" s="103" t="s">
        <v>46</v>
      </c>
      <c r="C351" s="103" t="s">
        <v>41</v>
      </c>
      <c r="D351" s="104">
        <v>4</v>
      </c>
      <c r="E351" s="104">
        <v>1</v>
      </c>
      <c r="F351" s="105" t="str">
        <f t="shared" si="48"/>
        <v>Baixa</v>
      </c>
      <c r="G351" s="104" t="str">
        <f t="shared" si="49"/>
        <v>CEL</v>
      </c>
      <c r="H351" s="104">
        <f t="shared" si="50"/>
        <v>3</v>
      </c>
      <c r="I351" s="105" t="str">
        <f t="shared" si="51"/>
        <v>L</v>
      </c>
      <c r="J351" s="104" t="str">
        <f t="shared" si="52"/>
        <v>CEI</v>
      </c>
      <c r="K351" s="106">
        <f t="shared" si="53"/>
        <v>3</v>
      </c>
      <c r="L351" s="106">
        <f>IF(NOT(ISERROR(VLOOKUP(B351,Deflatores!G$42:H$64,2,FALSE))),VLOOKUP(B351,Deflatores!G$42:H$64,2,FALSE),IF(OR(ISBLANK(C351),ISBLANK(B351)),"",VLOOKUP(C351,Deflatores!G$4:H$38,2,FALSE)*H351+VLOOKUP(C351,Deflatores!G$4:I$38,3,FALSE)))</f>
        <v>3</v>
      </c>
      <c r="M351" s="107"/>
      <c r="N351" s="107"/>
      <c r="O351" s="108"/>
      <c r="P351" s="109"/>
    </row>
    <row r="352" spans="1:16" x14ac:dyDescent="0.25">
      <c r="A352" s="110" t="s">
        <v>460</v>
      </c>
      <c r="B352" s="103" t="s">
        <v>46</v>
      </c>
      <c r="C352" s="103" t="s">
        <v>41</v>
      </c>
      <c r="D352" s="104">
        <v>7</v>
      </c>
      <c r="E352" s="104">
        <v>3</v>
      </c>
      <c r="F352" s="105" t="str">
        <f t="shared" si="48"/>
        <v>Média</v>
      </c>
      <c r="G352" s="104" t="str">
        <f t="shared" si="49"/>
        <v>CEA</v>
      </c>
      <c r="H352" s="104">
        <f t="shared" si="50"/>
        <v>4</v>
      </c>
      <c r="I352" s="105" t="str">
        <f t="shared" si="51"/>
        <v>A</v>
      </c>
      <c r="J352" s="104" t="str">
        <f t="shared" si="52"/>
        <v>CEI</v>
      </c>
      <c r="K352" s="106">
        <f t="shared" si="53"/>
        <v>4</v>
      </c>
      <c r="L352" s="106">
        <f>IF(NOT(ISERROR(VLOOKUP(B352,Deflatores!G$42:H$64,2,FALSE))),VLOOKUP(B352,Deflatores!G$42:H$64,2,FALSE),IF(OR(ISBLANK(C352),ISBLANK(B352)),"",VLOOKUP(C352,Deflatores!G$4:H$38,2,FALSE)*H352+VLOOKUP(C352,Deflatores!G$4:I$38,3,FALSE)))</f>
        <v>4</v>
      </c>
      <c r="M352" s="107"/>
      <c r="N352" s="107"/>
      <c r="O352" s="108"/>
      <c r="P352" s="109"/>
    </row>
    <row r="353" spans="1:16" x14ac:dyDescent="0.25">
      <c r="A353" s="114" t="s">
        <v>544</v>
      </c>
      <c r="B353" s="103" t="s">
        <v>44</v>
      </c>
      <c r="C353" s="103" t="s">
        <v>41</v>
      </c>
      <c r="D353" s="104">
        <v>3</v>
      </c>
      <c r="E353" s="104">
        <v>1</v>
      </c>
      <c r="F353" s="105" t="str">
        <f t="shared" si="48"/>
        <v>Baixa</v>
      </c>
      <c r="G353" s="104" t="str">
        <f t="shared" si="49"/>
        <v>SEL</v>
      </c>
      <c r="H353" s="104">
        <f t="shared" si="50"/>
        <v>4</v>
      </c>
      <c r="I353" s="105" t="str">
        <f t="shared" si="51"/>
        <v>L</v>
      </c>
      <c r="J353" s="104" t="str">
        <f t="shared" si="52"/>
        <v>SEI</v>
      </c>
      <c r="K353" s="106">
        <f t="shared" si="53"/>
        <v>4</v>
      </c>
      <c r="L353" s="106">
        <f>IF(NOT(ISERROR(VLOOKUP(B353,Deflatores!G$42:H$64,2,FALSE))),VLOOKUP(B353,Deflatores!G$42:H$64,2,FALSE),IF(OR(ISBLANK(C353),ISBLANK(B353)),"",VLOOKUP(C353,Deflatores!G$4:H$38,2,FALSE)*H353+VLOOKUP(C353,Deflatores!G$4:I$38,3,FALSE)))</f>
        <v>4</v>
      </c>
      <c r="M353" s="107"/>
      <c r="N353" s="107"/>
      <c r="O353" s="108"/>
      <c r="P353" s="109"/>
    </row>
    <row r="354" spans="1:16" x14ac:dyDescent="0.25">
      <c r="A354" s="110" t="s">
        <v>545</v>
      </c>
      <c r="B354" s="103" t="s">
        <v>44</v>
      </c>
      <c r="C354" s="103" t="s">
        <v>41</v>
      </c>
      <c r="D354" s="104">
        <v>3</v>
      </c>
      <c r="E354" s="104">
        <v>2</v>
      </c>
      <c r="F354" s="105" t="str">
        <f t="shared" si="48"/>
        <v>Baixa</v>
      </c>
      <c r="G354" s="104" t="str">
        <f t="shared" si="49"/>
        <v>SEL</v>
      </c>
      <c r="H354" s="104">
        <f t="shared" si="50"/>
        <v>4</v>
      </c>
      <c r="I354" s="105" t="str">
        <f t="shared" si="51"/>
        <v>L</v>
      </c>
      <c r="J354" s="104" t="str">
        <f t="shared" si="52"/>
        <v>SEI</v>
      </c>
      <c r="K354" s="106">
        <f t="shared" si="53"/>
        <v>4</v>
      </c>
      <c r="L354" s="106">
        <f>IF(NOT(ISERROR(VLOOKUP(B354,Deflatores!G$42:H$64,2,FALSE))),VLOOKUP(B354,Deflatores!G$42:H$64,2,FALSE),IF(OR(ISBLANK(C354),ISBLANK(B354)),"",VLOOKUP(C354,Deflatores!G$4:H$38,2,FALSE)*H354+VLOOKUP(C354,Deflatores!G$4:I$38,3,FALSE)))</f>
        <v>4</v>
      </c>
      <c r="M354" s="107"/>
      <c r="N354" s="107"/>
      <c r="O354" s="108"/>
      <c r="P354" s="109"/>
    </row>
    <row r="355" spans="1:16" x14ac:dyDescent="0.25">
      <c r="A355" s="110" t="s">
        <v>546</v>
      </c>
      <c r="B355" s="103" t="s">
        <v>44</v>
      </c>
      <c r="C355" s="103" t="s">
        <v>41</v>
      </c>
      <c r="D355" s="104">
        <v>3</v>
      </c>
      <c r="E355" s="104">
        <v>2</v>
      </c>
      <c r="F355" s="105" t="str">
        <f t="shared" si="48"/>
        <v>Baixa</v>
      </c>
      <c r="G355" s="104" t="str">
        <f t="shared" si="49"/>
        <v>SEL</v>
      </c>
      <c r="H355" s="104">
        <f t="shared" si="50"/>
        <v>4</v>
      </c>
      <c r="I355" s="105" t="str">
        <f t="shared" si="51"/>
        <v>L</v>
      </c>
      <c r="J355" s="104" t="str">
        <f t="shared" si="52"/>
        <v>SEI</v>
      </c>
      <c r="K355" s="106">
        <f t="shared" si="53"/>
        <v>4</v>
      </c>
      <c r="L355" s="106">
        <f>IF(NOT(ISERROR(VLOOKUP(B355,Deflatores!G$42:H$64,2,FALSE))),VLOOKUP(B355,Deflatores!G$42:H$64,2,FALSE),IF(OR(ISBLANK(C355),ISBLANK(B355)),"",VLOOKUP(C355,Deflatores!G$4:H$38,2,FALSE)*H355+VLOOKUP(C355,Deflatores!G$4:I$38,3,FALSE)))</f>
        <v>4</v>
      </c>
      <c r="M355" s="107"/>
      <c r="N355" s="107"/>
      <c r="O355" s="108"/>
      <c r="P355" s="109"/>
    </row>
    <row r="356" spans="1:16" x14ac:dyDescent="0.25">
      <c r="A356" s="110" t="s">
        <v>547</v>
      </c>
      <c r="B356" s="103" t="s">
        <v>46</v>
      </c>
      <c r="C356" s="103" t="s">
        <v>41</v>
      </c>
      <c r="D356" s="104">
        <v>2</v>
      </c>
      <c r="E356" s="104">
        <v>3</v>
      </c>
      <c r="F356" s="105" t="str">
        <f t="shared" si="48"/>
        <v>Baixa</v>
      </c>
      <c r="G356" s="104" t="str">
        <f t="shared" si="49"/>
        <v>CEL</v>
      </c>
      <c r="H356" s="104">
        <f t="shared" si="50"/>
        <v>3</v>
      </c>
      <c r="I356" s="105" t="str">
        <f t="shared" si="51"/>
        <v>L</v>
      </c>
      <c r="J356" s="104" t="str">
        <f t="shared" si="52"/>
        <v>CEI</v>
      </c>
      <c r="K356" s="106">
        <f t="shared" si="53"/>
        <v>3</v>
      </c>
      <c r="L356" s="106">
        <f>IF(NOT(ISERROR(VLOOKUP(B356,Deflatores!G$42:H$64,2,FALSE))),VLOOKUP(B356,Deflatores!G$42:H$64,2,FALSE),IF(OR(ISBLANK(C356),ISBLANK(B356)),"",VLOOKUP(C356,Deflatores!G$4:H$38,2,FALSE)*H356+VLOOKUP(C356,Deflatores!G$4:I$38,3,FALSE)))</f>
        <v>3</v>
      </c>
      <c r="M356" s="107"/>
      <c r="N356" s="107"/>
      <c r="O356" s="108"/>
      <c r="P356" s="109"/>
    </row>
    <row r="357" spans="1:16" x14ac:dyDescent="0.25">
      <c r="A357" s="110" t="s">
        <v>548</v>
      </c>
      <c r="B357" s="103" t="s">
        <v>46</v>
      </c>
      <c r="C357" s="103" t="s">
        <v>41</v>
      </c>
      <c r="D357" s="104">
        <v>1</v>
      </c>
      <c r="E357" s="104">
        <v>3</v>
      </c>
      <c r="F357" s="105" t="str">
        <f t="shared" si="48"/>
        <v>Baixa</v>
      </c>
      <c r="G357" s="104" t="str">
        <f t="shared" si="49"/>
        <v>CEL</v>
      </c>
      <c r="H357" s="104">
        <f t="shared" si="50"/>
        <v>3</v>
      </c>
      <c r="I357" s="105" t="str">
        <f t="shared" si="51"/>
        <v>L</v>
      </c>
      <c r="J357" s="104" t="str">
        <f t="shared" si="52"/>
        <v>CEI</v>
      </c>
      <c r="K357" s="106">
        <f t="shared" si="53"/>
        <v>3</v>
      </c>
      <c r="L357" s="106">
        <f>IF(NOT(ISERROR(VLOOKUP(B357,Deflatores!G$42:H$64,2,FALSE))),VLOOKUP(B357,Deflatores!G$42:H$64,2,FALSE),IF(OR(ISBLANK(C357),ISBLANK(B357)),"",VLOOKUP(C357,Deflatores!G$4:H$38,2,FALSE)*H357+VLOOKUP(C357,Deflatores!G$4:I$38,3,FALSE)))</f>
        <v>3</v>
      </c>
      <c r="M357" s="107"/>
      <c r="N357" s="107"/>
      <c r="O357" s="108"/>
      <c r="P357" s="109"/>
    </row>
    <row r="358" spans="1:16" x14ac:dyDescent="0.25">
      <c r="A358" s="110"/>
      <c r="B358" s="103"/>
      <c r="C358" s="103"/>
      <c r="D358" s="104"/>
      <c r="E358" s="104"/>
      <c r="F358" s="105" t="str">
        <f t="shared" si="48"/>
        <v/>
      </c>
      <c r="G358" s="104" t="str">
        <f t="shared" si="49"/>
        <v/>
      </c>
      <c r="H358" s="104" t="str">
        <f t="shared" si="50"/>
        <v/>
      </c>
      <c r="I358" s="105" t="str">
        <f t="shared" si="51"/>
        <v/>
      </c>
      <c r="J358" s="104" t="str">
        <f t="shared" si="52"/>
        <v/>
      </c>
      <c r="K358" s="106" t="str">
        <f t="shared" si="53"/>
        <v/>
      </c>
      <c r="L358" s="106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7"/>
      <c r="N358" s="107"/>
      <c r="O358" s="108"/>
      <c r="P358" s="109"/>
    </row>
    <row r="359" spans="1:16" x14ac:dyDescent="0.25">
      <c r="A359" s="113" t="s">
        <v>461</v>
      </c>
      <c r="B359" s="103"/>
      <c r="C359" s="103"/>
      <c r="D359" s="104"/>
      <c r="E359" s="104"/>
      <c r="F359" s="105" t="str">
        <f t="shared" si="48"/>
        <v/>
      </c>
      <c r="G359" s="104" t="str">
        <f t="shared" si="49"/>
        <v/>
      </c>
      <c r="H359" s="104" t="str">
        <f t="shared" si="50"/>
        <v/>
      </c>
      <c r="I359" s="105" t="str">
        <f t="shared" si="51"/>
        <v/>
      </c>
      <c r="J359" s="104" t="str">
        <f t="shared" si="52"/>
        <v/>
      </c>
      <c r="K359" s="106" t="str">
        <f t="shared" si="53"/>
        <v/>
      </c>
      <c r="L359" s="106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7"/>
      <c r="N359" s="107"/>
      <c r="O359" s="108"/>
      <c r="P359" s="109"/>
    </row>
    <row r="360" spans="1:16" x14ac:dyDescent="0.25">
      <c r="A360" s="114" t="s">
        <v>462</v>
      </c>
      <c r="B360" s="103" t="s">
        <v>49</v>
      </c>
      <c r="C360" s="103" t="s">
        <v>41</v>
      </c>
      <c r="D360" s="104">
        <v>15</v>
      </c>
      <c r="E360" s="104">
        <v>2</v>
      </c>
      <c r="F360" s="105" t="str">
        <f t="shared" si="48"/>
        <v>Baixa</v>
      </c>
      <c r="G360" s="104" t="str">
        <f t="shared" si="49"/>
        <v>ALIL</v>
      </c>
      <c r="H360" s="104">
        <f t="shared" si="50"/>
        <v>7</v>
      </c>
      <c r="I360" s="105" t="str">
        <f t="shared" si="51"/>
        <v>L</v>
      </c>
      <c r="J360" s="104" t="str">
        <f t="shared" si="52"/>
        <v>ALII</v>
      </c>
      <c r="K360" s="106">
        <f t="shared" si="53"/>
        <v>7</v>
      </c>
      <c r="L360" s="106">
        <f>IF(NOT(ISERROR(VLOOKUP(B360,Deflatores!G$42:H$64,2,FALSE))),VLOOKUP(B360,Deflatores!G$42:H$64,2,FALSE),IF(OR(ISBLANK(C360),ISBLANK(B360)),"",VLOOKUP(C360,Deflatores!G$4:H$38,2,FALSE)*H360+VLOOKUP(C360,Deflatores!G$4:I$38,3,FALSE)))</f>
        <v>7</v>
      </c>
      <c r="M360" s="107"/>
      <c r="N360" s="107"/>
      <c r="O360" s="108"/>
      <c r="P360" s="109"/>
    </row>
    <row r="361" spans="1:16" x14ac:dyDescent="0.25">
      <c r="A361" s="110" t="s">
        <v>463</v>
      </c>
      <c r="B361" s="103" t="s">
        <v>46</v>
      </c>
      <c r="C361" s="117" t="s">
        <v>41</v>
      </c>
      <c r="D361" s="104">
        <v>2</v>
      </c>
      <c r="E361" s="104">
        <v>1</v>
      </c>
      <c r="F361" s="105" t="str">
        <f t="shared" si="48"/>
        <v>Baixa</v>
      </c>
      <c r="G361" s="104" t="str">
        <f t="shared" si="49"/>
        <v>CEL</v>
      </c>
      <c r="H361" s="104">
        <f t="shared" si="50"/>
        <v>3</v>
      </c>
      <c r="I361" s="105" t="str">
        <f t="shared" si="51"/>
        <v>L</v>
      </c>
      <c r="J361" s="104" t="str">
        <f t="shared" si="52"/>
        <v>CEI</v>
      </c>
      <c r="K361" s="106">
        <f t="shared" si="53"/>
        <v>3</v>
      </c>
      <c r="L361" s="106">
        <f>IF(NOT(ISERROR(VLOOKUP(B361,Deflatores!G$42:H$64,2,FALSE))),VLOOKUP(B361,Deflatores!G$42:H$64,2,FALSE),IF(OR(ISBLANK(C361),ISBLANK(B361)),"",VLOOKUP(C361,Deflatores!G$4:H$38,2,FALSE)*H361+VLOOKUP(C361,Deflatores!G$4:I$38,3,FALSE)))</f>
        <v>3</v>
      </c>
      <c r="M361" s="107"/>
      <c r="N361" s="107"/>
      <c r="O361" s="108"/>
      <c r="P361" s="109"/>
    </row>
    <row r="362" spans="1:16" x14ac:dyDescent="0.25">
      <c r="A362" s="110" t="s">
        <v>464</v>
      </c>
      <c r="B362" s="103" t="s">
        <v>51</v>
      </c>
      <c r="C362" s="103" t="s">
        <v>41</v>
      </c>
      <c r="D362" s="104">
        <v>108</v>
      </c>
      <c r="E362" s="104">
        <v>22</v>
      </c>
      <c r="F362" s="105" t="str">
        <f t="shared" si="48"/>
        <v>Alta</v>
      </c>
      <c r="G362" s="104" t="str">
        <f t="shared" si="49"/>
        <v>EEH</v>
      </c>
      <c r="H362" s="104">
        <f t="shared" si="50"/>
        <v>6</v>
      </c>
      <c r="I362" s="105" t="str">
        <f t="shared" si="51"/>
        <v>H</v>
      </c>
      <c r="J362" s="104" t="str">
        <f t="shared" si="52"/>
        <v>EEI</v>
      </c>
      <c r="K362" s="106">
        <f t="shared" si="53"/>
        <v>6</v>
      </c>
      <c r="L362" s="106">
        <f>IF(NOT(ISERROR(VLOOKUP(B362,Deflatores!G$42:H$64,2,FALSE))),VLOOKUP(B362,Deflatores!G$42:H$64,2,FALSE),IF(OR(ISBLANK(C362),ISBLANK(B362)),"",VLOOKUP(C362,Deflatores!G$4:H$38,2,FALSE)*H362+VLOOKUP(C362,Deflatores!G$4:I$38,3,FALSE)))</f>
        <v>6</v>
      </c>
      <c r="M362" s="107"/>
      <c r="N362" s="107"/>
      <c r="O362" s="108"/>
      <c r="P362" s="109"/>
    </row>
    <row r="363" spans="1:16" x14ac:dyDescent="0.25">
      <c r="A363" s="112"/>
      <c r="B363" s="103"/>
      <c r="C363" s="103"/>
      <c r="D363" s="104"/>
      <c r="E363" s="104"/>
      <c r="F363" s="105" t="str">
        <f t="shared" si="48"/>
        <v/>
      </c>
      <c r="G363" s="104" t="str">
        <f t="shared" si="49"/>
        <v/>
      </c>
      <c r="H363" s="104" t="str">
        <f t="shared" si="50"/>
        <v/>
      </c>
      <c r="I363" s="105" t="str">
        <f t="shared" si="51"/>
        <v/>
      </c>
      <c r="J363" s="104" t="str">
        <f t="shared" si="52"/>
        <v/>
      </c>
      <c r="K363" s="106" t="str">
        <f t="shared" si="53"/>
        <v/>
      </c>
      <c r="L363" s="106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7"/>
      <c r="N363" s="107"/>
      <c r="O363" s="108"/>
      <c r="P363" s="109"/>
    </row>
    <row r="364" spans="1:16" x14ac:dyDescent="0.25">
      <c r="A364" s="113" t="s">
        <v>465</v>
      </c>
      <c r="B364" s="103"/>
      <c r="C364" s="103"/>
      <c r="D364" s="104"/>
      <c r="E364" s="104"/>
      <c r="F364" s="105" t="str">
        <f t="shared" si="48"/>
        <v/>
      </c>
      <c r="G364" s="104" t="str">
        <f t="shared" si="49"/>
        <v/>
      </c>
      <c r="H364" s="104" t="str">
        <f t="shared" si="50"/>
        <v/>
      </c>
      <c r="I364" s="105" t="str">
        <f t="shared" si="51"/>
        <v/>
      </c>
      <c r="J364" s="104" t="str">
        <f t="shared" si="52"/>
        <v/>
      </c>
      <c r="K364" s="106" t="str">
        <f t="shared" si="53"/>
        <v/>
      </c>
      <c r="L364" s="106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7"/>
      <c r="N364" s="107"/>
      <c r="O364" s="108"/>
      <c r="P364" s="109"/>
    </row>
    <row r="365" spans="1:16" x14ac:dyDescent="0.25">
      <c r="A365" s="110" t="s">
        <v>70</v>
      </c>
      <c r="B365" s="103" t="s">
        <v>51</v>
      </c>
      <c r="C365" s="103" t="s">
        <v>41</v>
      </c>
      <c r="D365" s="104">
        <v>12</v>
      </c>
      <c r="E365" s="104">
        <v>3</v>
      </c>
      <c r="F365" s="105" t="str">
        <f t="shared" si="48"/>
        <v>Alta</v>
      </c>
      <c r="G365" s="104" t="str">
        <f t="shared" si="49"/>
        <v>EEH</v>
      </c>
      <c r="H365" s="104">
        <f t="shared" si="50"/>
        <v>6</v>
      </c>
      <c r="I365" s="105" t="str">
        <f t="shared" si="51"/>
        <v>H</v>
      </c>
      <c r="J365" s="104" t="str">
        <f t="shared" si="52"/>
        <v>EEI</v>
      </c>
      <c r="K365" s="106">
        <f t="shared" si="53"/>
        <v>6</v>
      </c>
      <c r="L365" s="106">
        <f>IF(NOT(ISERROR(VLOOKUP(B365,Deflatores!G$42:H$64,2,FALSE))),VLOOKUP(B365,Deflatores!G$42:H$64,2,FALSE),IF(OR(ISBLANK(C365),ISBLANK(B365)),"",VLOOKUP(C365,Deflatores!G$4:H$38,2,FALSE)*H365+VLOOKUP(C365,Deflatores!G$4:I$38,3,FALSE)))</f>
        <v>6</v>
      </c>
      <c r="M365" s="107"/>
      <c r="N365" s="107"/>
      <c r="O365" s="108"/>
      <c r="P365" s="109"/>
    </row>
    <row r="366" spans="1:16" x14ac:dyDescent="0.25">
      <c r="A366" s="110" t="s">
        <v>71</v>
      </c>
      <c r="B366" s="103" t="s">
        <v>51</v>
      </c>
      <c r="C366" s="103" t="s">
        <v>41</v>
      </c>
      <c r="D366" s="104">
        <v>12</v>
      </c>
      <c r="E366" s="104">
        <v>3</v>
      </c>
      <c r="F366" s="105" t="str">
        <f t="shared" si="48"/>
        <v>Alta</v>
      </c>
      <c r="G366" s="104" t="str">
        <f t="shared" si="49"/>
        <v>EEH</v>
      </c>
      <c r="H366" s="104">
        <f t="shared" si="50"/>
        <v>6</v>
      </c>
      <c r="I366" s="105" t="str">
        <f t="shared" si="51"/>
        <v>H</v>
      </c>
      <c r="J366" s="104" t="str">
        <f t="shared" si="52"/>
        <v>EEI</v>
      </c>
      <c r="K366" s="106">
        <f t="shared" si="53"/>
        <v>6</v>
      </c>
      <c r="L366" s="106">
        <f>IF(NOT(ISERROR(VLOOKUP(B366,Deflatores!G$42:H$64,2,FALSE))),VLOOKUP(B366,Deflatores!G$42:H$64,2,FALSE),IF(OR(ISBLANK(C366),ISBLANK(B366)),"",VLOOKUP(C366,Deflatores!G$4:H$38,2,FALSE)*H366+VLOOKUP(C366,Deflatores!G$4:I$38,3,FALSE)))</f>
        <v>6</v>
      </c>
      <c r="M366" s="107"/>
      <c r="N366" s="107"/>
      <c r="O366" s="108"/>
      <c r="P366" s="109"/>
    </row>
    <row r="367" spans="1:16" x14ac:dyDescent="0.25">
      <c r="A367" s="111" t="s">
        <v>54</v>
      </c>
      <c r="B367" s="103" t="s">
        <v>46</v>
      </c>
      <c r="C367" s="103" t="s">
        <v>41</v>
      </c>
      <c r="D367" s="104">
        <v>7</v>
      </c>
      <c r="E367" s="104">
        <v>3</v>
      </c>
      <c r="F367" s="105" t="str">
        <f t="shared" si="48"/>
        <v>Média</v>
      </c>
      <c r="G367" s="104" t="str">
        <f t="shared" si="49"/>
        <v>CEA</v>
      </c>
      <c r="H367" s="104">
        <f t="shared" si="50"/>
        <v>4</v>
      </c>
      <c r="I367" s="105" t="str">
        <f t="shared" si="51"/>
        <v>A</v>
      </c>
      <c r="J367" s="104" t="str">
        <f t="shared" si="52"/>
        <v>CEI</v>
      </c>
      <c r="K367" s="106">
        <f t="shared" si="53"/>
        <v>4</v>
      </c>
      <c r="L367" s="106">
        <f>IF(NOT(ISERROR(VLOOKUP(B367,Deflatores!G$42:H$64,2,FALSE))),VLOOKUP(B367,Deflatores!G$42:H$64,2,FALSE),IF(OR(ISBLANK(C367),ISBLANK(B367)),"",VLOOKUP(C367,Deflatores!G$4:H$38,2,FALSE)*H367+VLOOKUP(C367,Deflatores!G$4:I$38,3,FALSE)))</f>
        <v>4</v>
      </c>
      <c r="M367" s="107"/>
      <c r="N367" s="107"/>
      <c r="O367" s="108"/>
      <c r="P367" s="109"/>
    </row>
    <row r="368" spans="1:16" x14ac:dyDescent="0.25">
      <c r="A368" s="110" t="s">
        <v>466</v>
      </c>
      <c r="B368" s="103" t="s">
        <v>51</v>
      </c>
      <c r="C368" s="103" t="s">
        <v>41</v>
      </c>
      <c r="D368" s="104">
        <v>8</v>
      </c>
      <c r="E368" s="104">
        <v>2</v>
      </c>
      <c r="F368" s="105" t="str">
        <f t="shared" si="48"/>
        <v>Média</v>
      </c>
      <c r="G368" s="104" t="str">
        <f t="shared" si="49"/>
        <v>EEA</v>
      </c>
      <c r="H368" s="104">
        <f t="shared" si="50"/>
        <v>4</v>
      </c>
      <c r="I368" s="105" t="str">
        <f t="shared" si="51"/>
        <v>A</v>
      </c>
      <c r="J368" s="104" t="str">
        <f t="shared" si="52"/>
        <v>EEI</v>
      </c>
      <c r="K368" s="106">
        <f t="shared" si="53"/>
        <v>4</v>
      </c>
      <c r="L368" s="106">
        <f>IF(NOT(ISERROR(VLOOKUP(B368,Deflatores!G$42:H$64,2,FALSE))),VLOOKUP(B368,Deflatores!G$42:H$64,2,FALSE),IF(OR(ISBLANK(C368),ISBLANK(B368)),"",VLOOKUP(C368,Deflatores!G$4:H$38,2,FALSE)*H368+VLOOKUP(C368,Deflatores!G$4:I$38,3,FALSE)))</f>
        <v>4</v>
      </c>
      <c r="M368" s="107"/>
      <c r="N368" s="107"/>
      <c r="O368" s="108"/>
      <c r="P368" s="109"/>
    </row>
    <row r="369" spans="1:16" x14ac:dyDescent="0.25">
      <c r="A369" s="112"/>
      <c r="B369" s="103"/>
      <c r="C369" s="103"/>
      <c r="D369" s="104"/>
      <c r="E369" s="104"/>
      <c r="F369" s="105" t="str">
        <f t="shared" si="48"/>
        <v/>
      </c>
      <c r="G369" s="104" t="str">
        <f t="shared" si="49"/>
        <v/>
      </c>
      <c r="H369" s="104" t="str">
        <f t="shared" si="50"/>
        <v/>
      </c>
      <c r="I369" s="105" t="str">
        <f t="shared" si="51"/>
        <v/>
      </c>
      <c r="J369" s="104" t="str">
        <f t="shared" si="52"/>
        <v/>
      </c>
      <c r="K369" s="106" t="str">
        <f t="shared" si="53"/>
        <v/>
      </c>
      <c r="L369" s="106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7"/>
      <c r="N369" s="107"/>
      <c r="O369" s="108"/>
      <c r="P369" s="109"/>
    </row>
    <row r="370" spans="1:16" x14ac:dyDescent="0.25">
      <c r="A370" s="113" t="s">
        <v>467</v>
      </c>
      <c r="B370" s="103"/>
      <c r="C370" s="103"/>
      <c r="D370" s="104"/>
      <c r="E370" s="104"/>
      <c r="F370" s="105" t="str">
        <f t="shared" si="48"/>
        <v/>
      </c>
      <c r="G370" s="104" t="str">
        <f t="shared" si="49"/>
        <v/>
      </c>
      <c r="H370" s="104" t="str">
        <f t="shared" si="50"/>
        <v/>
      </c>
      <c r="I370" s="105" t="str">
        <f t="shared" si="51"/>
        <v/>
      </c>
      <c r="J370" s="104" t="str">
        <f t="shared" si="52"/>
        <v/>
      </c>
      <c r="K370" s="106" t="str">
        <f t="shared" si="53"/>
        <v/>
      </c>
      <c r="L370" s="106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7"/>
      <c r="N370" s="107"/>
      <c r="O370" s="108"/>
      <c r="P370" s="109"/>
    </row>
    <row r="371" spans="1:16" x14ac:dyDescent="0.25">
      <c r="A371" s="110" t="s">
        <v>468</v>
      </c>
      <c r="B371" s="103" t="s">
        <v>49</v>
      </c>
      <c r="C371" s="103" t="s">
        <v>41</v>
      </c>
      <c r="D371" s="104">
        <v>14</v>
      </c>
      <c r="E371" s="104">
        <v>1</v>
      </c>
      <c r="F371" s="105" t="str">
        <f t="shared" si="48"/>
        <v>Baixa</v>
      </c>
      <c r="G371" s="104" t="str">
        <f t="shared" si="49"/>
        <v>ALIL</v>
      </c>
      <c r="H371" s="104">
        <f t="shared" si="50"/>
        <v>7</v>
      </c>
      <c r="I371" s="105" t="str">
        <f t="shared" si="51"/>
        <v>L</v>
      </c>
      <c r="J371" s="104" t="str">
        <f t="shared" si="52"/>
        <v>ALII</v>
      </c>
      <c r="K371" s="106">
        <f t="shared" si="53"/>
        <v>7</v>
      </c>
      <c r="L371" s="106">
        <f>IF(NOT(ISERROR(VLOOKUP(B371,Deflatores!G$42:H$64,2,FALSE))),VLOOKUP(B371,Deflatores!G$42:H$64,2,FALSE),IF(OR(ISBLANK(C371),ISBLANK(B371)),"",VLOOKUP(C371,Deflatores!G$4:H$38,2,FALSE)*H371+VLOOKUP(C371,Deflatores!G$4:I$38,3,FALSE)))</f>
        <v>7</v>
      </c>
      <c r="M371" s="107"/>
      <c r="N371" s="107"/>
      <c r="O371" s="108"/>
      <c r="P371" s="109"/>
    </row>
    <row r="372" spans="1:16" x14ac:dyDescent="0.25">
      <c r="A372" s="110" t="s">
        <v>469</v>
      </c>
      <c r="B372" s="103" t="s">
        <v>51</v>
      </c>
      <c r="C372" s="103" t="s">
        <v>41</v>
      </c>
      <c r="D372" s="104">
        <v>17</v>
      </c>
      <c r="E372" s="104">
        <v>6</v>
      </c>
      <c r="F372" s="105" t="str">
        <f t="shared" si="48"/>
        <v>Alta</v>
      </c>
      <c r="G372" s="104" t="str">
        <f t="shared" si="49"/>
        <v>EEH</v>
      </c>
      <c r="H372" s="104">
        <f t="shared" si="50"/>
        <v>6</v>
      </c>
      <c r="I372" s="105" t="str">
        <f t="shared" si="51"/>
        <v>H</v>
      </c>
      <c r="J372" s="104" t="str">
        <f t="shared" si="52"/>
        <v>EEI</v>
      </c>
      <c r="K372" s="106">
        <f t="shared" si="53"/>
        <v>6</v>
      </c>
      <c r="L372" s="106">
        <f>IF(NOT(ISERROR(VLOOKUP(B372,Deflatores!G$42:H$64,2,FALSE))),VLOOKUP(B372,Deflatores!G$42:H$64,2,FALSE),IF(OR(ISBLANK(C372),ISBLANK(B372)),"",VLOOKUP(C372,Deflatores!G$4:H$38,2,FALSE)*H372+VLOOKUP(C372,Deflatores!G$4:I$38,3,FALSE)))</f>
        <v>6</v>
      </c>
      <c r="M372" s="107"/>
      <c r="N372" s="107"/>
      <c r="O372" s="108"/>
      <c r="P372" s="109"/>
    </row>
    <row r="373" spans="1:16" x14ac:dyDescent="0.25">
      <c r="A373" s="110" t="s">
        <v>470</v>
      </c>
      <c r="B373" s="103" t="s">
        <v>51</v>
      </c>
      <c r="C373" s="103" t="s">
        <v>41</v>
      </c>
      <c r="D373" s="104">
        <v>17</v>
      </c>
      <c r="E373" s="104">
        <v>6</v>
      </c>
      <c r="F373" s="105" t="str">
        <f t="shared" si="48"/>
        <v>Alta</v>
      </c>
      <c r="G373" s="104" t="str">
        <f t="shared" si="49"/>
        <v>EEH</v>
      </c>
      <c r="H373" s="104">
        <f t="shared" si="50"/>
        <v>6</v>
      </c>
      <c r="I373" s="105" t="str">
        <f t="shared" si="51"/>
        <v>H</v>
      </c>
      <c r="J373" s="104" t="str">
        <f t="shared" si="52"/>
        <v>EEI</v>
      </c>
      <c r="K373" s="106">
        <f t="shared" si="53"/>
        <v>6</v>
      </c>
      <c r="L373" s="106">
        <f>IF(NOT(ISERROR(VLOOKUP(B373,Deflatores!G$42:H$64,2,FALSE))),VLOOKUP(B373,Deflatores!G$42:H$64,2,FALSE),IF(OR(ISBLANK(C373),ISBLANK(B373)),"",VLOOKUP(C373,Deflatores!G$4:H$38,2,FALSE)*H373+VLOOKUP(C373,Deflatores!G$4:I$38,3,FALSE)))</f>
        <v>6</v>
      </c>
      <c r="M373" s="107"/>
      <c r="N373" s="107"/>
      <c r="O373" s="108"/>
      <c r="P373" s="109"/>
    </row>
    <row r="374" spans="1:16" x14ac:dyDescent="0.25">
      <c r="A374" s="111" t="s">
        <v>54</v>
      </c>
      <c r="B374" s="103" t="s">
        <v>46</v>
      </c>
      <c r="C374" s="103" t="s">
        <v>41</v>
      </c>
      <c r="D374" s="104">
        <v>11</v>
      </c>
      <c r="E374" s="104">
        <v>4</v>
      </c>
      <c r="F374" s="105" t="str">
        <f t="shared" si="48"/>
        <v>Alta</v>
      </c>
      <c r="G374" s="104" t="str">
        <f t="shared" si="49"/>
        <v>CEH</v>
      </c>
      <c r="H374" s="104">
        <f t="shared" si="50"/>
        <v>6</v>
      </c>
      <c r="I374" s="105" t="str">
        <f t="shared" si="51"/>
        <v>H</v>
      </c>
      <c r="J374" s="104" t="str">
        <f t="shared" si="52"/>
        <v>CEI</v>
      </c>
      <c r="K374" s="106">
        <f t="shared" si="53"/>
        <v>6</v>
      </c>
      <c r="L374" s="106">
        <f>IF(NOT(ISERROR(VLOOKUP(B374,Deflatores!G$42:H$64,2,FALSE))),VLOOKUP(B374,Deflatores!G$42:H$64,2,FALSE),IF(OR(ISBLANK(C374),ISBLANK(B374)),"",VLOOKUP(C374,Deflatores!G$4:H$38,2,FALSE)*H374+VLOOKUP(C374,Deflatores!G$4:I$38,3,FALSE)))</f>
        <v>6</v>
      </c>
      <c r="M374" s="107"/>
      <c r="N374" s="107"/>
      <c r="O374" s="108"/>
      <c r="P374" s="109"/>
    </row>
    <row r="375" spans="1:16" x14ac:dyDescent="0.25">
      <c r="A375" s="110" t="s">
        <v>471</v>
      </c>
      <c r="B375" s="103" t="s">
        <v>51</v>
      </c>
      <c r="C375" s="103" t="s">
        <v>41</v>
      </c>
      <c r="D375" s="104">
        <v>7</v>
      </c>
      <c r="E375" s="104">
        <v>2</v>
      </c>
      <c r="F375" s="105" t="str">
        <f t="shared" si="48"/>
        <v>Média</v>
      </c>
      <c r="G375" s="104" t="str">
        <f t="shared" si="49"/>
        <v>EEA</v>
      </c>
      <c r="H375" s="104">
        <f t="shared" si="50"/>
        <v>4</v>
      </c>
      <c r="I375" s="105" t="str">
        <f t="shared" si="51"/>
        <v>A</v>
      </c>
      <c r="J375" s="104" t="str">
        <f t="shared" si="52"/>
        <v>EEI</v>
      </c>
      <c r="K375" s="106">
        <f t="shared" si="53"/>
        <v>4</v>
      </c>
      <c r="L375" s="106">
        <f>IF(NOT(ISERROR(VLOOKUP(B375,Deflatores!G$42:H$64,2,FALSE))),VLOOKUP(B375,Deflatores!G$42:H$64,2,FALSE),IF(OR(ISBLANK(C375),ISBLANK(B375)),"",VLOOKUP(C375,Deflatores!G$4:H$38,2,FALSE)*H375+VLOOKUP(C375,Deflatores!G$4:I$38,3,FALSE)))</f>
        <v>4</v>
      </c>
      <c r="M375" s="107"/>
      <c r="N375" s="107"/>
      <c r="O375" s="108"/>
      <c r="P375" s="109"/>
    </row>
    <row r="376" spans="1:16" x14ac:dyDescent="0.25">
      <c r="A376" s="110" t="s">
        <v>472</v>
      </c>
      <c r="B376" s="103" t="s">
        <v>46</v>
      </c>
      <c r="C376" s="103" t="s">
        <v>41</v>
      </c>
      <c r="D376" s="104">
        <v>18</v>
      </c>
      <c r="E376" s="104">
        <v>5</v>
      </c>
      <c r="F376" s="105" t="str">
        <f t="shared" si="48"/>
        <v>Alta</v>
      </c>
      <c r="G376" s="104" t="str">
        <f t="shared" si="49"/>
        <v>CEH</v>
      </c>
      <c r="H376" s="104">
        <f t="shared" si="50"/>
        <v>6</v>
      </c>
      <c r="I376" s="105" t="str">
        <f t="shared" si="51"/>
        <v>H</v>
      </c>
      <c r="J376" s="104" t="str">
        <f t="shared" si="52"/>
        <v>CEI</v>
      </c>
      <c r="K376" s="106">
        <f t="shared" si="53"/>
        <v>6</v>
      </c>
      <c r="L376" s="106">
        <f>IF(NOT(ISERROR(VLOOKUP(B376,Deflatores!G$42:H$64,2,FALSE))),VLOOKUP(B376,Deflatores!G$42:H$64,2,FALSE),IF(OR(ISBLANK(C376),ISBLANK(B376)),"",VLOOKUP(C376,Deflatores!G$4:H$38,2,FALSE)*H376+VLOOKUP(C376,Deflatores!G$4:I$38,3,FALSE)))</f>
        <v>6</v>
      </c>
      <c r="M376" s="107"/>
      <c r="N376" s="107"/>
      <c r="O376" s="108"/>
      <c r="P376" s="109"/>
    </row>
    <row r="377" spans="1:16" x14ac:dyDescent="0.25">
      <c r="A377" s="112"/>
      <c r="B377" s="103"/>
      <c r="C377" s="103"/>
      <c r="D377" s="104"/>
      <c r="E377" s="104"/>
      <c r="F377" s="105" t="str">
        <f t="shared" si="48"/>
        <v/>
      </c>
      <c r="G377" s="104" t="str">
        <f t="shared" si="49"/>
        <v/>
      </c>
      <c r="H377" s="104" t="str">
        <f t="shared" si="50"/>
        <v/>
      </c>
      <c r="I377" s="105" t="str">
        <f t="shared" si="51"/>
        <v/>
      </c>
      <c r="J377" s="104" t="str">
        <f t="shared" si="52"/>
        <v/>
      </c>
      <c r="K377" s="106" t="str">
        <f t="shared" si="53"/>
        <v/>
      </c>
      <c r="L377" s="106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7"/>
      <c r="N377" s="107"/>
      <c r="O377" s="108"/>
      <c r="P377" s="109"/>
    </row>
    <row r="378" spans="1:16" x14ac:dyDescent="0.25">
      <c r="A378" s="113" t="s">
        <v>473</v>
      </c>
      <c r="B378" s="103"/>
      <c r="C378" s="103"/>
      <c r="D378" s="104"/>
      <c r="E378" s="104"/>
      <c r="F378" s="105" t="str">
        <f t="shared" si="48"/>
        <v/>
      </c>
      <c r="G378" s="104" t="str">
        <f t="shared" si="49"/>
        <v/>
      </c>
      <c r="H378" s="104" t="str">
        <f t="shared" si="50"/>
        <v/>
      </c>
      <c r="I378" s="105" t="str">
        <f t="shared" si="51"/>
        <v/>
      </c>
      <c r="J378" s="104" t="str">
        <f t="shared" si="52"/>
        <v/>
      </c>
      <c r="K378" s="106" t="str">
        <f t="shared" si="53"/>
        <v/>
      </c>
      <c r="L378" s="106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7"/>
      <c r="N378" s="107"/>
      <c r="O378" s="108"/>
      <c r="P378" s="109"/>
    </row>
    <row r="379" spans="1:16" x14ac:dyDescent="0.25">
      <c r="A379" s="110" t="s">
        <v>474</v>
      </c>
      <c r="B379" s="103" t="s">
        <v>51</v>
      </c>
      <c r="C379" s="103" t="s">
        <v>41</v>
      </c>
      <c r="D379" s="104">
        <v>8</v>
      </c>
      <c r="E379" s="104">
        <v>2</v>
      </c>
      <c r="F379" s="105" t="str">
        <f t="shared" si="48"/>
        <v>Média</v>
      </c>
      <c r="G379" s="104" t="str">
        <f t="shared" si="49"/>
        <v>EEA</v>
      </c>
      <c r="H379" s="104">
        <f t="shared" si="50"/>
        <v>4</v>
      </c>
      <c r="I379" s="105" t="str">
        <f t="shared" si="51"/>
        <v>A</v>
      </c>
      <c r="J379" s="104" t="str">
        <f t="shared" si="52"/>
        <v>EEI</v>
      </c>
      <c r="K379" s="106">
        <f t="shared" si="53"/>
        <v>4</v>
      </c>
      <c r="L379" s="106">
        <f>IF(NOT(ISERROR(VLOOKUP(B379,Deflatores!G$42:H$64,2,FALSE))),VLOOKUP(B379,Deflatores!G$42:H$64,2,FALSE),IF(OR(ISBLANK(C379),ISBLANK(B379)),"",VLOOKUP(C379,Deflatores!G$4:H$38,2,FALSE)*H379+VLOOKUP(C379,Deflatores!G$4:I$38,3,FALSE)))</f>
        <v>4</v>
      </c>
      <c r="M379" s="107"/>
      <c r="N379" s="107"/>
      <c r="O379" s="108"/>
      <c r="P379" s="109"/>
    </row>
    <row r="380" spans="1:16" x14ac:dyDescent="0.25">
      <c r="A380" s="111" t="s">
        <v>54</v>
      </c>
      <c r="B380" s="103" t="s">
        <v>46</v>
      </c>
      <c r="C380" s="103" t="s">
        <v>41</v>
      </c>
      <c r="D380" s="104">
        <v>2</v>
      </c>
      <c r="E380" s="104">
        <v>1</v>
      </c>
      <c r="F380" s="105" t="str">
        <f t="shared" si="48"/>
        <v>Baixa</v>
      </c>
      <c r="G380" s="104" t="str">
        <f t="shared" si="49"/>
        <v>CEL</v>
      </c>
      <c r="H380" s="104">
        <f t="shared" si="50"/>
        <v>3</v>
      </c>
      <c r="I380" s="105" t="str">
        <f t="shared" si="51"/>
        <v>L</v>
      </c>
      <c r="J380" s="104" t="str">
        <f t="shared" si="52"/>
        <v>CEI</v>
      </c>
      <c r="K380" s="106">
        <f t="shared" si="53"/>
        <v>3</v>
      </c>
      <c r="L380" s="106">
        <f>IF(NOT(ISERROR(VLOOKUP(B380,Deflatores!G$42:H$64,2,FALSE))),VLOOKUP(B380,Deflatores!G$42:H$64,2,FALSE),IF(OR(ISBLANK(C380),ISBLANK(B380)),"",VLOOKUP(C380,Deflatores!G$4:H$38,2,FALSE)*H380+VLOOKUP(C380,Deflatores!G$4:I$38,3,FALSE)))</f>
        <v>3</v>
      </c>
      <c r="M380" s="107"/>
      <c r="N380" s="107"/>
      <c r="O380" s="108"/>
      <c r="P380" s="109"/>
    </row>
    <row r="381" spans="1:16" x14ac:dyDescent="0.25">
      <c r="A381" s="110" t="s">
        <v>475</v>
      </c>
      <c r="B381" s="103" t="s">
        <v>51</v>
      </c>
      <c r="C381" s="103" t="s">
        <v>41</v>
      </c>
      <c r="D381" s="104">
        <v>5</v>
      </c>
      <c r="E381" s="104">
        <v>2</v>
      </c>
      <c r="F381" s="105" t="str">
        <f t="shared" si="48"/>
        <v>Média</v>
      </c>
      <c r="G381" s="104" t="str">
        <f t="shared" si="49"/>
        <v>EEA</v>
      </c>
      <c r="H381" s="104">
        <f t="shared" si="50"/>
        <v>4</v>
      </c>
      <c r="I381" s="105" t="str">
        <f t="shared" si="51"/>
        <v>A</v>
      </c>
      <c r="J381" s="104" t="str">
        <f t="shared" si="52"/>
        <v>EEI</v>
      </c>
      <c r="K381" s="106">
        <f t="shared" si="53"/>
        <v>4</v>
      </c>
      <c r="L381" s="106">
        <f>IF(NOT(ISERROR(VLOOKUP(B381,Deflatores!G$42:H$64,2,FALSE))),VLOOKUP(B381,Deflatores!G$42:H$64,2,FALSE),IF(OR(ISBLANK(C381),ISBLANK(B381)),"",VLOOKUP(C381,Deflatores!G$4:H$38,2,FALSE)*H381+VLOOKUP(C381,Deflatores!G$4:I$38,3,FALSE)))</f>
        <v>4</v>
      </c>
      <c r="M381" s="107"/>
      <c r="N381" s="107"/>
      <c r="O381" s="108"/>
      <c r="P381" s="109"/>
    </row>
    <row r="382" spans="1:16" x14ac:dyDescent="0.25">
      <c r="A382" s="110" t="s">
        <v>549</v>
      </c>
      <c r="B382" s="103" t="s">
        <v>51</v>
      </c>
      <c r="C382" s="103" t="s">
        <v>41</v>
      </c>
      <c r="D382" s="104">
        <v>2</v>
      </c>
      <c r="E382" s="104">
        <v>2</v>
      </c>
      <c r="F382" s="105" t="str">
        <f t="shared" si="48"/>
        <v>Baixa</v>
      </c>
      <c r="G382" s="104" t="str">
        <f t="shared" si="49"/>
        <v>EEL</v>
      </c>
      <c r="H382" s="104">
        <f t="shared" si="50"/>
        <v>3</v>
      </c>
      <c r="I382" s="105" t="str">
        <f t="shared" si="51"/>
        <v>L</v>
      </c>
      <c r="J382" s="104" t="str">
        <f t="shared" si="52"/>
        <v>EEI</v>
      </c>
      <c r="K382" s="106">
        <f t="shared" si="53"/>
        <v>3</v>
      </c>
      <c r="L382" s="106">
        <f>IF(NOT(ISERROR(VLOOKUP(B382,Deflatores!G$42:H$64,2,FALSE))),VLOOKUP(B382,Deflatores!G$42:H$64,2,FALSE),IF(OR(ISBLANK(C382),ISBLANK(B382)),"",VLOOKUP(C382,Deflatores!G$4:H$38,2,FALSE)*H382+VLOOKUP(C382,Deflatores!G$4:I$38,3,FALSE)))</f>
        <v>3</v>
      </c>
      <c r="M382" s="107"/>
      <c r="N382" s="107"/>
      <c r="O382" s="108"/>
      <c r="P382" s="109"/>
    </row>
    <row r="383" spans="1:16" x14ac:dyDescent="0.25">
      <c r="A383" s="110" t="s">
        <v>550</v>
      </c>
      <c r="B383" s="103" t="s">
        <v>46</v>
      </c>
      <c r="C383" s="103" t="s">
        <v>41</v>
      </c>
      <c r="D383" s="104">
        <v>2</v>
      </c>
      <c r="E383" s="104">
        <v>1</v>
      </c>
      <c r="F383" s="105" t="str">
        <f t="shared" si="48"/>
        <v>Baixa</v>
      </c>
      <c r="G383" s="104" t="str">
        <f t="shared" si="49"/>
        <v>CEL</v>
      </c>
      <c r="H383" s="104">
        <f t="shared" si="50"/>
        <v>3</v>
      </c>
      <c r="I383" s="105" t="str">
        <f t="shared" si="51"/>
        <v>L</v>
      </c>
      <c r="J383" s="104" t="str">
        <f t="shared" si="52"/>
        <v>CEI</v>
      </c>
      <c r="K383" s="106">
        <f t="shared" si="53"/>
        <v>3</v>
      </c>
      <c r="L383" s="106">
        <f>IF(NOT(ISERROR(VLOOKUP(B383,Deflatores!G$42:H$64,2,FALSE))),VLOOKUP(B383,Deflatores!G$42:H$64,2,FALSE),IF(OR(ISBLANK(C383),ISBLANK(B383)),"",VLOOKUP(C383,Deflatores!G$4:H$38,2,FALSE)*H383+VLOOKUP(C383,Deflatores!G$4:I$38,3,FALSE)))</f>
        <v>3</v>
      </c>
      <c r="M383" s="107"/>
      <c r="N383" s="107"/>
      <c r="O383" s="108"/>
      <c r="P383" s="109"/>
    </row>
    <row r="384" spans="1:16" x14ac:dyDescent="0.25">
      <c r="A384" s="110"/>
      <c r="B384" s="103"/>
      <c r="C384" s="103"/>
      <c r="D384" s="104"/>
      <c r="E384" s="104"/>
      <c r="F384" s="105" t="str">
        <f t="shared" si="48"/>
        <v/>
      </c>
      <c r="G384" s="104" t="str">
        <f t="shared" si="49"/>
        <v/>
      </c>
      <c r="H384" s="104" t="str">
        <f t="shared" si="50"/>
        <v/>
      </c>
      <c r="I384" s="105" t="str">
        <f t="shared" si="51"/>
        <v/>
      </c>
      <c r="J384" s="104" t="str">
        <f t="shared" si="52"/>
        <v/>
      </c>
      <c r="K384" s="106" t="str">
        <f t="shared" si="53"/>
        <v/>
      </c>
      <c r="L384" s="106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7"/>
      <c r="N384" s="107"/>
      <c r="O384" s="108"/>
      <c r="P384" s="109"/>
    </row>
    <row r="385" spans="1:16" x14ac:dyDescent="0.25">
      <c r="A385" s="113" t="s">
        <v>504</v>
      </c>
      <c r="B385" s="103"/>
      <c r="C385" s="103"/>
      <c r="D385" s="104"/>
      <c r="E385" s="104"/>
      <c r="F385" s="105" t="str">
        <f t="shared" si="48"/>
        <v/>
      </c>
      <c r="G385" s="104" t="str">
        <f t="shared" si="49"/>
        <v/>
      </c>
      <c r="H385" s="104" t="str">
        <f t="shared" si="50"/>
        <v/>
      </c>
      <c r="I385" s="105" t="str">
        <f t="shared" si="51"/>
        <v/>
      </c>
      <c r="J385" s="104" t="str">
        <f t="shared" si="52"/>
        <v/>
      </c>
      <c r="K385" s="106" t="str">
        <f t="shared" si="53"/>
        <v/>
      </c>
      <c r="L385" s="106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7"/>
      <c r="N385" s="107"/>
      <c r="O385" s="108"/>
      <c r="P385" s="109"/>
    </row>
    <row r="386" spans="1:16" x14ac:dyDescent="0.25">
      <c r="A386" s="110" t="s">
        <v>503</v>
      </c>
      <c r="B386" s="103" t="s">
        <v>51</v>
      </c>
      <c r="C386" s="103" t="s">
        <v>41</v>
      </c>
      <c r="D386" s="104">
        <v>29</v>
      </c>
      <c r="E386" s="104">
        <v>2</v>
      </c>
      <c r="F386" s="105" t="str">
        <f t="shared" si="48"/>
        <v>Alta</v>
      </c>
      <c r="G386" s="104" t="str">
        <f t="shared" si="49"/>
        <v>EEH</v>
      </c>
      <c r="H386" s="104">
        <f t="shared" si="50"/>
        <v>6</v>
      </c>
      <c r="I386" s="105" t="str">
        <f t="shared" si="51"/>
        <v>H</v>
      </c>
      <c r="J386" s="104" t="str">
        <f t="shared" si="52"/>
        <v>EEI</v>
      </c>
      <c r="K386" s="106">
        <f t="shared" si="53"/>
        <v>6</v>
      </c>
      <c r="L386" s="106">
        <f>IF(NOT(ISERROR(VLOOKUP(B386,Deflatores!G$42:H$64,2,FALSE))),VLOOKUP(B386,Deflatores!G$42:H$64,2,FALSE),IF(OR(ISBLANK(C386),ISBLANK(B386)),"",VLOOKUP(C386,Deflatores!G$4:H$38,2,FALSE)*H386+VLOOKUP(C386,Deflatores!G$4:I$38,3,FALSE)))</f>
        <v>6</v>
      </c>
      <c r="M386" s="107"/>
      <c r="N386" s="107"/>
      <c r="O386" s="108"/>
      <c r="P386" s="109"/>
    </row>
    <row r="387" spans="1:16" x14ac:dyDescent="0.25">
      <c r="A387" s="110"/>
      <c r="B387" s="103"/>
      <c r="C387" s="103"/>
      <c r="D387" s="104"/>
      <c r="E387" s="104"/>
      <c r="F387" s="105" t="str">
        <f t="shared" si="48"/>
        <v/>
      </c>
      <c r="G387" s="104" t="str">
        <f t="shared" si="49"/>
        <v/>
      </c>
      <c r="H387" s="104" t="str">
        <f t="shared" si="50"/>
        <v/>
      </c>
      <c r="I387" s="105" t="str">
        <f t="shared" si="51"/>
        <v/>
      </c>
      <c r="J387" s="104" t="str">
        <f t="shared" si="52"/>
        <v/>
      </c>
      <c r="K387" s="106" t="str">
        <f t="shared" si="53"/>
        <v/>
      </c>
      <c r="L387" s="106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7"/>
      <c r="N387" s="107"/>
      <c r="O387" s="108"/>
      <c r="P387" s="109"/>
    </row>
    <row r="388" spans="1:16" x14ac:dyDescent="0.25">
      <c r="A388" s="113" t="s">
        <v>476</v>
      </c>
      <c r="B388" s="103"/>
      <c r="C388" s="103"/>
      <c r="D388" s="104"/>
      <c r="E388" s="104"/>
      <c r="F388" s="105" t="str">
        <f t="shared" si="48"/>
        <v/>
      </c>
      <c r="G388" s="104" t="str">
        <f t="shared" si="49"/>
        <v/>
      </c>
      <c r="H388" s="104" t="str">
        <f t="shared" si="50"/>
        <v/>
      </c>
      <c r="I388" s="105" t="str">
        <f t="shared" si="51"/>
        <v/>
      </c>
      <c r="J388" s="104" t="str">
        <f t="shared" si="52"/>
        <v/>
      </c>
      <c r="K388" s="106" t="str">
        <f t="shared" si="53"/>
        <v/>
      </c>
      <c r="L388" s="106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7"/>
      <c r="N388" s="107"/>
      <c r="O388" s="108"/>
      <c r="P388" s="109"/>
    </row>
    <row r="389" spans="1:16" x14ac:dyDescent="0.25">
      <c r="A389" s="110" t="s">
        <v>477</v>
      </c>
      <c r="B389" s="103" t="s">
        <v>46</v>
      </c>
      <c r="C389" s="103" t="s">
        <v>41</v>
      </c>
      <c r="D389" s="104">
        <v>99</v>
      </c>
      <c r="E389" s="104">
        <v>21</v>
      </c>
      <c r="F389" s="105" t="str">
        <f t="shared" si="48"/>
        <v>Alta</v>
      </c>
      <c r="G389" s="104" t="str">
        <f t="shared" si="49"/>
        <v>CEH</v>
      </c>
      <c r="H389" s="104">
        <f t="shared" si="50"/>
        <v>6</v>
      </c>
      <c r="I389" s="105" t="str">
        <f t="shared" si="51"/>
        <v>H</v>
      </c>
      <c r="J389" s="104" t="str">
        <f t="shared" si="52"/>
        <v>CEI</v>
      </c>
      <c r="K389" s="106">
        <f t="shared" si="53"/>
        <v>6</v>
      </c>
      <c r="L389" s="106">
        <f>IF(NOT(ISERROR(VLOOKUP(B389,Deflatores!G$42:H$64,2,FALSE))),VLOOKUP(B389,Deflatores!G$42:H$64,2,FALSE),IF(OR(ISBLANK(C389),ISBLANK(B389)),"",VLOOKUP(C389,Deflatores!G$4:H$38,2,FALSE)*H389+VLOOKUP(C389,Deflatores!G$4:I$38,3,FALSE)))</f>
        <v>6</v>
      </c>
      <c r="M389" s="107"/>
      <c r="N389" s="107"/>
      <c r="O389" s="108"/>
      <c r="P389" s="109"/>
    </row>
    <row r="390" spans="1:16" x14ac:dyDescent="0.25">
      <c r="A390" s="110" t="s">
        <v>478</v>
      </c>
      <c r="B390" s="103" t="s">
        <v>51</v>
      </c>
      <c r="C390" s="103" t="s">
        <v>41</v>
      </c>
      <c r="D390" s="104">
        <v>9</v>
      </c>
      <c r="E390" s="104">
        <v>2</v>
      </c>
      <c r="F390" s="105" t="str">
        <f t="shared" si="48"/>
        <v>Média</v>
      </c>
      <c r="G390" s="104" t="str">
        <f t="shared" si="49"/>
        <v>EEA</v>
      </c>
      <c r="H390" s="104">
        <f t="shared" si="50"/>
        <v>4</v>
      </c>
      <c r="I390" s="105" t="str">
        <f t="shared" si="51"/>
        <v>A</v>
      </c>
      <c r="J390" s="104" t="str">
        <f t="shared" si="52"/>
        <v>EEI</v>
      </c>
      <c r="K390" s="106">
        <f t="shared" si="53"/>
        <v>4</v>
      </c>
      <c r="L390" s="106">
        <f>IF(NOT(ISERROR(VLOOKUP(B390,Deflatores!G$42:H$64,2,FALSE))),VLOOKUP(B390,Deflatores!G$42:H$64,2,FALSE),IF(OR(ISBLANK(C390),ISBLANK(B390)),"",VLOOKUP(C390,Deflatores!G$4:H$38,2,FALSE)*H390+VLOOKUP(C390,Deflatores!G$4:I$38,3,FALSE)))</f>
        <v>4</v>
      </c>
      <c r="M390" s="107"/>
      <c r="N390" s="107"/>
      <c r="O390" s="108"/>
      <c r="P390" s="109"/>
    </row>
    <row r="391" spans="1:16" x14ac:dyDescent="0.25">
      <c r="A391" s="110" t="s">
        <v>551</v>
      </c>
      <c r="B391" s="103" t="s">
        <v>46</v>
      </c>
      <c r="C391" s="103" t="s">
        <v>41</v>
      </c>
      <c r="D391" s="104">
        <v>99</v>
      </c>
      <c r="E391" s="104">
        <v>21</v>
      </c>
      <c r="F391" s="105" t="str">
        <f t="shared" si="48"/>
        <v>Alta</v>
      </c>
      <c r="G391" s="104" t="str">
        <f t="shared" si="49"/>
        <v>CEH</v>
      </c>
      <c r="H391" s="104">
        <f t="shared" si="50"/>
        <v>6</v>
      </c>
      <c r="I391" s="105" t="str">
        <f t="shared" si="51"/>
        <v>H</v>
      </c>
      <c r="J391" s="104" t="str">
        <f t="shared" si="52"/>
        <v>CEI</v>
      </c>
      <c r="K391" s="106">
        <f t="shared" si="53"/>
        <v>6</v>
      </c>
      <c r="L391" s="106">
        <f>IF(NOT(ISERROR(VLOOKUP(B391,Deflatores!G$42:H$64,2,FALSE))),VLOOKUP(B391,Deflatores!G$42:H$64,2,FALSE),IF(OR(ISBLANK(C391),ISBLANK(B391)),"",VLOOKUP(C391,Deflatores!G$4:H$38,2,FALSE)*H391+VLOOKUP(C391,Deflatores!G$4:I$38,3,FALSE)))</f>
        <v>6</v>
      </c>
      <c r="M391" s="107"/>
      <c r="N391" s="107"/>
      <c r="O391" s="108"/>
      <c r="P391" s="109"/>
    </row>
    <row r="392" spans="1:16" x14ac:dyDescent="0.25">
      <c r="A392" s="110" t="s">
        <v>552</v>
      </c>
      <c r="B392" s="103" t="s">
        <v>46</v>
      </c>
      <c r="C392" s="103" t="s">
        <v>41</v>
      </c>
      <c r="D392" s="104">
        <v>3</v>
      </c>
      <c r="E392" s="104">
        <v>2</v>
      </c>
      <c r="F392" s="105" t="str">
        <f t="shared" si="48"/>
        <v>Baixa</v>
      </c>
      <c r="G392" s="104" t="str">
        <f t="shared" si="49"/>
        <v>CEL</v>
      </c>
      <c r="H392" s="104">
        <f t="shared" si="50"/>
        <v>3</v>
      </c>
      <c r="I392" s="105" t="str">
        <f t="shared" si="51"/>
        <v>L</v>
      </c>
      <c r="J392" s="104" t="str">
        <f t="shared" si="52"/>
        <v>CEI</v>
      </c>
      <c r="K392" s="106">
        <f t="shared" si="53"/>
        <v>3</v>
      </c>
      <c r="L392" s="106">
        <f>IF(NOT(ISERROR(VLOOKUP(B392,Deflatores!G$42:H$64,2,FALSE))),VLOOKUP(B392,Deflatores!G$42:H$64,2,FALSE),IF(OR(ISBLANK(C392),ISBLANK(B392)),"",VLOOKUP(C392,Deflatores!G$4:H$38,2,FALSE)*H392+VLOOKUP(C392,Deflatores!G$4:I$38,3,FALSE)))</f>
        <v>3</v>
      </c>
      <c r="M392" s="107"/>
      <c r="N392" s="107"/>
      <c r="O392" s="108"/>
      <c r="P392" s="109"/>
    </row>
    <row r="393" spans="1:16" x14ac:dyDescent="0.25">
      <c r="A393" s="110"/>
      <c r="B393" s="103"/>
      <c r="C393" s="103"/>
      <c r="D393" s="104"/>
      <c r="E393" s="104"/>
      <c r="F393" s="105" t="str">
        <f t="shared" si="48"/>
        <v/>
      </c>
      <c r="G393" s="104" t="str">
        <f t="shared" si="49"/>
        <v/>
      </c>
      <c r="H393" s="104" t="str">
        <f t="shared" si="50"/>
        <v/>
      </c>
      <c r="I393" s="105" t="str">
        <f t="shared" si="51"/>
        <v/>
      </c>
      <c r="J393" s="104" t="str">
        <f t="shared" si="52"/>
        <v/>
      </c>
      <c r="K393" s="106" t="str">
        <f t="shared" si="53"/>
        <v/>
      </c>
      <c r="L393" s="106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7"/>
      <c r="N393" s="107"/>
      <c r="O393" s="108"/>
      <c r="P393" s="109"/>
    </row>
    <row r="394" spans="1:16" x14ac:dyDescent="0.25">
      <c r="A394" s="113" t="s">
        <v>479</v>
      </c>
      <c r="B394" s="103"/>
      <c r="C394" s="103"/>
      <c r="D394" s="104"/>
      <c r="E394" s="104"/>
      <c r="F394" s="105" t="str">
        <f t="shared" si="48"/>
        <v/>
      </c>
      <c r="G394" s="104" t="str">
        <f t="shared" si="49"/>
        <v/>
      </c>
      <c r="H394" s="104" t="str">
        <f t="shared" si="50"/>
        <v/>
      </c>
      <c r="I394" s="105" t="str">
        <f t="shared" si="51"/>
        <v/>
      </c>
      <c r="J394" s="104" t="str">
        <f t="shared" si="52"/>
        <v/>
      </c>
      <c r="K394" s="106" t="str">
        <f t="shared" si="53"/>
        <v/>
      </c>
      <c r="L394" s="106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7"/>
      <c r="N394" s="107"/>
      <c r="O394" s="108"/>
      <c r="P394" s="109"/>
    </row>
    <row r="395" spans="1:16" x14ac:dyDescent="0.25">
      <c r="A395" s="110" t="s">
        <v>480</v>
      </c>
      <c r="B395" s="103" t="s">
        <v>46</v>
      </c>
      <c r="C395" s="103" t="s">
        <v>41</v>
      </c>
      <c r="D395" s="104">
        <v>10</v>
      </c>
      <c r="E395" s="104">
        <v>3</v>
      </c>
      <c r="F395" s="105" t="str">
        <f t="shared" si="48"/>
        <v>Média</v>
      </c>
      <c r="G395" s="104" t="str">
        <f t="shared" si="49"/>
        <v>CEA</v>
      </c>
      <c r="H395" s="104">
        <f t="shared" si="50"/>
        <v>4</v>
      </c>
      <c r="I395" s="105" t="str">
        <f t="shared" si="51"/>
        <v>A</v>
      </c>
      <c r="J395" s="104" t="str">
        <f t="shared" si="52"/>
        <v>CEI</v>
      </c>
      <c r="K395" s="106">
        <f t="shared" si="53"/>
        <v>4</v>
      </c>
      <c r="L395" s="106">
        <f>IF(NOT(ISERROR(VLOOKUP(B395,Deflatores!G$42:H$64,2,FALSE))),VLOOKUP(B395,Deflatores!G$42:H$64,2,FALSE),IF(OR(ISBLANK(C395),ISBLANK(B395)),"",VLOOKUP(C395,Deflatores!G$4:H$38,2,FALSE)*H395+VLOOKUP(C395,Deflatores!G$4:I$38,3,FALSE)))</f>
        <v>4</v>
      </c>
      <c r="M395" s="107"/>
      <c r="N395" s="107"/>
      <c r="O395" s="108"/>
      <c r="P395" s="109"/>
    </row>
    <row r="396" spans="1:16" x14ac:dyDescent="0.25">
      <c r="A396" s="112"/>
      <c r="B396" s="103"/>
      <c r="C396" s="103"/>
      <c r="D396" s="104"/>
      <c r="E396" s="104"/>
      <c r="F396" s="105" t="str">
        <f t="shared" ref="F396:F459" si="54">IF(ISBLANK(B396),"",IF(I396="L","Baixa",IF(I396="A","Média",IF(I396="","","Alta"))))</f>
        <v/>
      </c>
      <c r="G396" s="104" t="str">
        <f t="shared" ref="G396:G459" si="55">CONCATENATE(B396,I396)</f>
        <v/>
      </c>
      <c r="H396" s="104" t="str">
        <f t="shared" ref="H396:H459" si="56">IF(ISBLANK(B396),"",IF(B396="ALI",IF(I396="L",7,IF(I396="A",10,15)),IF(B396="AIE",IF(I396="L",5,IF(I396="A",7,10)),IF(B396="SE",IF(I396="L",4,IF(I396="A",5,7)),IF(OR(B396="EE",B396="CE"),IF(I396="L",3,IF(I396="A",4,6)),0)))))</f>
        <v/>
      </c>
      <c r="I396" s="105" t="str">
        <f t="shared" ref="I396:I459" si="57">IF(OR(ISBLANK(D396),ISBLANK(E396)),IF(OR(B396="ALI",B396="AIE"),"L",IF(OR(B396="EE",B396="SE",B396="CE"),"A","")),IF(B396="EE",IF(E396&gt;=3,IF(D396&gt;=5,"H","A"),IF(E396&gt;=2,IF(D396&gt;=16,"H",IF(D396&lt;=4,"L","A")),IF(D396&lt;=15,"L","A"))),IF(OR(B396="SE",B396="CE"),IF(E396&gt;=4,IF(D396&gt;=6,"H","A"),IF(E396&gt;=2,IF(D396&gt;=20,"H",IF(D396&lt;=5,"L","A")),IF(D396&lt;=19,"L","A"))),IF(OR(B396="ALI",B396="AIE"),IF(E396&gt;=6,IF(D396&gt;=20,"H","A"),IF(E396&gt;=2,IF(D396&gt;=51,"H",IF(D396&lt;=19,"L","A")),IF(D396&lt;=50,"L","A"))),""))))</f>
        <v/>
      </c>
      <c r="J396" s="104" t="str">
        <f t="shared" ref="J396:J459" si="58">CONCATENATE(B396,C396)</f>
        <v/>
      </c>
      <c r="K396" s="106" t="str">
        <f t="shared" ref="K396:K459" si="59">IF(OR(H396="",H396=0),L396,H396)</f>
        <v/>
      </c>
      <c r="L396" s="106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7"/>
      <c r="N396" s="107"/>
      <c r="O396" s="108"/>
      <c r="P396" s="109"/>
    </row>
    <row r="397" spans="1:16" x14ac:dyDescent="0.25">
      <c r="A397" s="113" t="s">
        <v>481</v>
      </c>
      <c r="B397" s="103"/>
      <c r="C397" s="103"/>
      <c r="D397" s="104"/>
      <c r="E397" s="104"/>
      <c r="F397" s="105" t="str">
        <f t="shared" si="54"/>
        <v/>
      </c>
      <c r="G397" s="104" t="str">
        <f t="shared" si="55"/>
        <v/>
      </c>
      <c r="H397" s="104" t="str">
        <f t="shared" si="56"/>
        <v/>
      </c>
      <c r="I397" s="105" t="str">
        <f t="shared" si="57"/>
        <v/>
      </c>
      <c r="J397" s="104" t="str">
        <f t="shared" si="58"/>
        <v/>
      </c>
      <c r="K397" s="106" t="str">
        <f t="shared" si="59"/>
        <v/>
      </c>
      <c r="L397" s="106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7"/>
      <c r="N397" s="107"/>
      <c r="O397" s="108"/>
      <c r="P397" s="109"/>
    </row>
    <row r="398" spans="1:16" x14ac:dyDescent="0.25">
      <c r="A398" s="110" t="s">
        <v>482</v>
      </c>
      <c r="B398" s="103" t="s">
        <v>49</v>
      </c>
      <c r="C398" s="103" t="s">
        <v>41</v>
      </c>
      <c r="D398" s="104">
        <v>25</v>
      </c>
      <c r="E398" s="104">
        <v>4</v>
      </c>
      <c r="F398" s="105" t="str">
        <f t="shared" si="54"/>
        <v>Média</v>
      </c>
      <c r="G398" s="104" t="str">
        <f t="shared" si="55"/>
        <v>ALIA</v>
      </c>
      <c r="H398" s="104">
        <f t="shared" si="56"/>
        <v>10</v>
      </c>
      <c r="I398" s="105" t="str">
        <f t="shared" si="57"/>
        <v>A</v>
      </c>
      <c r="J398" s="104" t="str">
        <f t="shared" si="58"/>
        <v>ALII</v>
      </c>
      <c r="K398" s="106">
        <f t="shared" si="59"/>
        <v>10</v>
      </c>
      <c r="L398" s="106">
        <f>IF(NOT(ISERROR(VLOOKUP(B398,Deflatores!G$42:H$64,2,FALSE))),VLOOKUP(B398,Deflatores!G$42:H$64,2,FALSE),IF(OR(ISBLANK(C398),ISBLANK(B398)),"",VLOOKUP(C398,Deflatores!G$4:H$38,2,FALSE)*H398+VLOOKUP(C398,Deflatores!G$4:I$38,3,FALSE)))</f>
        <v>10</v>
      </c>
      <c r="M398" s="107"/>
      <c r="N398" s="107"/>
      <c r="O398" s="108"/>
      <c r="P398" s="109"/>
    </row>
    <row r="399" spans="1:16" x14ac:dyDescent="0.25">
      <c r="A399" s="110" t="s">
        <v>483</v>
      </c>
      <c r="B399" s="103" t="s">
        <v>51</v>
      </c>
      <c r="C399" s="103" t="s">
        <v>41</v>
      </c>
      <c r="D399" s="104">
        <v>16</v>
      </c>
      <c r="E399" s="104">
        <v>2</v>
      </c>
      <c r="F399" s="105" t="str">
        <f t="shared" si="54"/>
        <v>Alta</v>
      </c>
      <c r="G399" s="104" t="str">
        <f t="shared" si="55"/>
        <v>EEH</v>
      </c>
      <c r="H399" s="104">
        <f t="shared" si="56"/>
        <v>6</v>
      </c>
      <c r="I399" s="105" t="str">
        <f t="shared" si="57"/>
        <v>H</v>
      </c>
      <c r="J399" s="104" t="str">
        <f t="shared" si="58"/>
        <v>EEI</v>
      </c>
      <c r="K399" s="106">
        <f t="shared" si="59"/>
        <v>6</v>
      </c>
      <c r="L399" s="106">
        <f>IF(NOT(ISERROR(VLOOKUP(B399,Deflatores!G$42:H$64,2,FALSE))),VLOOKUP(B399,Deflatores!G$42:H$64,2,FALSE),IF(OR(ISBLANK(C399),ISBLANK(B399)),"",VLOOKUP(C399,Deflatores!G$4:H$38,2,FALSE)*H399+VLOOKUP(C399,Deflatores!G$4:I$38,3,FALSE)))</f>
        <v>6</v>
      </c>
      <c r="M399" s="107"/>
      <c r="N399" s="107"/>
      <c r="O399" s="108"/>
      <c r="P399" s="109"/>
    </row>
    <row r="400" spans="1:16" x14ac:dyDescent="0.25">
      <c r="A400" s="110" t="s">
        <v>484</v>
      </c>
      <c r="B400" s="103" t="s">
        <v>51</v>
      </c>
      <c r="C400" s="103" t="s">
        <v>41</v>
      </c>
      <c r="D400" s="104">
        <v>16</v>
      </c>
      <c r="E400" s="104">
        <v>2</v>
      </c>
      <c r="F400" s="105" t="str">
        <f t="shared" si="54"/>
        <v>Alta</v>
      </c>
      <c r="G400" s="104" t="str">
        <f t="shared" si="55"/>
        <v>EEH</v>
      </c>
      <c r="H400" s="104">
        <f t="shared" si="56"/>
        <v>6</v>
      </c>
      <c r="I400" s="105" t="str">
        <f t="shared" si="57"/>
        <v>H</v>
      </c>
      <c r="J400" s="104" t="str">
        <f t="shared" si="58"/>
        <v>EEI</v>
      </c>
      <c r="K400" s="106">
        <f t="shared" si="59"/>
        <v>6</v>
      </c>
      <c r="L400" s="106">
        <f>IF(NOT(ISERROR(VLOOKUP(B400,Deflatores!G$42:H$64,2,FALSE))),VLOOKUP(B400,Deflatores!G$42:H$64,2,FALSE),IF(OR(ISBLANK(C400),ISBLANK(B400)),"",VLOOKUP(C400,Deflatores!G$4:H$38,2,FALSE)*H400+VLOOKUP(C400,Deflatores!G$4:I$38,3,FALSE)))</f>
        <v>6</v>
      </c>
      <c r="M400" s="107"/>
      <c r="N400" s="107"/>
      <c r="O400" s="108"/>
      <c r="P400" s="109"/>
    </row>
    <row r="401" spans="1:16" x14ac:dyDescent="0.25">
      <c r="A401" s="111" t="s">
        <v>54</v>
      </c>
      <c r="B401" s="103" t="s">
        <v>46</v>
      </c>
      <c r="C401" s="103" t="s">
        <v>41</v>
      </c>
      <c r="D401" s="104">
        <v>8</v>
      </c>
      <c r="E401" s="104">
        <v>1</v>
      </c>
      <c r="F401" s="105" t="str">
        <f t="shared" si="54"/>
        <v>Baixa</v>
      </c>
      <c r="G401" s="104" t="str">
        <f t="shared" si="55"/>
        <v>CEL</v>
      </c>
      <c r="H401" s="104">
        <f t="shared" si="56"/>
        <v>3</v>
      </c>
      <c r="I401" s="105" t="str">
        <f t="shared" si="57"/>
        <v>L</v>
      </c>
      <c r="J401" s="104" t="str">
        <f t="shared" si="58"/>
        <v>CEI</v>
      </c>
      <c r="K401" s="106">
        <f t="shared" si="59"/>
        <v>3</v>
      </c>
      <c r="L401" s="106">
        <f>IF(NOT(ISERROR(VLOOKUP(B401,Deflatores!G$42:H$64,2,FALSE))),VLOOKUP(B401,Deflatores!G$42:H$64,2,FALSE),IF(OR(ISBLANK(C401),ISBLANK(B401)),"",VLOOKUP(C401,Deflatores!G$4:H$38,2,FALSE)*H401+VLOOKUP(C401,Deflatores!G$4:I$38,3,FALSE)))</f>
        <v>3</v>
      </c>
      <c r="M401" s="107"/>
      <c r="N401" s="107"/>
      <c r="O401" s="108"/>
      <c r="P401" s="109"/>
    </row>
    <row r="402" spans="1:16" x14ac:dyDescent="0.25">
      <c r="A402" s="110" t="s">
        <v>485</v>
      </c>
      <c r="B402" s="103" t="s">
        <v>46</v>
      </c>
      <c r="C402" s="103" t="s">
        <v>41</v>
      </c>
      <c r="D402" s="104">
        <v>18</v>
      </c>
      <c r="E402" s="104">
        <v>5</v>
      </c>
      <c r="F402" s="105" t="str">
        <f t="shared" si="54"/>
        <v>Alta</v>
      </c>
      <c r="G402" s="104" t="str">
        <f t="shared" si="55"/>
        <v>CEH</v>
      </c>
      <c r="H402" s="104">
        <f t="shared" si="56"/>
        <v>6</v>
      </c>
      <c r="I402" s="105" t="str">
        <f t="shared" si="57"/>
        <v>H</v>
      </c>
      <c r="J402" s="104" t="str">
        <f t="shared" si="58"/>
        <v>CEI</v>
      </c>
      <c r="K402" s="106">
        <f t="shared" si="59"/>
        <v>6</v>
      </c>
      <c r="L402" s="106">
        <f>IF(NOT(ISERROR(VLOOKUP(B402,Deflatores!G$42:H$64,2,FALSE))),VLOOKUP(B402,Deflatores!G$42:H$64,2,FALSE),IF(OR(ISBLANK(C402),ISBLANK(B402)),"",VLOOKUP(C402,Deflatores!G$4:H$38,2,FALSE)*H402+VLOOKUP(C402,Deflatores!G$4:I$38,3,FALSE)))</f>
        <v>6</v>
      </c>
      <c r="M402" s="107"/>
      <c r="N402" s="107"/>
      <c r="O402" s="108"/>
      <c r="P402" s="109"/>
    </row>
    <row r="403" spans="1:16" x14ac:dyDescent="0.25">
      <c r="A403" s="110" t="s">
        <v>486</v>
      </c>
      <c r="B403" s="103" t="s">
        <v>46</v>
      </c>
      <c r="C403" s="103" t="s">
        <v>41</v>
      </c>
      <c r="D403" s="104">
        <v>8</v>
      </c>
      <c r="E403" s="104">
        <v>2</v>
      </c>
      <c r="F403" s="105" t="str">
        <f t="shared" si="54"/>
        <v>Média</v>
      </c>
      <c r="G403" s="104" t="str">
        <f t="shared" si="55"/>
        <v>CEA</v>
      </c>
      <c r="H403" s="104">
        <f t="shared" si="56"/>
        <v>4</v>
      </c>
      <c r="I403" s="105" t="str">
        <f t="shared" si="57"/>
        <v>A</v>
      </c>
      <c r="J403" s="104" t="str">
        <f t="shared" si="58"/>
        <v>CEI</v>
      </c>
      <c r="K403" s="106">
        <f t="shared" si="59"/>
        <v>4</v>
      </c>
      <c r="L403" s="106">
        <f>IF(NOT(ISERROR(VLOOKUP(B403,Deflatores!G$42:H$64,2,FALSE))),VLOOKUP(B403,Deflatores!G$42:H$64,2,FALSE),IF(OR(ISBLANK(C403),ISBLANK(B403)),"",VLOOKUP(C403,Deflatores!G$4:H$38,2,FALSE)*H403+VLOOKUP(C403,Deflatores!G$4:I$38,3,FALSE)))</f>
        <v>4</v>
      </c>
      <c r="M403" s="107"/>
      <c r="N403" s="107"/>
      <c r="O403" s="108"/>
      <c r="P403" s="109"/>
    </row>
    <row r="404" spans="1:16" x14ac:dyDescent="0.25">
      <c r="A404" s="110" t="s">
        <v>553</v>
      </c>
      <c r="B404" s="103" t="s">
        <v>46</v>
      </c>
      <c r="C404" s="103" t="s">
        <v>41</v>
      </c>
      <c r="D404" s="104">
        <v>7</v>
      </c>
      <c r="E404" s="104">
        <v>2</v>
      </c>
      <c r="F404" s="105" t="str">
        <f t="shared" si="54"/>
        <v>Média</v>
      </c>
      <c r="G404" s="104" t="str">
        <f t="shared" si="55"/>
        <v>CEA</v>
      </c>
      <c r="H404" s="104">
        <f t="shared" si="56"/>
        <v>4</v>
      </c>
      <c r="I404" s="105" t="str">
        <f t="shared" si="57"/>
        <v>A</v>
      </c>
      <c r="J404" s="104" t="str">
        <f t="shared" si="58"/>
        <v>CEI</v>
      </c>
      <c r="K404" s="106">
        <f t="shared" si="59"/>
        <v>4</v>
      </c>
      <c r="L404" s="106">
        <f>IF(NOT(ISERROR(VLOOKUP(B404,Deflatores!G$42:H$64,2,FALSE))),VLOOKUP(B404,Deflatores!G$42:H$64,2,FALSE),IF(OR(ISBLANK(C404),ISBLANK(B404)),"",VLOOKUP(C404,Deflatores!G$4:H$38,2,FALSE)*H404+VLOOKUP(C404,Deflatores!G$4:I$38,3,FALSE)))</f>
        <v>4</v>
      </c>
      <c r="M404" s="107"/>
      <c r="N404" s="107"/>
      <c r="O404" s="108"/>
      <c r="P404" s="109"/>
    </row>
    <row r="405" spans="1:16" x14ac:dyDescent="0.25">
      <c r="A405" s="112"/>
      <c r="B405" s="103"/>
      <c r="C405" s="103"/>
      <c r="D405" s="104"/>
      <c r="E405" s="104"/>
      <c r="F405" s="105" t="str">
        <f t="shared" si="54"/>
        <v/>
      </c>
      <c r="G405" s="104" t="str">
        <f t="shared" si="55"/>
        <v/>
      </c>
      <c r="H405" s="104" t="str">
        <f t="shared" si="56"/>
        <v/>
      </c>
      <c r="I405" s="105" t="str">
        <f t="shared" si="57"/>
        <v/>
      </c>
      <c r="J405" s="104" t="str">
        <f t="shared" si="58"/>
        <v/>
      </c>
      <c r="K405" s="106" t="str">
        <f t="shared" si="59"/>
        <v/>
      </c>
      <c r="L405" s="106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7"/>
      <c r="N405" s="107"/>
      <c r="O405" s="108"/>
      <c r="P405" s="109"/>
    </row>
    <row r="406" spans="1:16" x14ac:dyDescent="0.25">
      <c r="A406" s="113" t="s">
        <v>487</v>
      </c>
      <c r="B406" s="103"/>
      <c r="C406" s="103"/>
      <c r="D406" s="104"/>
      <c r="E406" s="104"/>
      <c r="F406" s="105" t="str">
        <f t="shared" si="54"/>
        <v/>
      </c>
      <c r="G406" s="104" t="str">
        <f t="shared" si="55"/>
        <v/>
      </c>
      <c r="H406" s="104" t="str">
        <f t="shared" si="56"/>
        <v/>
      </c>
      <c r="I406" s="105" t="str">
        <f t="shared" si="57"/>
        <v/>
      </c>
      <c r="J406" s="104" t="str">
        <f t="shared" si="58"/>
        <v/>
      </c>
      <c r="K406" s="106" t="str">
        <f t="shared" si="59"/>
        <v/>
      </c>
      <c r="L406" s="106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7"/>
      <c r="N406" s="107"/>
      <c r="O406" s="108"/>
      <c r="P406" s="109"/>
    </row>
    <row r="407" spans="1:16" x14ac:dyDescent="0.25">
      <c r="A407" s="110" t="s">
        <v>488</v>
      </c>
      <c r="B407" s="103" t="s">
        <v>49</v>
      </c>
      <c r="C407" s="103" t="s">
        <v>41</v>
      </c>
      <c r="D407" s="104">
        <v>23</v>
      </c>
      <c r="E407" s="104">
        <v>4</v>
      </c>
      <c r="F407" s="105" t="str">
        <f t="shared" si="54"/>
        <v>Média</v>
      </c>
      <c r="G407" s="104" t="str">
        <f t="shared" si="55"/>
        <v>ALIA</v>
      </c>
      <c r="H407" s="104">
        <f t="shared" si="56"/>
        <v>10</v>
      </c>
      <c r="I407" s="105" t="str">
        <f t="shared" si="57"/>
        <v>A</v>
      </c>
      <c r="J407" s="104" t="str">
        <f t="shared" si="58"/>
        <v>ALII</v>
      </c>
      <c r="K407" s="106">
        <f t="shared" si="59"/>
        <v>10</v>
      </c>
      <c r="L407" s="106">
        <f>IF(NOT(ISERROR(VLOOKUP(B407,Deflatores!G$42:H$64,2,FALSE))),VLOOKUP(B407,Deflatores!G$42:H$64,2,FALSE),IF(OR(ISBLANK(C407),ISBLANK(B407)),"",VLOOKUP(C407,Deflatores!G$4:H$38,2,FALSE)*H407+VLOOKUP(C407,Deflatores!G$4:I$38,3,FALSE)))</f>
        <v>10</v>
      </c>
      <c r="M407" s="107"/>
      <c r="N407" s="107"/>
      <c r="O407" s="108"/>
      <c r="P407" s="109"/>
    </row>
    <row r="408" spans="1:16" x14ac:dyDescent="0.25">
      <c r="A408" s="110" t="s">
        <v>489</v>
      </c>
      <c r="B408" s="103" t="s">
        <v>51</v>
      </c>
      <c r="C408" s="103" t="s">
        <v>41</v>
      </c>
      <c r="D408" s="104">
        <v>19</v>
      </c>
      <c r="E408" s="104">
        <v>2</v>
      </c>
      <c r="F408" s="105" t="str">
        <f t="shared" si="54"/>
        <v>Alta</v>
      </c>
      <c r="G408" s="104" t="str">
        <f t="shared" si="55"/>
        <v>EEH</v>
      </c>
      <c r="H408" s="104">
        <f t="shared" si="56"/>
        <v>6</v>
      </c>
      <c r="I408" s="105" t="str">
        <f t="shared" si="57"/>
        <v>H</v>
      </c>
      <c r="J408" s="104" t="str">
        <f t="shared" si="58"/>
        <v>EEI</v>
      </c>
      <c r="K408" s="106">
        <f t="shared" si="59"/>
        <v>6</v>
      </c>
      <c r="L408" s="106">
        <f>IF(NOT(ISERROR(VLOOKUP(B408,Deflatores!G$42:H$64,2,FALSE))),VLOOKUP(B408,Deflatores!G$42:H$64,2,FALSE),IF(OR(ISBLANK(C408),ISBLANK(B408)),"",VLOOKUP(C408,Deflatores!G$4:H$38,2,FALSE)*H408+VLOOKUP(C408,Deflatores!G$4:I$38,3,FALSE)))</f>
        <v>6</v>
      </c>
      <c r="M408" s="107"/>
      <c r="N408" s="107"/>
      <c r="O408" s="108"/>
      <c r="P408" s="109"/>
    </row>
    <row r="409" spans="1:16" x14ac:dyDescent="0.25">
      <c r="A409" s="111" t="s">
        <v>490</v>
      </c>
      <c r="B409" s="103" t="s">
        <v>46</v>
      </c>
      <c r="C409" s="103" t="s">
        <v>41</v>
      </c>
      <c r="D409" s="104">
        <v>2</v>
      </c>
      <c r="E409" s="104">
        <v>1</v>
      </c>
      <c r="F409" s="105" t="str">
        <f t="shared" si="54"/>
        <v>Baixa</v>
      </c>
      <c r="G409" s="104" t="str">
        <f t="shared" si="55"/>
        <v>CEL</v>
      </c>
      <c r="H409" s="104">
        <f t="shared" si="56"/>
        <v>3</v>
      </c>
      <c r="I409" s="105" t="str">
        <f t="shared" si="57"/>
        <v>L</v>
      </c>
      <c r="J409" s="104" t="str">
        <f t="shared" si="58"/>
        <v>CEI</v>
      </c>
      <c r="K409" s="106">
        <f t="shared" si="59"/>
        <v>3</v>
      </c>
      <c r="L409" s="106">
        <f>IF(NOT(ISERROR(VLOOKUP(B409,Deflatores!G$42:H$64,2,FALSE))),VLOOKUP(B409,Deflatores!G$42:H$64,2,FALSE),IF(OR(ISBLANK(C409),ISBLANK(B409)),"",VLOOKUP(C409,Deflatores!G$4:H$38,2,FALSE)*H409+VLOOKUP(C409,Deflatores!G$4:I$38,3,FALSE)))</f>
        <v>3</v>
      </c>
      <c r="M409" s="107"/>
      <c r="N409" s="107"/>
      <c r="O409" s="108"/>
      <c r="P409" s="109"/>
    </row>
    <row r="410" spans="1:16" x14ac:dyDescent="0.25">
      <c r="A410" s="111" t="s">
        <v>491</v>
      </c>
      <c r="B410" s="103" t="s">
        <v>46</v>
      </c>
      <c r="C410" s="103" t="s">
        <v>41</v>
      </c>
      <c r="D410" s="104">
        <v>2</v>
      </c>
      <c r="E410" s="104">
        <v>1</v>
      </c>
      <c r="F410" s="105" t="str">
        <f t="shared" si="54"/>
        <v>Baixa</v>
      </c>
      <c r="G410" s="104" t="str">
        <f t="shared" si="55"/>
        <v>CEL</v>
      </c>
      <c r="H410" s="104">
        <f t="shared" si="56"/>
        <v>3</v>
      </c>
      <c r="I410" s="105" t="str">
        <f t="shared" si="57"/>
        <v>L</v>
      </c>
      <c r="J410" s="104" t="str">
        <f t="shared" si="58"/>
        <v>CEI</v>
      </c>
      <c r="K410" s="106">
        <f t="shared" si="59"/>
        <v>3</v>
      </c>
      <c r="L410" s="106">
        <f>IF(NOT(ISERROR(VLOOKUP(B410,Deflatores!G$42:H$64,2,FALSE))),VLOOKUP(B410,Deflatores!G$42:H$64,2,FALSE),IF(OR(ISBLANK(C410),ISBLANK(B410)),"",VLOOKUP(C410,Deflatores!G$4:H$38,2,FALSE)*H410+VLOOKUP(C410,Deflatores!G$4:I$38,3,FALSE)))</f>
        <v>3</v>
      </c>
      <c r="M410" s="107"/>
      <c r="N410" s="107"/>
      <c r="O410" s="108"/>
      <c r="P410" s="109"/>
    </row>
    <row r="411" spans="1:16" x14ac:dyDescent="0.25">
      <c r="A411" s="110" t="s">
        <v>492</v>
      </c>
      <c r="B411" s="103" t="s">
        <v>51</v>
      </c>
      <c r="C411" s="103" t="s">
        <v>41</v>
      </c>
      <c r="D411" s="104">
        <v>19</v>
      </c>
      <c r="E411" s="104">
        <v>2</v>
      </c>
      <c r="F411" s="105" t="str">
        <f t="shared" si="54"/>
        <v>Alta</v>
      </c>
      <c r="G411" s="104" t="str">
        <f t="shared" si="55"/>
        <v>EEH</v>
      </c>
      <c r="H411" s="104">
        <f t="shared" si="56"/>
        <v>6</v>
      </c>
      <c r="I411" s="105" t="str">
        <f t="shared" si="57"/>
        <v>H</v>
      </c>
      <c r="J411" s="104" t="str">
        <f t="shared" si="58"/>
        <v>EEI</v>
      </c>
      <c r="K411" s="106">
        <f t="shared" si="59"/>
        <v>6</v>
      </c>
      <c r="L411" s="106">
        <f>IF(NOT(ISERROR(VLOOKUP(B411,Deflatores!G$42:H$64,2,FALSE))),VLOOKUP(B411,Deflatores!G$42:H$64,2,FALSE),IF(OR(ISBLANK(C411),ISBLANK(B411)),"",VLOOKUP(C411,Deflatores!G$4:H$38,2,FALSE)*H411+VLOOKUP(C411,Deflatores!G$4:I$38,3,FALSE)))</f>
        <v>6</v>
      </c>
      <c r="M411" s="107"/>
      <c r="N411" s="107"/>
      <c r="O411" s="108"/>
      <c r="P411" s="109"/>
    </row>
    <row r="412" spans="1:16" x14ac:dyDescent="0.25">
      <c r="A412" s="111" t="s">
        <v>54</v>
      </c>
      <c r="B412" s="103" t="s">
        <v>46</v>
      </c>
      <c r="C412" s="103" t="s">
        <v>41</v>
      </c>
      <c r="D412" s="104">
        <v>7</v>
      </c>
      <c r="E412" s="104">
        <v>1</v>
      </c>
      <c r="F412" s="105" t="str">
        <f t="shared" si="54"/>
        <v>Baixa</v>
      </c>
      <c r="G412" s="104" t="str">
        <f t="shared" si="55"/>
        <v>CEL</v>
      </c>
      <c r="H412" s="104">
        <f t="shared" si="56"/>
        <v>3</v>
      </c>
      <c r="I412" s="105" t="str">
        <f t="shared" si="57"/>
        <v>L</v>
      </c>
      <c r="J412" s="104" t="str">
        <f t="shared" si="58"/>
        <v>CEI</v>
      </c>
      <c r="K412" s="106">
        <f t="shared" si="59"/>
        <v>3</v>
      </c>
      <c r="L412" s="106">
        <f>IF(NOT(ISERROR(VLOOKUP(B412,Deflatores!G$42:H$64,2,FALSE))),VLOOKUP(B412,Deflatores!G$42:H$64,2,FALSE),IF(OR(ISBLANK(C412),ISBLANK(B412)),"",VLOOKUP(C412,Deflatores!G$4:H$38,2,FALSE)*H412+VLOOKUP(C412,Deflatores!G$4:I$38,3,FALSE)))</f>
        <v>3</v>
      </c>
      <c r="M412" s="107"/>
      <c r="N412" s="107"/>
      <c r="O412" s="108"/>
      <c r="P412" s="109"/>
    </row>
    <row r="413" spans="1:16" x14ac:dyDescent="0.25">
      <c r="A413" s="110" t="s">
        <v>493</v>
      </c>
      <c r="B413" s="103" t="s">
        <v>51</v>
      </c>
      <c r="C413" s="103" t="s">
        <v>41</v>
      </c>
      <c r="D413" s="104">
        <v>10</v>
      </c>
      <c r="E413" s="104">
        <v>1</v>
      </c>
      <c r="F413" s="105" t="str">
        <f t="shared" si="54"/>
        <v>Baixa</v>
      </c>
      <c r="G413" s="104" t="str">
        <f t="shared" si="55"/>
        <v>EEL</v>
      </c>
      <c r="H413" s="104">
        <f t="shared" si="56"/>
        <v>3</v>
      </c>
      <c r="I413" s="105" t="str">
        <f t="shared" si="57"/>
        <v>L</v>
      </c>
      <c r="J413" s="104" t="str">
        <f t="shared" si="58"/>
        <v>EEI</v>
      </c>
      <c r="K413" s="106">
        <f t="shared" si="59"/>
        <v>3</v>
      </c>
      <c r="L413" s="106">
        <f>IF(NOT(ISERROR(VLOOKUP(B413,Deflatores!G$42:H$64,2,FALSE))),VLOOKUP(B413,Deflatores!G$42:H$64,2,FALSE),IF(OR(ISBLANK(C413),ISBLANK(B413)),"",VLOOKUP(C413,Deflatores!G$4:H$38,2,FALSE)*H413+VLOOKUP(C413,Deflatores!G$4:I$38,3,FALSE)))</f>
        <v>3</v>
      </c>
      <c r="M413" s="107"/>
      <c r="N413" s="107"/>
      <c r="O413" s="108"/>
      <c r="P413" s="109"/>
    </row>
    <row r="414" spans="1:16" x14ac:dyDescent="0.25">
      <c r="A414" s="110" t="s">
        <v>494</v>
      </c>
      <c r="B414" s="103" t="s">
        <v>51</v>
      </c>
      <c r="C414" s="103" t="s">
        <v>41</v>
      </c>
      <c r="D414" s="104">
        <v>4</v>
      </c>
      <c r="E414" s="104">
        <v>1</v>
      </c>
      <c r="F414" s="105" t="str">
        <f t="shared" si="54"/>
        <v>Baixa</v>
      </c>
      <c r="G414" s="104" t="str">
        <f t="shared" si="55"/>
        <v>EEL</v>
      </c>
      <c r="H414" s="104">
        <f t="shared" si="56"/>
        <v>3</v>
      </c>
      <c r="I414" s="105" t="str">
        <f t="shared" si="57"/>
        <v>L</v>
      </c>
      <c r="J414" s="104" t="str">
        <f t="shared" si="58"/>
        <v>EEI</v>
      </c>
      <c r="K414" s="106">
        <f t="shared" si="59"/>
        <v>3</v>
      </c>
      <c r="L414" s="106">
        <f>IF(NOT(ISERROR(VLOOKUP(B414,Deflatores!G$42:H$64,2,FALSE))),VLOOKUP(B414,Deflatores!G$42:H$64,2,FALSE),IF(OR(ISBLANK(C414),ISBLANK(B414)),"",VLOOKUP(C414,Deflatores!G$4:H$38,2,FALSE)*H414+VLOOKUP(C414,Deflatores!G$4:I$38,3,FALSE)))</f>
        <v>3</v>
      </c>
      <c r="M414" s="107"/>
      <c r="N414" s="107"/>
      <c r="O414" s="108"/>
      <c r="P414" s="109"/>
    </row>
    <row r="415" spans="1:16" x14ac:dyDescent="0.25">
      <c r="A415" s="110" t="s">
        <v>495</v>
      </c>
      <c r="B415" s="103" t="s">
        <v>46</v>
      </c>
      <c r="C415" s="103" t="s">
        <v>41</v>
      </c>
      <c r="D415" s="104">
        <v>14</v>
      </c>
      <c r="E415" s="104">
        <v>4</v>
      </c>
      <c r="F415" s="105" t="str">
        <f t="shared" si="54"/>
        <v>Alta</v>
      </c>
      <c r="G415" s="104" t="str">
        <f t="shared" si="55"/>
        <v>CEH</v>
      </c>
      <c r="H415" s="104">
        <f t="shared" si="56"/>
        <v>6</v>
      </c>
      <c r="I415" s="105" t="str">
        <f t="shared" si="57"/>
        <v>H</v>
      </c>
      <c r="J415" s="104" t="str">
        <f t="shared" si="58"/>
        <v>CEI</v>
      </c>
      <c r="K415" s="106">
        <f t="shared" si="59"/>
        <v>6</v>
      </c>
      <c r="L415" s="106">
        <f>IF(NOT(ISERROR(VLOOKUP(B415,Deflatores!G$42:H$64,2,FALSE))),VLOOKUP(B415,Deflatores!G$42:H$64,2,FALSE),IF(OR(ISBLANK(C415),ISBLANK(B415)),"",VLOOKUP(C415,Deflatores!G$4:H$38,2,FALSE)*H415+VLOOKUP(C415,Deflatores!G$4:I$38,3,FALSE)))</f>
        <v>6</v>
      </c>
      <c r="M415" s="107"/>
      <c r="N415" s="107"/>
      <c r="O415" s="108"/>
      <c r="P415" s="109"/>
    </row>
    <row r="416" spans="1:16" x14ac:dyDescent="0.25">
      <c r="A416" s="110" t="s">
        <v>496</v>
      </c>
      <c r="B416" s="103" t="s">
        <v>46</v>
      </c>
      <c r="C416" s="103" t="s">
        <v>41</v>
      </c>
      <c r="D416" s="104">
        <v>14</v>
      </c>
      <c r="E416" s="104">
        <v>1</v>
      </c>
      <c r="F416" s="105" t="str">
        <f t="shared" si="54"/>
        <v>Baixa</v>
      </c>
      <c r="G416" s="104" t="str">
        <f t="shared" si="55"/>
        <v>CEL</v>
      </c>
      <c r="H416" s="104">
        <f t="shared" si="56"/>
        <v>3</v>
      </c>
      <c r="I416" s="105" t="str">
        <f t="shared" si="57"/>
        <v>L</v>
      </c>
      <c r="J416" s="104" t="str">
        <f t="shared" si="58"/>
        <v>CEI</v>
      </c>
      <c r="K416" s="106">
        <f t="shared" si="59"/>
        <v>3</v>
      </c>
      <c r="L416" s="106">
        <f>IF(NOT(ISERROR(VLOOKUP(B416,Deflatores!G$42:H$64,2,FALSE))),VLOOKUP(B416,Deflatores!G$42:H$64,2,FALSE),IF(OR(ISBLANK(C416),ISBLANK(B416)),"",VLOOKUP(C416,Deflatores!G$4:H$38,2,FALSE)*H416+VLOOKUP(C416,Deflatores!G$4:I$38,3,FALSE)))</f>
        <v>3</v>
      </c>
      <c r="M416" s="107"/>
      <c r="N416" s="107"/>
      <c r="O416" s="108"/>
      <c r="P416" s="109"/>
    </row>
    <row r="417" spans="1:16" x14ac:dyDescent="0.25">
      <c r="A417" s="110"/>
      <c r="B417" s="103"/>
      <c r="C417" s="103"/>
      <c r="D417" s="104"/>
      <c r="E417" s="104"/>
      <c r="F417" s="105" t="str">
        <f t="shared" si="54"/>
        <v/>
      </c>
      <c r="G417" s="104" t="str">
        <f t="shared" si="55"/>
        <v/>
      </c>
      <c r="H417" s="104" t="str">
        <f t="shared" si="56"/>
        <v/>
      </c>
      <c r="I417" s="105" t="str">
        <f t="shared" si="57"/>
        <v/>
      </c>
      <c r="J417" s="104" t="str">
        <f t="shared" si="58"/>
        <v/>
      </c>
      <c r="K417" s="106" t="str">
        <f t="shared" si="59"/>
        <v/>
      </c>
      <c r="L417" s="106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7"/>
      <c r="N417" s="107"/>
      <c r="O417" s="108"/>
      <c r="P417" s="109"/>
    </row>
    <row r="418" spans="1:16" x14ac:dyDescent="0.25">
      <c r="A418" s="110"/>
      <c r="B418" s="103"/>
      <c r="C418" s="103"/>
      <c r="D418" s="104"/>
      <c r="E418" s="104"/>
      <c r="F418" s="105" t="str">
        <f t="shared" si="54"/>
        <v/>
      </c>
      <c r="G418" s="104" t="str">
        <f t="shared" si="55"/>
        <v/>
      </c>
      <c r="H418" s="104" t="str">
        <f t="shared" si="56"/>
        <v/>
      </c>
      <c r="I418" s="105" t="str">
        <f t="shared" si="57"/>
        <v/>
      </c>
      <c r="J418" s="104" t="str">
        <f t="shared" si="58"/>
        <v/>
      </c>
      <c r="K418" s="106" t="str">
        <f t="shared" si="59"/>
        <v/>
      </c>
      <c r="L418" s="106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7"/>
      <c r="N418" s="107"/>
      <c r="O418" s="108"/>
      <c r="P418" s="109"/>
    </row>
    <row r="419" spans="1:16" x14ac:dyDescent="0.25">
      <c r="A419" s="113" t="s">
        <v>497</v>
      </c>
      <c r="B419" s="103"/>
      <c r="C419" s="103"/>
      <c r="D419" s="104"/>
      <c r="E419" s="104"/>
      <c r="F419" s="105" t="str">
        <f t="shared" si="54"/>
        <v/>
      </c>
      <c r="G419" s="104" t="str">
        <f t="shared" si="55"/>
        <v/>
      </c>
      <c r="H419" s="104" t="str">
        <f t="shared" si="56"/>
        <v/>
      </c>
      <c r="I419" s="105" t="str">
        <f t="shared" si="57"/>
        <v/>
      </c>
      <c r="J419" s="104" t="str">
        <f t="shared" si="58"/>
        <v/>
      </c>
      <c r="K419" s="106" t="str">
        <f t="shared" si="59"/>
        <v/>
      </c>
      <c r="L419" s="106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7"/>
      <c r="N419" s="107"/>
      <c r="O419" s="108"/>
      <c r="P419" s="109"/>
    </row>
    <row r="420" spans="1:16" x14ac:dyDescent="0.25">
      <c r="A420" s="110" t="s">
        <v>498</v>
      </c>
      <c r="B420" s="103" t="s">
        <v>49</v>
      </c>
      <c r="C420" s="103" t="s">
        <v>41</v>
      </c>
      <c r="D420" s="104">
        <v>25</v>
      </c>
      <c r="E420" s="104">
        <v>4</v>
      </c>
      <c r="F420" s="105" t="str">
        <f t="shared" si="54"/>
        <v>Média</v>
      </c>
      <c r="G420" s="104" t="str">
        <f t="shared" si="55"/>
        <v>ALIA</v>
      </c>
      <c r="H420" s="104">
        <f t="shared" si="56"/>
        <v>10</v>
      </c>
      <c r="I420" s="105" t="str">
        <f t="shared" si="57"/>
        <v>A</v>
      </c>
      <c r="J420" s="104" t="str">
        <f t="shared" si="58"/>
        <v>ALII</v>
      </c>
      <c r="K420" s="106">
        <f t="shared" si="59"/>
        <v>10</v>
      </c>
      <c r="L420" s="106">
        <f>IF(NOT(ISERROR(VLOOKUP(B420,Deflatores!G$42:H$64,2,FALSE))),VLOOKUP(B420,Deflatores!G$42:H$64,2,FALSE),IF(OR(ISBLANK(C420),ISBLANK(B420)),"",VLOOKUP(C420,Deflatores!G$4:H$38,2,FALSE)*H420+VLOOKUP(C420,Deflatores!G$4:I$38,3,FALSE)))</f>
        <v>10</v>
      </c>
      <c r="M420" s="107"/>
      <c r="N420" s="107"/>
      <c r="O420" s="108"/>
      <c r="P420" s="109"/>
    </row>
    <row r="421" spans="1:16" x14ac:dyDescent="0.25">
      <c r="A421" s="110" t="s">
        <v>499</v>
      </c>
      <c r="B421" s="103" t="s">
        <v>51</v>
      </c>
      <c r="C421" s="103" t="s">
        <v>41</v>
      </c>
      <c r="D421" s="104">
        <v>16</v>
      </c>
      <c r="E421" s="104">
        <v>2</v>
      </c>
      <c r="F421" s="105" t="str">
        <f t="shared" si="54"/>
        <v>Alta</v>
      </c>
      <c r="G421" s="104" t="str">
        <f t="shared" si="55"/>
        <v>EEH</v>
      </c>
      <c r="H421" s="104">
        <f t="shared" si="56"/>
        <v>6</v>
      </c>
      <c r="I421" s="105" t="str">
        <f t="shared" si="57"/>
        <v>H</v>
      </c>
      <c r="J421" s="104" t="str">
        <f t="shared" si="58"/>
        <v>EEI</v>
      </c>
      <c r="K421" s="106">
        <f t="shared" si="59"/>
        <v>6</v>
      </c>
      <c r="L421" s="106">
        <f>IF(NOT(ISERROR(VLOOKUP(B421,Deflatores!G$42:H$64,2,FALSE))),VLOOKUP(B421,Deflatores!G$42:H$64,2,FALSE),IF(OR(ISBLANK(C421),ISBLANK(B421)),"",VLOOKUP(C421,Deflatores!G$4:H$38,2,FALSE)*H421+VLOOKUP(C421,Deflatores!G$4:I$38,3,FALSE)))</f>
        <v>6</v>
      </c>
      <c r="M421" s="107"/>
      <c r="N421" s="107"/>
      <c r="O421" s="108"/>
      <c r="P421" s="109"/>
    </row>
    <row r="422" spans="1:16" x14ac:dyDescent="0.25">
      <c r="A422" s="110" t="s">
        <v>500</v>
      </c>
      <c r="B422" s="103" t="s">
        <v>51</v>
      </c>
      <c r="C422" s="103" t="s">
        <v>41</v>
      </c>
      <c r="D422" s="104">
        <v>16</v>
      </c>
      <c r="E422" s="104">
        <v>2</v>
      </c>
      <c r="F422" s="105" t="str">
        <f t="shared" si="54"/>
        <v>Alta</v>
      </c>
      <c r="G422" s="104" t="str">
        <f t="shared" si="55"/>
        <v>EEH</v>
      </c>
      <c r="H422" s="104">
        <f t="shared" si="56"/>
        <v>6</v>
      </c>
      <c r="I422" s="105" t="str">
        <f t="shared" si="57"/>
        <v>H</v>
      </c>
      <c r="J422" s="104" t="str">
        <f t="shared" si="58"/>
        <v>EEI</v>
      </c>
      <c r="K422" s="106">
        <f t="shared" si="59"/>
        <v>6</v>
      </c>
      <c r="L422" s="106">
        <f>IF(NOT(ISERROR(VLOOKUP(B422,Deflatores!G$42:H$64,2,FALSE))),VLOOKUP(B422,Deflatores!G$42:H$64,2,FALSE),IF(OR(ISBLANK(C422),ISBLANK(B422)),"",VLOOKUP(C422,Deflatores!G$4:H$38,2,FALSE)*H422+VLOOKUP(C422,Deflatores!G$4:I$38,3,FALSE)))</f>
        <v>6</v>
      </c>
      <c r="M422" s="107"/>
      <c r="N422" s="107"/>
      <c r="O422" s="108"/>
      <c r="P422" s="109"/>
    </row>
    <row r="423" spans="1:16" x14ac:dyDescent="0.25">
      <c r="A423" s="111" t="s">
        <v>54</v>
      </c>
      <c r="B423" s="103" t="s">
        <v>46</v>
      </c>
      <c r="C423" s="103" t="s">
        <v>41</v>
      </c>
      <c r="D423" s="104">
        <v>8</v>
      </c>
      <c r="E423" s="104">
        <v>1</v>
      </c>
      <c r="F423" s="105" t="str">
        <f t="shared" si="54"/>
        <v>Baixa</v>
      </c>
      <c r="G423" s="104" t="str">
        <f t="shared" si="55"/>
        <v>CEL</v>
      </c>
      <c r="H423" s="104">
        <f t="shared" si="56"/>
        <v>3</v>
      </c>
      <c r="I423" s="105" t="str">
        <f t="shared" si="57"/>
        <v>L</v>
      </c>
      <c r="J423" s="104" t="str">
        <f t="shared" si="58"/>
        <v>CEI</v>
      </c>
      <c r="K423" s="106">
        <f t="shared" si="59"/>
        <v>3</v>
      </c>
      <c r="L423" s="106">
        <f>IF(NOT(ISERROR(VLOOKUP(B423,Deflatores!G$42:H$64,2,FALSE))),VLOOKUP(B423,Deflatores!G$42:H$64,2,FALSE),IF(OR(ISBLANK(C423),ISBLANK(B423)),"",VLOOKUP(C423,Deflatores!G$4:H$38,2,FALSE)*H423+VLOOKUP(C423,Deflatores!G$4:I$38,3,FALSE)))</f>
        <v>3</v>
      </c>
      <c r="M423" s="107"/>
      <c r="N423" s="107"/>
      <c r="O423" s="108"/>
      <c r="P423" s="109"/>
    </row>
    <row r="424" spans="1:16" x14ac:dyDescent="0.25">
      <c r="A424" s="110" t="s">
        <v>501</v>
      </c>
      <c r="B424" s="103" t="s">
        <v>46</v>
      </c>
      <c r="C424" s="103" t="s">
        <v>41</v>
      </c>
      <c r="D424" s="104">
        <v>18</v>
      </c>
      <c r="E424" s="104">
        <v>5</v>
      </c>
      <c r="F424" s="105" t="str">
        <f t="shared" si="54"/>
        <v>Alta</v>
      </c>
      <c r="G424" s="104" t="str">
        <f t="shared" si="55"/>
        <v>CEH</v>
      </c>
      <c r="H424" s="104">
        <f t="shared" si="56"/>
        <v>6</v>
      </c>
      <c r="I424" s="105" t="str">
        <f t="shared" si="57"/>
        <v>H</v>
      </c>
      <c r="J424" s="104" t="str">
        <f t="shared" si="58"/>
        <v>CEI</v>
      </c>
      <c r="K424" s="106">
        <f t="shared" si="59"/>
        <v>6</v>
      </c>
      <c r="L424" s="106">
        <f>IF(NOT(ISERROR(VLOOKUP(B424,Deflatores!G$42:H$64,2,FALSE))),VLOOKUP(B424,Deflatores!G$42:H$64,2,FALSE),IF(OR(ISBLANK(C424),ISBLANK(B424)),"",VLOOKUP(C424,Deflatores!G$4:H$38,2,FALSE)*H424+VLOOKUP(C424,Deflatores!G$4:I$38,3,FALSE)))</f>
        <v>6</v>
      </c>
      <c r="M424" s="107"/>
      <c r="N424" s="107"/>
      <c r="O424" s="108"/>
      <c r="P424" s="109"/>
    </row>
    <row r="425" spans="1:16" x14ac:dyDescent="0.25">
      <c r="A425" s="110" t="s">
        <v>502</v>
      </c>
      <c r="B425" s="103" t="s">
        <v>46</v>
      </c>
      <c r="C425" s="103" t="s">
        <v>41</v>
      </c>
      <c r="D425" s="104">
        <v>5</v>
      </c>
      <c r="E425" s="104">
        <v>2</v>
      </c>
      <c r="F425" s="105" t="str">
        <f t="shared" si="54"/>
        <v>Baixa</v>
      </c>
      <c r="G425" s="104" t="str">
        <f t="shared" si="55"/>
        <v>CEL</v>
      </c>
      <c r="H425" s="104">
        <f t="shared" si="56"/>
        <v>3</v>
      </c>
      <c r="I425" s="105" t="str">
        <f t="shared" si="57"/>
        <v>L</v>
      </c>
      <c r="J425" s="104" t="str">
        <f t="shared" si="58"/>
        <v>CEI</v>
      </c>
      <c r="K425" s="106">
        <f t="shared" si="59"/>
        <v>3</v>
      </c>
      <c r="L425" s="106">
        <f>IF(NOT(ISERROR(VLOOKUP(B425,Deflatores!G$42:H$64,2,FALSE))),VLOOKUP(B425,Deflatores!G$42:H$64,2,FALSE),IF(OR(ISBLANK(C425),ISBLANK(B425)),"",VLOOKUP(C425,Deflatores!G$4:H$38,2,FALSE)*H425+VLOOKUP(C425,Deflatores!G$4:I$38,3,FALSE)))</f>
        <v>3</v>
      </c>
      <c r="M425" s="107"/>
      <c r="N425" s="107"/>
      <c r="O425" s="108"/>
      <c r="P425" s="109"/>
    </row>
    <row r="426" spans="1:16" x14ac:dyDescent="0.25">
      <c r="A426" s="110" t="s">
        <v>553</v>
      </c>
      <c r="B426" s="103" t="s">
        <v>46</v>
      </c>
      <c r="C426" s="103" t="s">
        <v>41</v>
      </c>
      <c r="D426" s="104">
        <v>18</v>
      </c>
      <c r="E426" s="104">
        <v>5</v>
      </c>
      <c r="F426" s="105" t="str">
        <f t="shared" si="54"/>
        <v>Alta</v>
      </c>
      <c r="G426" s="104" t="str">
        <f t="shared" si="55"/>
        <v>CEH</v>
      </c>
      <c r="H426" s="104">
        <f t="shared" si="56"/>
        <v>6</v>
      </c>
      <c r="I426" s="105" t="str">
        <f t="shared" si="57"/>
        <v>H</v>
      </c>
      <c r="J426" s="104" t="str">
        <f t="shared" si="58"/>
        <v>CEI</v>
      </c>
      <c r="K426" s="106">
        <f t="shared" si="59"/>
        <v>6</v>
      </c>
      <c r="L426" s="106">
        <f>IF(NOT(ISERROR(VLOOKUP(B426,Deflatores!G$42:H$64,2,FALSE))),VLOOKUP(B426,Deflatores!G$42:H$64,2,FALSE),IF(OR(ISBLANK(C426),ISBLANK(B426)),"",VLOOKUP(C426,Deflatores!G$4:H$38,2,FALSE)*H426+VLOOKUP(C426,Deflatores!G$4:I$38,3,FALSE)))</f>
        <v>6</v>
      </c>
      <c r="M426" s="107"/>
      <c r="N426" s="107"/>
      <c r="O426" s="108"/>
      <c r="P426" s="109"/>
    </row>
    <row r="427" spans="1:16" x14ac:dyDescent="0.25">
      <c r="A427" s="113"/>
      <c r="B427" s="103"/>
      <c r="C427" s="103"/>
      <c r="D427" s="104"/>
      <c r="E427" s="104"/>
      <c r="F427" s="105" t="str">
        <f t="shared" si="54"/>
        <v/>
      </c>
      <c r="G427" s="104" t="str">
        <f t="shared" si="55"/>
        <v/>
      </c>
      <c r="H427" s="104" t="str">
        <f t="shared" si="56"/>
        <v/>
      </c>
      <c r="I427" s="105" t="str">
        <f t="shared" si="57"/>
        <v/>
      </c>
      <c r="J427" s="104" t="str">
        <f t="shared" si="58"/>
        <v/>
      </c>
      <c r="K427" s="106" t="str">
        <f t="shared" si="59"/>
        <v/>
      </c>
      <c r="L427" s="106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7"/>
      <c r="N427" s="107"/>
      <c r="O427" s="108"/>
      <c r="P427" s="109"/>
    </row>
    <row r="428" spans="1:16" x14ac:dyDescent="0.25">
      <c r="A428" s="113" t="s">
        <v>505</v>
      </c>
      <c r="B428" s="103"/>
      <c r="C428" s="103"/>
      <c r="D428" s="104"/>
      <c r="E428" s="104"/>
      <c r="F428" s="105" t="str">
        <f t="shared" si="54"/>
        <v/>
      </c>
      <c r="G428" s="104" t="str">
        <f t="shared" si="55"/>
        <v/>
      </c>
      <c r="H428" s="104" t="str">
        <f t="shared" si="56"/>
        <v/>
      </c>
      <c r="I428" s="105" t="str">
        <f t="shared" si="57"/>
        <v/>
      </c>
      <c r="J428" s="104" t="str">
        <f t="shared" si="58"/>
        <v/>
      </c>
      <c r="K428" s="106" t="str">
        <f t="shared" si="59"/>
        <v/>
      </c>
      <c r="L428" s="106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7"/>
      <c r="N428" s="107"/>
      <c r="O428" s="108"/>
      <c r="P428" s="109"/>
    </row>
    <row r="429" spans="1:16" x14ac:dyDescent="0.25">
      <c r="A429" s="110" t="s">
        <v>506</v>
      </c>
      <c r="B429" s="103" t="s">
        <v>49</v>
      </c>
      <c r="C429" s="103" t="s">
        <v>41</v>
      </c>
      <c r="D429" s="104">
        <v>41</v>
      </c>
      <c r="E429" s="104">
        <v>6</v>
      </c>
      <c r="F429" s="105" t="str">
        <f t="shared" si="54"/>
        <v>Alta</v>
      </c>
      <c r="G429" s="104" t="str">
        <f t="shared" si="55"/>
        <v>ALIH</v>
      </c>
      <c r="H429" s="104">
        <f t="shared" si="56"/>
        <v>15</v>
      </c>
      <c r="I429" s="105" t="str">
        <f t="shared" si="57"/>
        <v>H</v>
      </c>
      <c r="J429" s="104" t="str">
        <f t="shared" si="58"/>
        <v>ALII</v>
      </c>
      <c r="K429" s="106">
        <f t="shared" si="59"/>
        <v>15</v>
      </c>
      <c r="L429" s="106">
        <f>IF(NOT(ISERROR(VLOOKUP(B429,Deflatores!G$42:H$64,2,FALSE))),VLOOKUP(B429,Deflatores!G$42:H$64,2,FALSE),IF(OR(ISBLANK(C429),ISBLANK(B429)),"",VLOOKUP(C429,Deflatores!G$4:H$38,2,FALSE)*H429+VLOOKUP(C429,Deflatores!G$4:I$38,3,FALSE)))</f>
        <v>15</v>
      </c>
      <c r="M429" s="107"/>
      <c r="N429" s="107"/>
      <c r="O429" s="108"/>
      <c r="P429" s="109"/>
    </row>
    <row r="430" spans="1:16" x14ac:dyDescent="0.25">
      <c r="A430" s="110" t="s">
        <v>507</v>
      </c>
      <c r="B430" s="103" t="s">
        <v>51</v>
      </c>
      <c r="C430" s="103" t="s">
        <v>41</v>
      </c>
      <c r="D430" s="104">
        <v>35</v>
      </c>
      <c r="E430" s="104">
        <v>5</v>
      </c>
      <c r="F430" s="105" t="str">
        <f t="shared" si="54"/>
        <v>Alta</v>
      </c>
      <c r="G430" s="104" t="str">
        <f t="shared" si="55"/>
        <v>EEH</v>
      </c>
      <c r="H430" s="104">
        <f t="shared" si="56"/>
        <v>6</v>
      </c>
      <c r="I430" s="105" t="str">
        <f t="shared" si="57"/>
        <v>H</v>
      </c>
      <c r="J430" s="104" t="str">
        <f t="shared" si="58"/>
        <v>EEI</v>
      </c>
      <c r="K430" s="106">
        <f t="shared" si="59"/>
        <v>6</v>
      </c>
      <c r="L430" s="106">
        <f>IF(NOT(ISERROR(VLOOKUP(B430,Deflatores!G$42:H$64,2,FALSE))),VLOOKUP(B430,Deflatores!G$42:H$64,2,FALSE),IF(OR(ISBLANK(C430),ISBLANK(B430)),"",VLOOKUP(C430,Deflatores!G$4:H$38,2,FALSE)*H430+VLOOKUP(C430,Deflatores!G$4:I$38,3,FALSE)))</f>
        <v>6</v>
      </c>
      <c r="M430" s="107"/>
      <c r="N430" s="107"/>
      <c r="O430" s="108"/>
      <c r="P430" s="109"/>
    </row>
    <row r="431" spans="1:16" x14ac:dyDescent="0.25">
      <c r="A431" s="110" t="s">
        <v>508</v>
      </c>
      <c r="B431" s="103" t="s">
        <v>51</v>
      </c>
      <c r="C431" s="103" t="s">
        <v>41</v>
      </c>
      <c r="D431" s="104">
        <v>35</v>
      </c>
      <c r="E431" s="104">
        <v>5</v>
      </c>
      <c r="F431" s="105" t="str">
        <f t="shared" si="54"/>
        <v>Alta</v>
      </c>
      <c r="G431" s="104" t="str">
        <f t="shared" si="55"/>
        <v>EEH</v>
      </c>
      <c r="H431" s="104">
        <f t="shared" si="56"/>
        <v>6</v>
      </c>
      <c r="I431" s="105" t="str">
        <f t="shared" si="57"/>
        <v>H</v>
      </c>
      <c r="J431" s="104" t="str">
        <f t="shared" si="58"/>
        <v>EEI</v>
      </c>
      <c r="K431" s="106">
        <f t="shared" si="59"/>
        <v>6</v>
      </c>
      <c r="L431" s="106">
        <f>IF(NOT(ISERROR(VLOOKUP(B431,Deflatores!G$42:H$64,2,FALSE))),VLOOKUP(B431,Deflatores!G$42:H$64,2,FALSE),IF(OR(ISBLANK(C431),ISBLANK(B431)),"",VLOOKUP(C431,Deflatores!G$4:H$38,2,FALSE)*H431+VLOOKUP(C431,Deflatores!G$4:I$38,3,FALSE)))</f>
        <v>6</v>
      </c>
      <c r="M431" s="107"/>
      <c r="N431" s="107"/>
      <c r="O431" s="108"/>
      <c r="P431" s="109"/>
    </row>
    <row r="432" spans="1:16" x14ac:dyDescent="0.25">
      <c r="A432" s="111" t="s">
        <v>54</v>
      </c>
      <c r="B432" s="103" t="s">
        <v>46</v>
      </c>
      <c r="C432" s="103" t="s">
        <v>41</v>
      </c>
      <c r="D432" s="104">
        <v>28</v>
      </c>
      <c r="E432" s="104">
        <v>4</v>
      </c>
      <c r="F432" s="105" t="str">
        <f t="shared" si="54"/>
        <v>Alta</v>
      </c>
      <c r="G432" s="104" t="str">
        <f t="shared" si="55"/>
        <v>CEH</v>
      </c>
      <c r="H432" s="104">
        <f t="shared" si="56"/>
        <v>6</v>
      </c>
      <c r="I432" s="105" t="str">
        <f t="shared" si="57"/>
        <v>H</v>
      </c>
      <c r="J432" s="104" t="str">
        <f t="shared" si="58"/>
        <v>CEI</v>
      </c>
      <c r="K432" s="106">
        <f t="shared" si="59"/>
        <v>6</v>
      </c>
      <c r="L432" s="106">
        <f>IF(NOT(ISERROR(VLOOKUP(B432,Deflatores!G$42:H$64,2,FALSE))),VLOOKUP(B432,Deflatores!G$42:H$64,2,FALSE),IF(OR(ISBLANK(C432),ISBLANK(B432)),"",VLOOKUP(C432,Deflatores!G$4:H$38,2,FALSE)*H432+VLOOKUP(C432,Deflatores!G$4:I$38,3,FALSE)))</f>
        <v>6</v>
      </c>
      <c r="M432" s="107"/>
      <c r="N432" s="107"/>
      <c r="O432" s="108"/>
      <c r="P432" s="109"/>
    </row>
    <row r="433" spans="1:16" x14ac:dyDescent="0.25">
      <c r="A433" s="110" t="s">
        <v>509</v>
      </c>
      <c r="B433" s="103" t="s">
        <v>46</v>
      </c>
      <c r="C433" s="103" t="s">
        <v>41</v>
      </c>
      <c r="D433" s="104">
        <v>33</v>
      </c>
      <c r="E433" s="104">
        <v>5</v>
      </c>
      <c r="F433" s="105" t="str">
        <f t="shared" si="54"/>
        <v>Alta</v>
      </c>
      <c r="G433" s="104" t="str">
        <f t="shared" si="55"/>
        <v>CEH</v>
      </c>
      <c r="H433" s="104">
        <f t="shared" si="56"/>
        <v>6</v>
      </c>
      <c r="I433" s="105" t="str">
        <f t="shared" si="57"/>
        <v>H</v>
      </c>
      <c r="J433" s="104" t="str">
        <f t="shared" si="58"/>
        <v>CEI</v>
      </c>
      <c r="K433" s="106">
        <f t="shared" si="59"/>
        <v>6</v>
      </c>
      <c r="L433" s="106">
        <f>IF(NOT(ISERROR(VLOOKUP(B433,Deflatores!G$42:H$64,2,FALSE))),VLOOKUP(B433,Deflatores!G$42:H$64,2,FALSE),IF(OR(ISBLANK(C433),ISBLANK(B433)),"",VLOOKUP(C433,Deflatores!G$4:H$38,2,FALSE)*H433+VLOOKUP(C433,Deflatores!G$4:I$38,3,FALSE)))</f>
        <v>6</v>
      </c>
      <c r="M433" s="107"/>
      <c r="N433" s="107"/>
      <c r="O433" s="108"/>
      <c r="P433" s="109"/>
    </row>
    <row r="434" spans="1:16" x14ac:dyDescent="0.25">
      <c r="A434" s="110" t="s">
        <v>510</v>
      </c>
      <c r="B434" s="103" t="s">
        <v>46</v>
      </c>
      <c r="C434" s="103" t="s">
        <v>41</v>
      </c>
      <c r="D434" s="104">
        <v>12</v>
      </c>
      <c r="E434" s="104">
        <v>4</v>
      </c>
      <c r="F434" s="105" t="str">
        <f t="shared" si="54"/>
        <v>Alta</v>
      </c>
      <c r="G434" s="104" t="str">
        <f t="shared" si="55"/>
        <v>CEH</v>
      </c>
      <c r="H434" s="104">
        <f t="shared" si="56"/>
        <v>6</v>
      </c>
      <c r="I434" s="105" t="str">
        <f t="shared" si="57"/>
        <v>H</v>
      </c>
      <c r="J434" s="104" t="str">
        <f t="shared" si="58"/>
        <v>CEI</v>
      </c>
      <c r="K434" s="106">
        <f t="shared" si="59"/>
        <v>6</v>
      </c>
      <c r="L434" s="106">
        <f>IF(NOT(ISERROR(VLOOKUP(B434,Deflatores!G$42:H$64,2,FALSE))),VLOOKUP(B434,Deflatores!G$42:H$64,2,FALSE),IF(OR(ISBLANK(C434),ISBLANK(B434)),"",VLOOKUP(C434,Deflatores!G$4:H$38,2,FALSE)*H434+VLOOKUP(C434,Deflatores!G$4:I$38,3,FALSE)))</f>
        <v>6</v>
      </c>
      <c r="M434" s="107"/>
      <c r="N434" s="107"/>
      <c r="O434" s="108"/>
      <c r="P434" s="109"/>
    </row>
    <row r="435" spans="1:16" x14ac:dyDescent="0.25">
      <c r="A435" s="110" t="s">
        <v>553</v>
      </c>
      <c r="B435" s="103" t="s">
        <v>46</v>
      </c>
      <c r="C435" s="103" t="s">
        <v>41</v>
      </c>
      <c r="D435" s="104">
        <v>35</v>
      </c>
      <c r="E435" s="104">
        <v>5</v>
      </c>
      <c r="F435" s="105" t="str">
        <f t="shared" si="54"/>
        <v>Alta</v>
      </c>
      <c r="G435" s="104" t="str">
        <f t="shared" si="55"/>
        <v>CEH</v>
      </c>
      <c r="H435" s="104">
        <f t="shared" si="56"/>
        <v>6</v>
      </c>
      <c r="I435" s="105" t="str">
        <f t="shared" si="57"/>
        <v>H</v>
      </c>
      <c r="J435" s="104" t="str">
        <f t="shared" si="58"/>
        <v>CEI</v>
      </c>
      <c r="K435" s="106">
        <f t="shared" si="59"/>
        <v>6</v>
      </c>
      <c r="L435" s="106">
        <f>IF(NOT(ISERROR(VLOOKUP(B435,Deflatores!G$42:H$64,2,FALSE))),VLOOKUP(B435,Deflatores!G$42:H$64,2,FALSE),IF(OR(ISBLANK(C435),ISBLANK(B435)),"",VLOOKUP(C435,Deflatores!G$4:H$38,2,FALSE)*H435+VLOOKUP(C435,Deflatores!G$4:I$38,3,FALSE)))</f>
        <v>6</v>
      </c>
      <c r="M435" s="107"/>
      <c r="N435" s="107"/>
      <c r="O435" s="108"/>
      <c r="P435" s="109"/>
    </row>
    <row r="436" spans="1:16" x14ac:dyDescent="0.25">
      <c r="A436" s="110"/>
      <c r="B436" s="103"/>
      <c r="C436" s="103"/>
      <c r="D436" s="104"/>
      <c r="E436" s="104"/>
      <c r="F436" s="105" t="str">
        <f t="shared" si="54"/>
        <v/>
      </c>
      <c r="G436" s="104" t="str">
        <f t="shared" si="55"/>
        <v/>
      </c>
      <c r="H436" s="104" t="str">
        <f t="shared" si="56"/>
        <v/>
      </c>
      <c r="I436" s="105" t="str">
        <f t="shared" si="57"/>
        <v/>
      </c>
      <c r="J436" s="104" t="str">
        <f t="shared" si="58"/>
        <v/>
      </c>
      <c r="K436" s="106" t="str">
        <f t="shared" si="59"/>
        <v/>
      </c>
      <c r="L436" s="106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7"/>
      <c r="N436" s="107"/>
      <c r="O436" s="108"/>
      <c r="P436" s="109"/>
    </row>
    <row r="437" spans="1:16" x14ac:dyDescent="0.25">
      <c r="A437" s="113" t="s">
        <v>511</v>
      </c>
      <c r="B437" s="103"/>
      <c r="C437" s="103"/>
      <c r="D437" s="104"/>
      <c r="E437" s="104"/>
      <c r="F437" s="105" t="str">
        <f t="shared" si="54"/>
        <v/>
      </c>
      <c r="G437" s="104" t="str">
        <f t="shared" si="55"/>
        <v/>
      </c>
      <c r="H437" s="104" t="str">
        <f t="shared" si="56"/>
        <v/>
      </c>
      <c r="I437" s="105" t="str">
        <f t="shared" si="57"/>
        <v/>
      </c>
      <c r="J437" s="104" t="str">
        <f t="shared" si="58"/>
        <v/>
      </c>
      <c r="K437" s="106" t="str">
        <f t="shared" si="59"/>
        <v/>
      </c>
      <c r="L437" s="106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7"/>
      <c r="N437" s="107"/>
      <c r="O437" s="108"/>
      <c r="P437" s="109"/>
    </row>
    <row r="438" spans="1:16" x14ac:dyDescent="0.25">
      <c r="A438" s="110" t="s">
        <v>512</v>
      </c>
      <c r="B438" s="103" t="s">
        <v>49</v>
      </c>
      <c r="C438" s="103" t="s">
        <v>41</v>
      </c>
      <c r="D438" s="104">
        <v>41</v>
      </c>
      <c r="E438" s="104">
        <v>6</v>
      </c>
      <c r="F438" s="105" t="str">
        <f t="shared" si="54"/>
        <v>Alta</v>
      </c>
      <c r="G438" s="104" t="str">
        <f t="shared" si="55"/>
        <v>ALIH</v>
      </c>
      <c r="H438" s="104">
        <f t="shared" si="56"/>
        <v>15</v>
      </c>
      <c r="I438" s="105" t="str">
        <f t="shared" si="57"/>
        <v>H</v>
      </c>
      <c r="J438" s="104" t="str">
        <f t="shared" si="58"/>
        <v>ALII</v>
      </c>
      <c r="K438" s="106">
        <f t="shared" si="59"/>
        <v>15</v>
      </c>
      <c r="L438" s="106">
        <f>IF(NOT(ISERROR(VLOOKUP(B438,Deflatores!G$42:H$64,2,FALSE))),VLOOKUP(B438,Deflatores!G$42:H$64,2,FALSE),IF(OR(ISBLANK(C438),ISBLANK(B438)),"",VLOOKUP(C438,Deflatores!G$4:H$38,2,FALSE)*H438+VLOOKUP(C438,Deflatores!G$4:I$38,3,FALSE)))</f>
        <v>15</v>
      </c>
      <c r="M438" s="107"/>
      <c r="N438" s="107"/>
      <c r="O438" s="108"/>
      <c r="P438" s="109"/>
    </row>
    <row r="439" spans="1:16" x14ac:dyDescent="0.25">
      <c r="A439" s="110" t="s">
        <v>513</v>
      </c>
      <c r="B439" s="103" t="s">
        <v>51</v>
      </c>
      <c r="C439" s="103" t="s">
        <v>41</v>
      </c>
      <c r="D439" s="104">
        <v>35</v>
      </c>
      <c r="E439" s="104">
        <v>5</v>
      </c>
      <c r="F439" s="105" t="str">
        <f t="shared" si="54"/>
        <v>Alta</v>
      </c>
      <c r="G439" s="104" t="str">
        <f t="shared" si="55"/>
        <v>EEH</v>
      </c>
      <c r="H439" s="104">
        <f t="shared" si="56"/>
        <v>6</v>
      </c>
      <c r="I439" s="105" t="str">
        <f t="shared" si="57"/>
        <v>H</v>
      </c>
      <c r="J439" s="104" t="str">
        <f t="shared" si="58"/>
        <v>EEI</v>
      </c>
      <c r="K439" s="106">
        <f t="shared" si="59"/>
        <v>6</v>
      </c>
      <c r="L439" s="106">
        <f>IF(NOT(ISERROR(VLOOKUP(B439,Deflatores!G$42:H$64,2,FALSE))),VLOOKUP(B439,Deflatores!G$42:H$64,2,FALSE),IF(OR(ISBLANK(C439),ISBLANK(B439)),"",VLOOKUP(C439,Deflatores!G$4:H$38,2,FALSE)*H439+VLOOKUP(C439,Deflatores!G$4:I$38,3,FALSE)))</f>
        <v>6</v>
      </c>
      <c r="M439" s="107"/>
      <c r="N439" s="107"/>
      <c r="O439" s="108"/>
      <c r="P439" s="109"/>
    </row>
    <row r="440" spans="1:16" x14ac:dyDescent="0.25">
      <c r="A440" s="110" t="s">
        <v>514</v>
      </c>
      <c r="B440" s="103" t="s">
        <v>51</v>
      </c>
      <c r="C440" s="103" t="s">
        <v>41</v>
      </c>
      <c r="D440" s="104">
        <v>35</v>
      </c>
      <c r="E440" s="104">
        <v>5</v>
      </c>
      <c r="F440" s="105" t="str">
        <f t="shared" si="54"/>
        <v>Alta</v>
      </c>
      <c r="G440" s="104" t="str">
        <f t="shared" si="55"/>
        <v>EEH</v>
      </c>
      <c r="H440" s="104">
        <f t="shared" si="56"/>
        <v>6</v>
      </c>
      <c r="I440" s="105" t="str">
        <f t="shared" si="57"/>
        <v>H</v>
      </c>
      <c r="J440" s="104" t="str">
        <f t="shared" si="58"/>
        <v>EEI</v>
      </c>
      <c r="K440" s="106">
        <f t="shared" si="59"/>
        <v>6</v>
      </c>
      <c r="L440" s="106">
        <f>IF(NOT(ISERROR(VLOOKUP(B440,Deflatores!G$42:H$64,2,FALSE))),VLOOKUP(B440,Deflatores!G$42:H$64,2,FALSE),IF(OR(ISBLANK(C440),ISBLANK(B440)),"",VLOOKUP(C440,Deflatores!G$4:H$38,2,FALSE)*H440+VLOOKUP(C440,Deflatores!G$4:I$38,3,FALSE)))</f>
        <v>6</v>
      </c>
      <c r="M440" s="107"/>
      <c r="N440" s="107"/>
      <c r="O440" s="108"/>
      <c r="P440" s="109"/>
    </row>
    <row r="441" spans="1:16" x14ac:dyDescent="0.25">
      <c r="A441" s="111" t="s">
        <v>54</v>
      </c>
      <c r="B441" s="103" t="s">
        <v>46</v>
      </c>
      <c r="C441" s="103" t="s">
        <v>41</v>
      </c>
      <c r="D441" s="104">
        <v>29</v>
      </c>
      <c r="E441" s="104">
        <v>4</v>
      </c>
      <c r="F441" s="105" t="str">
        <f t="shared" si="54"/>
        <v>Alta</v>
      </c>
      <c r="G441" s="104" t="str">
        <f t="shared" si="55"/>
        <v>CEH</v>
      </c>
      <c r="H441" s="104">
        <f t="shared" si="56"/>
        <v>6</v>
      </c>
      <c r="I441" s="105" t="str">
        <f t="shared" si="57"/>
        <v>H</v>
      </c>
      <c r="J441" s="104" t="str">
        <f t="shared" si="58"/>
        <v>CEI</v>
      </c>
      <c r="K441" s="106">
        <f t="shared" si="59"/>
        <v>6</v>
      </c>
      <c r="L441" s="106">
        <f>IF(NOT(ISERROR(VLOOKUP(B441,Deflatores!G$42:H$64,2,FALSE))),VLOOKUP(B441,Deflatores!G$42:H$64,2,FALSE),IF(OR(ISBLANK(C441),ISBLANK(B441)),"",VLOOKUP(C441,Deflatores!G$4:H$38,2,FALSE)*H441+VLOOKUP(C441,Deflatores!G$4:I$38,3,FALSE)))</f>
        <v>6</v>
      </c>
      <c r="M441" s="107"/>
      <c r="N441" s="107"/>
      <c r="O441" s="108"/>
      <c r="P441" s="109"/>
    </row>
    <row r="442" spans="1:16" x14ac:dyDescent="0.25">
      <c r="A442" s="110" t="s">
        <v>515</v>
      </c>
      <c r="B442" s="103" t="s">
        <v>46</v>
      </c>
      <c r="C442" s="103" t="s">
        <v>41</v>
      </c>
      <c r="D442" s="104">
        <v>31</v>
      </c>
      <c r="E442" s="104">
        <v>5</v>
      </c>
      <c r="F442" s="105" t="str">
        <f t="shared" si="54"/>
        <v>Alta</v>
      </c>
      <c r="G442" s="104" t="str">
        <f t="shared" si="55"/>
        <v>CEH</v>
      </c>
      <c r="H442" s="104">
        <f t="shared" si="56"/>
        <v>6</v>
      </c>
      <c r="I442" s="105" t="str">
        <f t="shared" si="57"/>
        <v>H</v>
      </c>
      <c r="J442" s="104" t="str">
        <f t="shared" si="58"/>
        <v>CEI</v>
      </c>
      <c r="K442" s="106">
        <f t="shared" si="59"/>
        <v>6</v>
      </c>
      <c r="L442" s="106">
        <f>IF(NOT(ISERROR(VLOOKUP(B442,Deflatores!G$42:H$64,2,FALSE))),VLOOKUP(B442,Deflatores!G$42:H$64,2,FALSE),IF(OR(ISBLANK(C442),ISBLANK(B442)),"",VLOOKUP(C442,Deflatores!G$4:H$38,2,FALSE)*H442+VLOOKUP(C442,Deflatores!G$4:I$38,3,FALSE)))</f>
        <v>6</v>
      </c>
      <c r="M442" s="107"/>
      <c r="N442" s="107"/>
      <c r="O442" s="108"/>
      <c r="P442" s="109"/>
    </row>
    <row r="443" spans="1:16" x14ac:dyDescent="0.25">
      <c r="A443" s="110" t="s">
        <v>516</v>
      </c>
      <c r="B443" s="103" t="s">
        <v>46</v>
      </c>
      <c r="C443" s="103" t="s">
        <v>41</v>
      </c>
      <c r="D443" s="104">
        <v>12</v>
      </c>
      <c r="E443" s="104">
        <v>4</v>
      </c>
      <c r="F443" s="105" t="str">
        <f t="shared" si="54"/>
        <v>Alta</v>
      </c>
      <c r="G443" s="104" t="str">
        <f t="shared" si="55"/>
        <v>CEH</v>
      </c>
      <c r="H443" s="104">
        <f t="shared" si="56"/>
        <v>6</v>
      </c>
      <c r="I443" s="105" t="str">
        <f t="shared" si="57"/>
        <v>H</v>
      </c>
      <c r="J443" s="104" t="str">
        <f t="shared" si="58"/>
        <v>CEI</v>
      </c>
      <c r="K443" s="106">
        <f t="shared" si="59"/>
        <v>6</v>
      </c>
      <c r="L443" s="106">
        <f>IF(NOT(ISERROR(VLOOKUP(B443,Deflatores!G$42:H$64,2,FALSE))),VLOOKUP(B443,Deflatores!G$42:H$64,2,FALSE),IF(OR(ISBLANK(C443),ISBLANK(B443)),"",VLOOKUP(C443,Deflatores!G$4:H$38,2,FALSE)*H443+VLOOKUP(C443,Deflatores!G$4:I$38,3,FALSE)))</f>
        <v>6</v>
      </c>
      <c r="M443" s="107"/>
      <c r="N443" s="107"/>
      <c r="O443" s="108"/>
      <c r="P443" s="109"/>
    </row>
    <row r="444" spans="1:16" x14ac:dyDescent="0.25">
      <c r="A444" s="110" t="s">
        <v>553</v>
      </c>
      <c r="B444" s="103" t="s">
        <v>46</v>
      </c>
      <c r="C444" s="103" t="s">
        <v>41</v>
      </c>
      <c r="D444" s="104">
        <v>35</v>
      </c>
      <c r="E444" s="104">
        <v>5</v>
      </c>
      <c r="F444" s="105" t="str">
        <f t="shared" si="54"/>
        <v>Alta</v>
      </c>
      <c r="G444" s="104" t="str">
        <f t="shared" si="55"/>
        <v>CEH</v>
      </c>
      <c r="H444" s="104">
        <f t="shared" si="56"/>
        <v>6</v>
      </c>
      <c r="I444" s="105" t="str">
        <f t="shared" si="57"/>
        <v>H</v>
      </c>
      <c r="J444" s="104" t="str">
        <f t="shared" si="58"/>
        <v>CEI</v>
      </c>
      <c r="K444" s="106">
        <f t="shared" si="59"/>
        <v>6</v>
      </c>
      <c r="L444" s="106">
        <f>IF(NOT(ISERROR(VLOOKUP(B444,Deflatores!G$42:H$64,2,FALSE))),VLOOKUP(B444,Deflatores!G$42:H$64,2,FALSE),IF(OR(ISBLANK(C444),ISBLANK(B444)),"",VLOOKUP(C444,Deflatores!G$4:H$38,2,FALSE)*H444+VLOOKUP(C444,Deflatores!G$4:I$38,3,FALSE)))</f>
        <v>6</v>
      </c>
      <c r="M444" s="107"/>
      <c r="N444" s="107"/>
      <c r="O444" s="108"/>
      <c r="P444" s="109"/>
    </row>
    <row r="445" spans="1:16" x14ac:dyDescent="0.25">
      <c r="A445" s="113"/>
      <c r="B445" s="103"/>
      <c r="C445" s="103"/>
      <c r="D445" s="104"/>
      <c r="E445" s="104"/>
      <c r="F445" s="105" t="str">
        <f t="shared" si="54"/>
        <v/>
      </c>
      <c r="G445" s="104" t="str">
        <f t="shared" si="55"/>
        <v/>
      </c>
      <c r="H445" s="104" t="str">
        <f t="shared" si="56"/>
        <v/>
      </c>
      <c r="I445" s="105" t="str">
        <f t="shared" si="57"/>
        <v/>
      </c>
      <c r="J445" s="104" t="str">
        <f t="shared" si="58"/>
        <v/>
      </c>
      <c r="K445" s="106" t="str">
        <f t="shared" si="59"/>
        <v/>
      </c>
      <c r="L445" s="106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7"/>
      <c r="N445" s="107"/>
      <c r="O445" s="108"/>
      <c r="P445" s="109"/>
    </row>
    <row r="446" spans="1:16" x14ac:dyDescent="0.25">
      <c r="A446" s="113" t="s">
        <v>517</v>
      </c>
      <c r="B446" s="103"/>
      <c r="C446" s="103"/>
      <c r="D446" s="104"/>
      <c r="E446" s="104"/>
      <c r="F446" s="105" t="str">
        <f t="shared" si="54"/>
        <v/>
      </c>
      <c r="G446" s="104" t="str">
        <f t="shared" si="55"/>
        <v/>
      </c>
      <c r="H446" s="104" t="str">
        <f t="shared" si="56"/>
        <v/>
      </c>
      <c r="I446" s="105" t="str">
        <f t="shared" si="57"/>
        <v/>
      </c>
      <c r="J446" s="104" t="str">
        <f t="shared" si="58"/>
        <v/>
      </c>
      <c r="K446" s="106" t="str">
        <f t="shared" si="59"/>
        <v/>
      </c>
      <c r="L446" s="106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7"/>
      <c r="N446" s="107"/>
      <c r="O446" s="108"/>
      <c r="P446" s="109"/>
    </row>
    <row r="447" spans="1:16" x14ac:dyDescent="0.25">
      <c r="A447" s="114" t="s">
        <v>518</v>
      </c>
      <c r="B447" s="103" t="s">
        <v>49</v>
      </c>
      <c r="C447" s="103" t="s">
        <v>41</v>
      </c>
      <c r="D447" s="104">
        <v>19</v>
      </c>
      <c r="E447" s="104">
        <v>2</v>
      </c>
      <c r="F447" s="105" t="str">
        <f t="shared" si="54"/>
        <v>Baixa</v>
      </c>
      <c r="G447" s="104" t="str">
        <f t="shared" si="55"/>
        <v>ALIL</v>
      </c>
      <c r="H447" s="104">
        <f t="shared" si="56"/>
        <v>7</v>
      </c>
      <c r="I447" s="105" t="str">
        <f t="shared" si="57"/>
        <v>L</v>
      </c>
      <c r="J447" s="104" t="str">
        <f t="shared" si="58"/>
        <v>ALII</v>
      </c>
      <c r="K447" s="106">
        <f t="shared" si="59"/>
        <v>7</v>
      </c>
      <c r="L447" s="106">
        <f>IF(NOT(ISERROR(VLOOKUP(B447,Deflatores!G$42:H$64,2,FALSE))),VLOOKUP(B447,Deflatores!G$42:H$64,2,FALSE),IF(OR(ISBLANK(C447),ISBLANK(B447)),"",VLOOKUP(C447,Deflatores!G$4:H$38,2,FALSE)*H447+VLOOKUP(C447,Deflatores!G$4:I$38,3,FALSE)))</f>
        <v>7</v>
      </c>
      <c r="M447" s="107"/>
      <c r="N447" s="107"/>
      <c r="O447" s="108"/>
      <c r="P447" s="109"/>
    </row>
    <row r="448" spans="1:16" x14ac:dyDescent="0.25">
      <c r="A448" s="110" t="s">
        <v>463</v>
      </c>
      <c r="B448" s="103" t="s">
        <v>46</v>
      </c>
      <c r="C448" s="117" t="s">
        <v>41</v>
      </c>
      <c r="D448" s="104">
        <v>2</v>
      </c>
      <c r="E448" s="104">
        <v>1</v>
      </c>
      <c r="F448" s="105" t="str">
        <f t="shared" si="54"/>
        <v>Baixa</v>
      </c>
      <c r="G448" s="104" t="str">
        <f t="shared" si="55"/>
        <v>CEL</v>
      </c>
      <c r="H448" s="104">
        <f t="shared" si="56"/>
        <v>3</v>
      </c>
      <c r="I448" s="105" t="str">
        <f t="shared" si="57"/>
        <v>L</v>
      </c>
      <c r="J448" s="104" t="str">
        <f t="shared" si="58"/>
        <v>CEI</v>
      </c>
      <c r="K448" s="106">
        <f t="shared" si="59"/>
        <v>3</v>
      </c>
      <c r="L448" s="106">
        <f>IF(NOT(ISERROR(VLOOKUP(B448,Deflatores!G$42:H$64,2,FALSE))),VLOOKUP(B448,Deflatores!G$42:H$64,2,FALSE),IF(OR(ISBLANK(C448),ISBLANK(B448)),"",VLOOKUP(C448,Deflatores!G$4:H$38,2,FALSE)*H448+VLOOKUP(C448,Deflatores!G$4:I$38,3,FALSE)))</f>
        <v>3</v>
      </c>
      <c r="M448" s="107"/>
      <c r="N448" s="107"/>
      <c r="O448" s="108"/>
      <c r="P448" s="109"/>
    </row>
    <row r="449" spans="1:16" x14ac:dyDescent="0.25">
      <c r="A449" s="110" t="s">
        <v>519</v>
      </c>
      <c r="B449" s="103" t="s">
        <v>51</v>
      </c>
      <c r="C449" s="103" t="s">
        <v>41</v>
      </c>
      <c r="D449" s="104">
        <v>10</v>
      </c>
      <c r="E449" s="104">
        <v>3</v>
      </c>
      <c r="F449" s="105" t="str">
        <f t="shared" si="54"/>
        <v>Alta</v>
      </c>
      <c r="G449" s="104" t="str">
        <f t="shared" si="55"/>
        <v>EEH</v>
      </c>
      <c r="H449" s="104">
        <f t="shared" si="56"/>
        <v>6</v>
      </c>
      <c r="I449" s="105" t="str">
        <f t="shared" si="57"/>
        <v>H</v>
      </c>
      <c r="J449" s="104" t="str">
        <f t="shared" si="58"/>
        <v>EEI</v>
      </c>
      <c r="K449" s="106">
        <f t="shared" si="59"/>
        <v>6</v>
      </c>
      <c r="L449" s="106">
        <f>IF(NOT(ISERROR(VLOOKUP(B449,Deflatores!G$42:H$64,2,FALSE))),VLOOKUP(B449,Deflatores!G$42:H$64,2,FALSE),IF(OR(ISBLANK(C449),ISBLANK(B449)),"",VLOOKUP(C449,Deflatores!G$4:H$38,2,FALSE)*H449+VLOOKUP(C449,Deflatores!G$4:I$38,3,FALSE)))</f>
        <v>6</v>
      </c>
      <c r="M449" s="107"/>
      <c r="N449" s="107"/>
      <c r="O449" s="108"/>
      <c r="P449" s="109"/>
    </row>
    <row r="450" spans="1:16" x14ac:dyDescent="0.25">
      <c r="A450" s="110" t="s">
        <v>520</v>
      </c>
      <c r="B450" s="103" t="s">
        <v>46</v>
      </c>
      <c r="C450" s="103" t="s">
        <v>41</v>
      </c>
      <c r="D450" s="104">
        <v>95</v>
      </c>
      <c r="E450" s="104">
        <v>17</v>
      </c>
      <c r="F450" s="105" t="str">
        <f t="shared" si="54"/>
        <v>Alta</v>
      </c>
      <c r="G450" s="104" t="str">
        <f t="shared" si="55"/>
        <v>CEH</v>
      </c>
      <c r="H450" s="104">
        <f t="shared" si="56"/>
        <v>6</v>
      </c>
      <c r="I450" s="105" t="str">
        <f t="shared" si="57"/>
        <v>H</v>
      </c>
      <c r="J450" s="104" t="str">
        <f t="shared" si="58"/>
        <v>CEI</v>
      </c>
      <c r="K450" s="106">
        <f t="shared" si="59"/>
        <v>6</v>
      </c>
      <c r="L450" s="106">
        <f>IF(NOT(ISERROR(VLOOKUP(B450,Deflatores!G$42:H$64,2,FALSE))),VLOOKUP(B450,Deflatores!G$42:H$64,2,FALSE),IF(OR(ISBLANK(C450),ISBLANK(B450)),"",VLOOKUP(C450,Deflatores!G$4:H$38,2,FALSE)*H450+VLOOKUP(C450,Deflatores!G$4:I$38,3,FALSE)))</f>
        <v>6</v>
      </c>
      <c r="M450" s="107"/>
      <c r="N450" s="107"/>
      <c r="O450" s="108"/>
      <c r="P450" s="109"/>
    </row>
    <row r="451" spans="1:16" x14ac:dyDescent="0.25">
      <c r="A451" s="113"/>
      <c r="B451" s="103"/>
      <c r="C451" s="103"/>
      <c r="D451" s="104"/>
      <c r="E451" s="104"/>
      <c r="F451" s="105" t="str">
        <f t="shared" si="54"/>
        <v/>
      </c>
      <c r="G451" s="104" t="str">
        <f t="shared" si="55"/>
        <v/>
      </c>
      <c r="H451" s="104" t="str">
        <f t="shared" si="56"/>
        <v/>
      </c>
      <c r="I451" s="105" t="str">
        <f t="shared" si="57"/>
        <v/>
      </c>
      <c r="J451" s="104" t="str">
        <f t="shared" si="58"/>
        <v/>
      </c>
      <c r="K451" s="106" t="str">
        <f t="shared" si="59"/>
        <v/>
      </c>
      <c r="L451" s="106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7"/>
      <c r="N451" s="107"/>
      <c r="O451" s="108"/>
      <c r="P451" s="109"/>
    </row>
    <row r="452" spans="1:16" x14ac:dyDescent="0.25">
      <c r="A452" s="113" t="s">
        <v>521</v>
      </c>
      <c r="B452" s="103"/>
      <c r="C452" s="103"/>
      <c r="D452" s="104"/>
      <c r="E452" s="104"/>
      <c r="F452" s="105" t="str">
        <f t="shared" si="54"/>
        <v/>
      </c>
      <c r="G452" s="104" t="str">
        <f t="shared" si="55"/>
        <v/>
      </c>
      <c r="H452" s="104" t="str">
        <f t="shared" si="56"/>
        <v/>
      </c>
      <c r="I452" s="105" t="str">
        <f t="shared" si="57"/>
        <v/>
      </c>
      <c r="J452" s="104" t="str">
        <f t="shared" si="58"/>
        <v/>
      </c>
      <c r="K452" s="106" t="str">
        <f t="shared" si="59"/>
        <v/>
      </c>
      <c r="L452" s="106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7"/>
      <c r="N452" s="107"/>
      <c r="O452" s="108"/>
      <c r="P452" s="109"/>
    </row>
    <row r="453" spans="1:16" x14ac:dyDescent="0.25">
      <c r="A453" s="110" t="s">
        <v>522</v>
      </c>
      <c r="B453" s="103" t="s">
        <v>49</v>
      </c>
      <c r="C453" s="103" t="s">
        <v>41</v>
      </c>
      <c r="D453" s="104">
        <v>34</v>
      </c>
      <c r="E453" s="104">
        <v>3</v>
      </c>
      <c r="F453" s="105" t="str">
        <f t="shared" si="54"/>
        <v>Média</v>
      </c>
      <c r="G453" s="104" t="str">
        <f t="shared" si="55"/>
        <v>ALIA</v>
      </c>
      <c r="H453" s="104">
        <f t="shared" si="56"/>
        <v>10</v>
      </c>
      <c r="I453" s="105" t="str">
        <f t="shared" si="57"/>
        <v>A</v>
      </c>
      <c r="J453" s="104" t="str">
        <f t="shared" si="58"/>
        <v>ALII</v>
      </c>
      <c r="K453" s="106">
        <f t="shared" si="59"/>
        <v>10</v>
      </c>
      <c r="L453" s="106">
        <f>IF(NOT(ISERROR(VLOOKUP(B453,Deflatores!G$42:H$64,2,FALSE))),VLOOKUP(B453,Deflatores!G$42:H$64,2,FALSE),IF(OR(ISBLANK(C453),ISBLANK(B453)),"",VLOOKUP(C453,Deflatores!G$4:H$38,2,FALSE)*H453+VLOOKUP(C453,Deflatores!G$4:I$38,3,FALSE)))</f>
        <v>10</v>
      </c>
      <c r="M453" s="107"/>
      <c r="N453" s="107"/>
      <c r="O453" s="108"/>
      <c r="P453" s="109"/>
    </row>
    <row r="454" spans="1:16" x14ac:dyDescent="0.25">
      <c r="A454" s="110" t="s">
        <v>523</v>
      </c>
      <c r="B454" s="103" t="s">
        <v>46</v>
      </c>
      <c r="C454" s="103" t="s">
        <v>41</v>
      </c>
      <c r="D454" s="104">
        <v>15</v>
      </c>
      <c r="E454" s="104">
        <v>3</v>
      </c>
      <c r="F454" s="105" t="str">
        <f t="shared" si="54"/>
        <v>Média</v>
      </c>
      <c r="G454" s="104" t="str">
        <f t="shared" si="55"/>
        <v>CEA</v>
      </c>
      <c r="H454" s="104">
        <f t="shared" si="56"/>
        <v>4</v>
      </c>
      <c r="I454" s="105" t="str">
        <f t="shared" si="57"/>
        <v>A</v>
      </c>
      <c r="J454" s="104" t="str">
        <f t="shared" si="58"/>
        <v>CEI</v>
      </c>
      <c r="K454" s="106">
        <f t="shared" si="59"/>
        <v>4</v>
      </c>
      <c r="L454" s="106">
        <f>IF(NOT(ISERROR(VLOOKUP(B454,Deflatores!G$42:H$64,2,FALSE))),VLOOKUP(B454,Deflatores!G$42:H$64,2,FALSE),IF(OR(ISBLANK(C454),ISBLANK(B454)),"",VLOOKUP(C454,Deflatores!G$4:H$38,2,FALSE)*H454+VLOOKUP(C454,Deflatores!G$4:I$38,3,FALSE)))</f>
        <v>4</v>
      </c>
      <c r="M454" s="107"/>
      <c r="N454" s="107"/>
      <c r="O454" s="108"/>
      <c r="P454" s="109"/>
    </row>
    <row r="455" spans="1:16" x14ac:dyDescent="0.25">
      <c r="A455" s="114" t="s">
        <v>524</v>
      </c>
      <c r="B455" s="103" t="s">
        <v>51</v>
      </c>
      <c r="C455" s="103" t="s">
        <v>41</v>
      </c>
      <c r="D455" s="104">
        <v>9</v>
      </c>
      <c r="E455" s="104">
        <v>4</v>
      </c>
      <c r="F455" s="105" t="str">
        <f t="shared" si="54"/>
        <v>Alta</v>
      </c>
      <c r="G455" s="104" t="str">
        <f t="shared" si="55"/>
        <v>EEH</v>
      </c>
      <c r="H455" s="104">
        <f t="shared" si="56"/>
        <v>6</v>
      </c>
      <c r="I455" s="105" t="str">
        <f t="shared" si="57"/>
        <v>H</v>
      </c>
      <c r="J455" s="104" t="str">
        <f t="shared" si="58"/>
        <v>EEI</v>
      </c>
      <c r="K455" s="106">
        <f t="shared" si="59"/>
        <v>6</v>
      </c>
      <c r="L455" s="106">
        <f>IF(NOT(ISERROR(VLOOKUP(B455,Deflatores!G$42:H$64,2,FALSE))),VLOOKUP(B455,Deflatores!G$42:H$64,2,FALSE),IF(OR(ISBLANK(C455),ISBLANK(B455)),"",VLOOKUP(C455,Deflatores!G$4:H$38,2,FALSE)*H455+VLOOKUP(C455,Deflatores!G$4:I$38,3,FALSE)))</f>
        <v>6</v>
      </c>
      <c r="M455" s="107"/>
      <c r="N455" s="107"/>
      <c r="O455" s="108"/>
      <c r="P455" s="109"/>
    </row>
    <row r="456" spans="1:16" x14ac:dyDescent="0.25">
      <c r="A456" s="114" t="s">
        <v>554</v>
      </c>
      <c r="B456" s="103" t="s">
        <v>46</v>
      </c>
      <c r="C456" s="103" t="s">
        <v>41</v>
      </c>
      <c r="D456" s="104">
        <v>18</v>
      </c>
      <c r="E456" s="104">
        <v>4</v>
      </c>
      <c r="F456" s="105" t="str">
        <f t="shared" si="54"/>
        <v>Alta</v>
      </c>
      <c r="G456" s="104" t="str">
        <f t="shared" si="55"/>
        <v>CEH</v>
      </c>
      <c r="H456" s="104">
        <f t="shared" si="56"/>
        <v>6</v>
      </c>
      <c r="I456" s="105" t="str">
        <f t="shared" si="57"/>
        <v>H</v>
      </c>
      <c r="J456" s="104" t="str">
        <f t="shared" si="58"/>
        <v>CEI</v>
      </c>
      <c r="K456" s="106">
        <f t="shared" si="59"/>
        <v>6</v>
      </c>
      <c r="L456" s="106">
        <f>IF(NOT(ISERROR(VLOOKUP(B456,Deflatores!G$42:H$64,2,FALSE))),VLOOKUP(B456,Deflatores!G$42:H$64,2,FALSE),IF(OR(ISBLANK(C456),ISBLANK(B456)),"",VLOOKUP(C456,Deflatores!G$4:H$38,2,FALSE)*H456+VLOOKUP(C456,Deflatores!G$4:I$38,3,FALSE)))</f>
        <v>6</v>
      </c>
      <c r="M456" s="107"/>
      <c r="N456" s="107"/>
      <c r="O456" s="108"/>
      <c r="P456" s="109"/>
    </row>
    <row r="457" spans="1:16" x14ac:dyDescent="0.25">
      <c r="A457" s="114" t="s">
        <v>555</v>
      </c>
      <c r="B457" s="103" t="s">
        <v>51</v>
      </c>
      <c r="C457" s="103" t="s">
        <v>41</v>
      </c>
      <c r="D457" s="104">
        <v>3</v>
      </c>
      <c r="E457" s="104">
        <v>3</v>
      </c>
      <c r="F457" s="105" t="str">
        <f t="shared" si="54"/>
        <v>Média</v>
      </c>
      <c r="G457" s="104" t="str">
        <f t="shared" si="55"/>
        <v>EEA</v>
      </c>
      <c r="H457" s="104">
        <f t="shared" si="56"/>
        <v>4</v>
      </c>
      <c r="I457" s="105" t="str">
        <f t="shared" si="57"/>
        <v>A</v>
      </c>
      <c r="J457" s="104" t="str">
        <f t="shared" si="58"/>
        <v>EEI</v>
      </c>
      <c r="K457" s="106">
        <f t="shared" si="59"/>
        <v>4</v>
      </c>
      <c r="L457" s="106">
        <f>IF(NOT(ISERROR(VLOOKUP(B457,Deflatores!G$42:H$64,2,FALSE))),VLOOKUP(B457,Deflatores!G$42:H$64,2,FALSE),IF(OR(ISBLANK(C457),ISBLANK(B457)),"",VLOOKUP(C457,Deflatores!G$4:H$38,2,FALSE)*H457+VLOOKUP(C457,Deflatores!G$4:I$38,3,FALSE)))</f>
        <v>4</v>
      </c>
      <c r="M457" s="107"/>
      <c r="N457" s="107"/>
      <c r="O457" s="108"/>
      <c r="P457" s="109"/>
    </row>
    <row r="458" spans="1:16" x14ac:dyDescent="0.25">
      <c r="A458" s="110"/>
      <c r="B458" s="103"/>
      <c r="C458" s="103"/>
      <c r="D458" s="104"/>
      <c r="E458" s="104"/>
      <c r="F458" s="105" t="str">
        <f t="shared" si="54"/>
        <v/>
      </c>
      <c r="G458" s="104" t="str">
        <f t="shared" si="55"/>
        <v/>
      </c>
      <c r="H458" s="104" t="str">
        <f t="shared" si="56"/>
        <v/>
      </c>
      <c r="I458" s="105" t="str">
        <f t="shared" si="57"/>
        <v/>
      </c>
      <c r="J458" s="104" t="str">
        <f t="shared" si="58"/>
        <v/>
      </c>
      <c r="K458" s="106" t="str">
        <f t="shared" si="59"/>
        <v/>
      </c>
      <c r="L458" s="106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7"/>
      <c r="N458" s="107"/>
      <c r="O458" s="108"/>
      <c r="P458" s="109"/>
    </row>
    <row r="459" spans="1:16" x14ac:dyDescent="0.25">
      <c r="A459" s="113" t="s">
        <v>525</v>
      </c>
      <c r="B459" s="103"/>
      <c r="C459" s="103"/>
      <c r="D459" s="104"/>
      <c r="E459" s="104"/>
      <c r="F459" s="105" t="str">
        <f t="shared" si="54"/>
        <v/>
      </c>
      <c r="G459" s="104" t="str">
        <f t="shared" si="55"/>
        <v/>
      </c>
      <c r="H459" s="104" t="str">
        <f t="shared" si="56"/>
        <v/>
      </c>
      <c r="I459" s="105" t="str">
        <f t="shared" si="57"/>
        <v/>
      </c>
      <c r="J459" s="104" t="str">
        <f t="shared" si="58"/>
        <v/>
      </c>
      <c r="K459" s="106" t="str">
        <f t="shared" si="59"/>
        <v/>
      </c>
      <c r="L459" s="106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7"/>
      <c r="N459" s="107"/>
      <c r="O459" s="108"/>
      <c r="P459" s="109"/>
    </row>
    <row r="460" spans="1:16" x14ac:dyDescent="0.25">
      <c r="A460" s="110" t="s">
        <v>526</v>
      </c>
      <c r="B460" s="103" t="s">
        <v>49</v>
      </c>
      <c r="C460" s="103" t="s">
        <v>41</v>
      </c>
      <c r="D460" s="104">
        <v>10</v>
      </c>
      <c r="E460" s="104">
        <v>2</v>
      </c>
      <c r="F460" s="105" t="str">
        <f t="shared" ref="F460:F485" si="60">IF(ISBLANK(B460),"",IF(I460="L","Baixa",IF(I460="A","Média",IF(I460="","","Alta"))))</f>
        <v>Baixa</v>
      </c>
      <c r="G460" s="104" t="str">
        <f t="shared" ref="G460:G485" si="61">CONCATENATE(B460,I460)</f>
        <v>ALIL</v>
      </c>
      <c r="H460" s="104">
        <f t="shared" ref="H460:H485" si="62">IF(ISBLANK(B460),"",IF(B460="ALI",IF(I460="L",7,IF(I460="A",10,15)),IF(B460="AIE",IF(I460="L",5,IF(I460="A",7,10)),IF(B460="SE",IF(I460="L",4,IF(I460="A",5,7)),IF(OR(B460="EE",B460="CE"),IF(I460="L",3,IF(I460="A",4,6)),0)))))</f>
        <v>7</v>
      </c>
      <c r="I460" s="105" t="str">
        <f t="shared" ref="I460:I485" si="63">IF(OR(ISBLANK(D460),ISBLANK(E460)),IF(OR(B460="ALI",B460="AIE"),"L",IF(OR(B460="EE",B460="SE",B460="CE"),"A","")),IF(B460="EE",IF(E460&gt;=3,IF(D460&gt;=5,"H","A"),IF(E460&gt;=2,IF(D460&gt;=16,"H",IF(D460&lt;=4,"L","A")),IF(D460&lt;=15,"L","A"))),IF(OR(B460="SE",B460="CE"),IF(E460&gt;=4,IF(D460&gt;=6,"H","A"),IF(E460&gt;=2,IF(D460&gt;=20,"H",IF(D460&lt;=5,"L","A")),IF(D460&lt;=19,"L","A"))),IF(OR(B460="ALI",B460="AIE"),IF(E460&gt;=6,IF(D460&gt;=20,"H","A"),IF(E460&gt;=2,IF(D460&gt;=51,"H",IF(D460&lt;=19,"L","A")),IF(D460&lt;=50,"L","A"))),""))))</f>
        <v>L</v>
      </c>
      <c r="J460" s="104" t="str">
        <f t="shared" ref="J460:J485" si="64">CONCATENATE(B460,C460)</f>
        <v>ALII</v>
      </c>
      <c r="K460" s="106">
        <f t="shared" ref="K460:K485" si="65">IF(OR(H460="",H460=0),L460,H460)</f>
        <v>7</v>
      </c>
      <c r="L460" s="106">
        <f>IF(NOT(ISERROR(VLOOKUP(B460,Deflatores!G$42:H$64,2,FALSE))),VLOOKUP(B460,Deflatores!G$42:H$64,2,FALSE),IF(OR(ISBLANK(C460),ISBLANK(B460)),"",VLOOKUP(C460,Deflatores!G$4:H$38,2,FALSE)*H460+VLOOKUP(C460,Deflatores!G$4:I$38,3,FALSE)))</f>
        <v>7</v>
      </c>
      <c r="M460" s="107"/>
      <c r="N460" s="107"/>
      <c r="O460" s="108"/>
      <c r="P460" s="109"/>
    </row>
    <row r="461" spans="1:16" x14ac:dyDescent="0.25">
      <c r="A461" s="110" t="s">
        <v>527</v>
      </c>
      <c r="B461" s="103" t="s">
        <v>51</v>
      </c>
      <c r="C461" s="103" t="s">
        <v>41</v>
      </c>
      <c r="D461" s="104">
        <v>8</v>
      </c>
      <c r="E461" s="104">
        <v>1</v>
      </c>
      <c r="F461" s="105" t="str">
        <f t="shared" si="60"/>
        <v>Baixa</v>
      </c>
      <c r="G461" s="104" t="str">
        <f t="shared" si="61"/>
        <v>EEL</v>
      </c>
      <c r="H461" s="104">
        <f t="shared" si="62"/>
        <v>3</v>
      </c>
      <c r="I461" s="105" t="str">
        <f t="shared" si="63"/>
        <v>L</v>
      </c>
      <c r="J461" s="104" t="str">
        <f t="shared" si="64"/>
        <v>EEI</v>
      </c>
      <c r="K461" s="106">
        <f t="shared" si="65"/>
        <v>3</v>
      </c>
      <c r="L461" s="106">
        <f>IF(NOT(ISERROR(VLOOKUP(B461,Deflatores!G$42:H$64,2,FALSE))),VLOOKUP(B461,Deflatores!G$42:H$64,2,FALSE),IF(OR(ISBLANK(C461),ISBLANK(B461)),"",VLOOKUP(C461,Deflatores!G$4:H$38,2,FALSE)*H461+VLOOKUP(C461,Deflatores!G$4:I$38,3,FALSE)))</f>
        <v>3</v>
      </c>
      <c r="M461" s="107"/>
      <c r="N461" s="107"/>
      <c r="O461" s="108"/>
      <c r="P461" s="109"/>
    </row>
    <row r="462" spans="1:16" x14ac:dyDescent="0.25">
      <c r="A462" s="111" t="s">
        <v>528</v>
      </c>
      <c r="B462" s="103" t="s">
        <v>46</v>
      </c>
      <c r="C462" s="103" t="s">
        <v>41</v>
      </c>
      <c r="D462" s="104">
        <v>2</v>
      </c>
      <c r="E462" s="104">
        <v>1</v>
      </c>
      <c r="F462" s="105" t="str">
        <f t="shared" si="60"/>
        <v>Baixa</v>
      </c>
      <c r="G462" s="104" t="str">
        <f t="shared" si="61"/>
        <v>CEL</v>
      </c>
      <c r="H462" s="104">
        <f t="shared" si="62"/>
        <v>3</v>
      </c>
      <c r="I462" s="105" t="str">
        <f t="shared" si="63"/>
        <v>L</v>
      </c>
      <c r="J462" s="104" t="str">
        <f t="shared" si="64"/>
        <v>CEI</v>
      </c>
      <c r="K462" s="106">
        <f t="shared" si="65"/>
        <v>3</v>
      </c>
      <c r="L462" s="106">
        <f>IF(NOT(ISERROR(VLOOKUP(B462,Deflatores!G$42:H$64,2,FALSE))),VLOOKUP(B462,Deflatores!G$42:H$64,2,FALSE),IF(OR(ISBLANK(C462),ISBLANK(B462)),"",VLOOKUP(C462,Deflatores!G$4:H$38,2,FALSE)*H462+VLOOKUP(C462,Deflatores!G$4:I$38,3,FALSE)))</f>
        <v>3</v>
      </c>
      <c r="M462" s="107"/>
      <c r="N462" s="107"/>
      <c r="O462" s="108"/>
      <c r="P462" s="109"/>
    </row>
    <row r="463" spans="1:16" x14ac:dyDescent="0.25">
      <c r="A463" s="110" t="s">
        <v>529</v>
      </c>
      <c r="B463" s="103" t="s">
        <v>51</v>
      </c>
      <c r="C463" s="103" t="s">
        <v>41</v>
      </c>
      <c r="D463" s="104">
        <v>8</v>
      </c>
      <c r="E463" s="104">
        <v>1</v>
      </c>
      <c r="F463" s="105" t="str">
        <f t="shared" si="60"/>
        <v>Baixa</v>
      </c>
      <c r="G463" s="104" t="str">
        <f t="shared" si="61"/>
        <v>EEL</v>
      </c>
      <c r="H463" s="104">
        <f t="shared" si="62"/>
        <v>3</v>
      </c>
      <c r="I463" s="105" t="str">
        <f t="shared" si="63"/>
        <v>L</v>
      </c>
      <c r="J463" s="104" t="str">
        <f t="shared" si="64"/>
        <v>EEI</v>
      </c>
      <c r="K463" s="106">
        <f t="shared" si="65"/>
        <v>3</v>
      </c>
      <c r="L463" s="106">
        <f>IF(NOT(ISERROR(VLOOKUP(B463,Deflatores!G$42:H$64,2,FALSE))),VLOOKUP(B463,Deflatores!G$42:H$64,2,FALSE),IF(OR(ISBLANK(C463),ISBLANK(B463)),"",VLOOKUP(C463,Deflatores!G$4:H$38,2,FALSE)*H463+VLOOKUP(C463,Deflatores!G$4:I$38,3,FALSE)))</f>
        <v>3</v>
      </c>
      <c r="M463" s="107"/>
      <c r="N463" s="107"/>
      <c r="O463" s="108"/>
      <c r="P463" s="109"/>
    </row>
    <row r="464" spans="1:16" x14ac:dyDescent="0.25">
      <c r="A464" s="118" t="s">
        <v>530</v>
      </c>
      <c r="B464" s="103" t="s">
        <v>46</v>
      </c>
      <c r="C464" s="103" t="s">
        <v>41</v>
      </c>
      <c r="D464" s="104">
        <v>4</v>
      </c>
      <c r="E464" s="104">
        <v>1</v>
      </c>
      <c r="F464" s="105" t="str">
        <f t="shared" si="60"/>
        <v>Baixa</v>
      </c>
      <c r="G464" s="104" t="str">
        <f t="shared" si="61"/>
        <v>CEL</v>
      </c>
      <c r="H464" s="104">
        <f t="shared" si="62"/>
        <v>3</v>
      </c>
      <c r="I464" s="105" t="str">
        <f t="shared" si="63"/>
        <v>L</v>
      </c>
      <c r="J464" s="104" t="str">
        <f t="shared" si="64"/>
        <v>CEI</v>
      </c>
      <c r="K464" s="106">
        <f t="shared" si="65"/>
        <v>3</v>
      </c>
      <c r="L464" s="106">
        <f>IF(NOT(ISERROR(VLOOKUP(B464,Deflatores!G$42:H$64,2,FALSE))),VLOOKUP(B464,Deflatores!G$42:H$64,2,FALSE),IF(OR(ISBLANK(C464),ISBLANK(B464)),"",VLOOKUP(C464,Deflatores!G$4:H$38,2,FALSE)*H464+VLOOKUP(C464,Deflatores!G$4:I$38,3,FALSE)))</f>
        <v>3</v>
      </c>
      <c r="M464" s="107"/>
      <c r="N464" s="107"/>
      <c r="O464" s="108"/>
      <c r="P464" s="109"/>
    </row>
    <row r="465" spans="1:16" x14ac:dyDescent="0.25">
      <c r="A465" s="114" t="s">
        <v>531</v>
      </c>
      <c r="B465" s="103" t="s">
        <v>46</v>
      </c>
      <c r="C465" s="103" t="s">
        <v>41</v>
      </c>
      <c r="D465" s="104">
        <v>7</v>
      </c>
      <c r="E465" s="104">
        <v>1</v>
      </c>
      <c r="F465" s="105" t="str">
        <f t="shared" si="60"/>
        <v>Baixa</v>
      </c>
      <c r="G465" s="104" t="str">
        <f t="shared" si="61"/>
        <v>CEL</v>
      </c>
      <c r="H465" s="104">
        <f t="shared" si="62"/>
        <v>3</v>
      </c>
      <c r="I465" s="105" t="str">
        <f t="shared" si="63"/>
        <v>L</v>
      </c>
      <c r="J465" s="104" t="str">
        <f t="shared" si="64"/>
        <v>CEI</v>
      </c>
      <c r="K465" s="106">
        <f t="shared" si="65"/>
        <v>3</v>
      </c>
      <c r="L465" s="106">
        <f>IF(NOT(ISERROR(VLOOKUP(B465,Deflatores!G$42:H$64,2,FALSE))),VLOOKUP(B465,Deflatores!G$42:H$64,2,FALSE),IF(OR(ISBLANK(C465),ISBLANK(B465)),"",VLOOKUP(C465,Deflatores!G$4:H$38,2,FALSE)*H465+VLOOKUP(C465,Deflatores!G$4:I$38,3,FALSE)))</f>
        <v>3</v>
      </c>
      <c r="M465" s="107"/>
      <c r="N465" s="107"/>
      <c r="O465" s="108"/>
      <c r="P465" s="109"/>
    </row>
    <row r="466" spans="1:16" x14ac:dyDescent="0.25">
      <c r="A466" s="110" t="s">
        <v>532</v>
      </c>
      <c r="B466" s="103" t="s">
        <v>51</v>
      </c>
      <c r="C466" s="103" t="s">
        <v>41</v>
      </c>
      <c r="D466" s="104">
        <v>6</v>
      </c>
      <c r="E466" s="104">
        <v>1</v>
      </c>
      <c r="F466" s="105" t="str">
        <f t="shared" si="60"/>
        <v>Baixa</v>
      </c>
      <c r="G466" s="104" t="str">
        <f t="shared" si="61"/>
        <v>EEL</v>
      </c>
      <c r="H466" s="104">
        <f t="shared" si="62"/>
        <v>3</v>
      </c>
      <c r="I466" s="105" t="str">
        <f t="shared" si="63"/>
        <v>L</v>
      </c>
      <c r="J466" s="104" t="str">
        <f t="shared" si="64"/>
        <v>EEI</v>
      </c>
      <c r="K466" s="106">
        <f t="shared" si="65"/>
        <v>3</v>
      </c>
      <c r="L466" s="106">
        <f>IF(NOT(ISERROR(VLOOKUP(B466,Deflatores!G$42:H$64,2,FALSE))),VLOOKUP(B466,Deflatores!G$42:H$64,2,FALSE),IF(OR(ISBLANK(C466),ISBLANK(B466)),"",VLOOKUP(C466,Deflatores!G$4:H$38,2,FALSE)*H466+VLOOKUP(C466,Deflatores!G$4:I$38,3,FALSE)))</f>
        <v>3</v>
      </c>
      <c r="M466" s="107"/>
      <c r="N466" s="107"/>
      <c r="O466" s="108"/>
      <c r="P466" s="109"/>
    </row>
    <row r="467" spans="1:16" x14ac:dyDescent="0.25">
      <c r="A467" s="110" t="s">
        <v>533</v>
      </c>
      <c r="B467" s="103" t="s">
        <v>51</v>
      </c>
      <c r="C467" s="103" t="s">
        <v>41</v>
      </c>
      <c r="D467" s="104">
        <v>3</v>
      </c>
      <c r="E467" s="104">
        <v>1</v>
      </c>
      <c r="F467" s="105" t="str">
        <f t="shared" si="60"/>
        <v>Baixa</v>
      </c>
      <c r="G467" s="104" t="str">
        <f t="shared" si="61"/>
        <v>EEL</v>
      </c>
      <c r="H467" s="104">
        <f t="shared" si="62"/>
        <v>3</v>
      </c>
      <c r="I467" s="105" t="str">
        <f t="shared" si="63"/>
        <v>L</v>
      </c>
      <c r="J467" s="104" t="str">
        <f t="shared" si="64"/>
        <v>EEI</v>
      </c>
      <c r="K467" s="106">
        <f t="shared" si="65"/>
        <v>3</v>
      </c>
      <c r="L467" s="106">
        <f>IF(NOT(ISERROR(VLOOKUP(B467,Deflatores!G$42:H$64,2,FALSE))),VLOOKUP(B467,Deflatores!G$42:H$64,2,FALSE),IF(OR(ISBLANK(C467),ISBLANK(B467)),"",VLOOKUP(C467,Deflatores!G$4:H$38,2,FALSE)*H467+VLOOKUP(C467,Deflatores!G$4:I$38,3,FALSE)))</f>
        <v>3</v>
      </c>
      <c r="M467" s="107"/>
      <c r="N467" s="107"/>
      <c r="O467" s="108"/>
      <c r="P467" s="109"/>
    </row>
    <row r="468" spans="1:16" x14ac:dyDescent="0.25">
      <c r="A468" s="113"/>
      <c r="B468" s="103"/>
      <c r="C468" s="103"/>
      <c r="D468" s="104"/>
      <c r="E468" s="104"/>
      <c r="F468" s="105" t="str">
        <f t="shared" si="60"/>
        <v/>
      </c>
      <c r="G468" s="104" t="str">
        <f t="shared" si="61"/>
        <v/>
      </c>
      <c r="H468" s="104" t="str">
        <f t="shared" si="62"/>
        <v/>
      </c>
      <c r="I468" s="105" t="str">
        <f t="shared" si="63"/>
        <v/>
      </c>
      <c r="J468" s="104" t="str">
        <f t="shared" si="64"/>
        <v/>
      </c>
      <c r="K468" s="106" t="str">
        <f t="shared" si="65"/>
        <v/>
      </c>
      <c r="L468" s="106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7"/>
      <c r="N468" s="107"/>
      <c r="O468" s="108"/>
      <c r="P468" s="109"/>
    </row>
    <row r="469" spans="1:16" x14ac:dyDescent="0.25">
      <c r="A469" s="113" t="s">
        <v>534</v>
      </c>
      <c r="B469" s="103"/>
      <c r="C469" s="103"/>
      <c r="D469" s="104"/>
      <c r="E469" s="104"/>
      <c r="F469" s="105" t="str">
        <f t="shared" si="60"/>
        <v/>
      </c>
      <c r="G469" s="104" t="str">
        <f t="shared" si="61"/>
        <v/>
      </c>
      <c r="H469" s="104" t="str">
        <f t="shared" si="62"/>
        <v/>
      </c>
      <c r="I469" s="105" t="str">
        <f t="shared" si="63"/>
        <v/>
      </c>
      <c r="J469" s="104" t="str">
        <f t="shared" si="64"/>
        <v/>
      </c>
      <c r="K469" s="106" t="str">
        <f t="shared" si="65"/>
        <v/>
      </c>
      <c r="L469" s="106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7"/>
      <c r="N469" s="107"/>
      <c r="O469" s="108"/>
      <c r="P469" s="109"/>
    </row>
    <row r="470" spans="1:16" x14ac:dyDescent="0.25">
      <c r="A470" s="110" t="s">
        <v>535</v>
      </c>
      <c r="B470" s="103" t="s">
        <v>46</v>
      </c>
      <c r="C470" s="103" t="s">
        <v>41</v>
      </c>
      <c r="D470" s="104">
        <v>15</v>
      </c>
      <c r="E470" s="104">
        <v>2</v>
      </c>
      <c r="F470" s="105" t="str">
        <f t="shared" si="60"/>
        <v>Média</v>
      </c>
      <c r="G470" s="104" t="str">
        <f t="shared" si="61"/>
        <v>CEA</v>
      </c>
      <c r="H470" s="104">
        <f t="shared" si="62"/>
        <v>4</v>
      </c>
      <c r="I470" s="105" t="str">
        <f t="shared" si="63"/>
        <v>A</v>
      </c>
      <c r="J470" s="104" t="str">
        <f t="shared" si="64"/>
        <v>CEI</v>
      </c>
      <c r="K470" s="106">
        <f t="shared" si="65"/>
        <v>4</v>
      </c>
      <c r="L470" s="106">
        <f>IF(NOT(ISERROR(VLOOKUP(B470,Deflatores!G$42:H$64,2,FALSE))),VLOOKUP(B470,Deflatores!G$42:H$64,2,FALSE),IF(OR(ISBLANK(C470),ISBLANK(B470)),"",VLOOKUP(C470,Deflatores!G$4:H$38,2,FALSE)*H470+VLOOKUP(C470,Deflatores!G$4:I$38,3,FALSE)))</f>
        <v>4</v>
      </c>
      <c r="M470" s="107"/>
      <c r="N470" s="107"/>
      <c r="O470" s="108"/>
      <c r="P470" s="109"/>
    </row>
    <row r="471" spans="1:16" x14ac:dyDescent="0.25">
      <c r="A471" s="110" t="s">
        <v>536</v>
      </c>
      <c r="B471" s="103" t="s">
        <v>51</v>
      </c>
      <c r="C471" s="103" t="s">
        <v>41</v>
      </c>
      <c r="D471" s="104">
        <v>11</v>
      </c>
      <c r="E471" s="104">
        <v>1</v>
      </c>
      <c r="F471" s="105" t="str">
        <f t="shared" si="60"/>
        <v>Baixa</v>
      </c>
      <c r="G471" s="104" t="str">
        <f t="shared" si="61"/>
        <v>EEL</v>
      </c>
      <c r="H471" s="104">
        <f t="shared" si="62"/>
        <v>3</v>
      </c>
      <c r="I471" s="105" t="str">
        <f t="shared" si="63"/>
        <v>L</v>
      </c>
      <c r="J471" s="104" t="str">
        <f t="shared" si="64"/>
        <v>EEI</v>
      </c>
      <c r="K471" s="106">
        <f t="shared" si="65"/>
        <v>3</v>
      </c>
      <c r="L471" s="106">
        <f>IF(NOT(ISERROR(VLOOKUP(B471,Deflatores!G$42:H$64,2,FALSE))),VLOOKUP(B471,Deflatores!G$42:H$64,2,FALSE),IF(OR(ISBLANK(C471),ISBLANK(B471)),"",VLOOKUP(C471,Deflatores!G$4:H$38,2,FALSE)*H471+VLOOKUP(C471,Deflatores!G$4:I$38,3,FALSE)))</f>
        <v>3</v>
      </c>
      <c r="M471" s="107"/>
      <c r="N471" s="107"/>
      <c r="O471" s="108"/>
      <c r="P471" s="109"/>
    </row>
    <row r="472" spans="1:16" x14ac:dyDescent="0.25">
      <c r="A472" s="111" t="s">
        <v>537</v>
      </c>
      <c r="B472" s="103" t="s">
        <v>46</v>
      </c>
      <c r="C472" s="103" t="s">
        <v>41</v>
      </c>
      <c r="D472" s="104">
        <v>6</v>
      </c>
      <c r="E472" s="104">
        <v>2</v>
      </c>
      <c r="F472" s="105" t="str">
        <f t="shared" si="60"/>
        <v>Média</v>
      </c>
      <c r="G472" s="104" t="str">
        <f t="shared" si="61"/>
        <v>CEA</v>
      </c>
      <c r="H472" s="104">
        <f t="shared" si="62"/>
        <v>4</v>
      </c>
      <c r="I472" s="105" t="str">
        <f t="shared" si="63"/>
        <v>A</v>
      </c>
      <c r="J472" s="104" t="str">
        <f t="shared" si="64"/>
        <v>CEI</v>
      </c>
      <c r="K472" s="106">
        <f t="shared" si="65"/>
        <v>4</v>
      </c>
      <c r="L472" s="106">
        <f>IF(NOT(ISERROR(VLOOKUP(B472,Deflatores!G$42:H$64,2,FALSE))),VLOOKUP(B472,Deflatores!G$42:H$64,2,FALSE),IF(OR(ISBLANK(C472),ISBLANK(B472)),"",VLOOKUP(C472,Deflatores!G$4:H$38,2,FALSE)*H472+VLOOKUP(C472,Deflatores!G$4:I$38,3,FALSE)))</f>
        <v>4</v>
      </c>
      <c r="M472" s="107"/>
      <c r="N472" s="107"/>
      <c r="O472" s="108"/>
      <c r="P472" s="109"/>
    </row>
    <row r="473" spans="1:16" x14ac:dyDescent="0.25">
      <c r="A473" s="110" t="s">
        <v>538</v>
      </c>
      <c r="B473" s="103" t="s">
        <v>51</v>
      </c>
      <c r="C473" s="103" t="s">
        <v>41</v>
      </c>
      <c r="D473" s="104">
        <v>11</v>
      </c>
      <c r="E473" s="104">
        <v>1</v>
      </c>
      <c r="F473" s="105" t="str">
        <f t="shared" si="60"/>
        <v>Baixa</v>
      </c>
      <c r="G473" s="104" t="str">
        <f t="shared" si="61"/>
        <v>EEL</v>
      </c>
      <c r="H473" s="104">
        <f t="shared" si="62"/>
        <v>3</v>
      </c>
      <c r="I473" s="105" t="str">
        <f t="shared" si="63"/>
        <v>L</v>
      </c>
      <c r="J473" s="104" t="str">
        <f t="shared" si="64"/>
        <v>EEI</v>
      </c>
      <c r="K473" s="106">
        <f t="shared" si="65"/>
        <v>3</v>
      </c>
      <c r="L473" s="106">
        <f>IF(NOT(ISERROR(VLOOKUP(B473,Deflatores!G$42:H$64,2,FALSE))),VLOOKUP(B473,Deflatores!G$42:H$64,2,FALSE),IF(OR(ISBLANK(C473),ISBLANK(B473)),"",VLOOKUP(C473,Deflatores!G$4:H$38,2,FALSE)*H473+VLOOKUP(C473,Deflatores!G$4:I$38,3,FALSE)))</f>
        <v>3</v>
      </c>
      <c r="M473" s="107"/>
      <c r="N473" s="107"/>
      <c r="O473" s="108"/>
      <c r="P473" s="109"/>
    </row>
    <row r="474" spans="1:16" x14ac:dyDescent="0.25">
      <c r="A474" s="111" t="s">
        <v>530</v>
      </c>
      <c r="B474" s="103" t="s">
        <v>46</v>
      </c>
      <c r="C474" s="103" t="s">
        <v>41</v>
      </c>
      <c r="D474" s="104">
        <v>7</v>
      </c>
      <c r="E474" s="104">
        <v>1</v>
      </c>
      <c r="F474" s="105" t="str">
        <f t="shared" si="60"/>
        <v>Baixa</v>
      </c>
      <c r="G474" s="104" t="str">
        <f t="shared" si="61"/>
        <v>CEL</v>
      </c>
      <c r="H474" s="104">
        <f t="shared" si="62"/>
        <v>3</v>
      </c>
      <c r="I474" s="105" t="str">
        <f t="shared" si="63"/>
        <v>L</v>
      </c>
      <c r="J474" s="104" t="str">
        <f t="shared" si="64"/>
        <v>CEI</v>
      </c>
      <c r="K474" s="106">
        <f t="shared" si="65"/>
        <v>3</v>
      </c>
      <c r="L474" s="106">
        <f>IF(NOT(ISERROR(VLOOKUP(B474,Deflatores!G$42:H$64,2,FALSE))),VLOOKUP(B474,Deflatores!G$42:H$64,2,FALSE),IF(OR(ISBLANK(C474),ISBLANK(B474)),"",VLOOKUP(C474,Deflatores!G$4:H$38,2,FALSE)*H474+VLOOKUP(C474,Deflatores!G$4:I$38,3,FALSE)))</f>
        <v>3</v>
      </c>
      <c r="M474" s="107"/>
      <c r="N474" s="107"/>
      <c r="O474" s="108"/>
      <c r="P474" s="109"/>
    </row>
    <row r="475" spans="1:16" x14ac:dyDescent="0.25">
      <c r="A475" s="110" t="s">
        <v>539</v>
      </c>
      <c r="B475" s="103" t="s">
        <v>51</v>
      </c>
      <c r="C475" s="103" t="s">
        <v>41</v>
      </c>
      <c r="D475" s="104">
        <v>3</v>
      </c>
      <c r="E475" s="104">
        <v>1</v>
      </c>
      <c r="F475" s="105" t="str">
        <f t="shared" si="60"/>
        <v>Baixa</v>
      </c>
      <c r="G475" s="104" t="str">
        <f t="shared" si="61"/>
        <v>EEL</v>
      </c>
      <c r="H475" s="104">
        <f t="shared" si="62"/>
        <v>3</v>
      </c>
      <c r="I475" s="105" t="str">
        <f t="shared" si="63"/>
        <v>L</v>
      </c>
      <c r="J475" s="104" t="str">
        <f t="shared" si="64"/>
        <v>EEI</v>
      </c>
      <c r="K475" s="106">
        <f t="shared" si="65"/>
        <v>3</v>
      </c>
      <c r="L475" s="106">
        <f>IF(NOT(ISERROR(VLOOKUP(B475,Deflatores!G$42:H$64,2,FALSE))),VLOOKUP(B475,Deflatores!G$42:H$64,2,FALSE),IF(OR(ISBLANK(C475),ISBLANK(B475)),"",VLOOKUP(C475,Deflatores!G$4:H$38,2,FALSE)*H475+VLOOKUP(C475,Deflatores!G$4:I$38,3,FALSE)))</f>
        <v>3</v>
      </c>
      <c r="M475" s="107"/>
      <c r="N475" s="107"/>
      <c r="O475" s="108"/>
      <c r="P475" s="109"/>
    </row>
    <row r="476" spans="1:16" x14ac:dyDescent="0.25">
      <c r="A476" s="110" t="s">
        <v>554</v>
      </c>
      <c r="B476" s="103" t="s">
        <v>51</v>
      </c>
      <c r="C476" s="103" t="s">
        <v>41</v>
      </c>
      <c r="D476" s="104">
        <v>11</v>
      </c>
      <c r="E476" s="104">
        <v>1</v>
      </c>
      <c r="F476" s="105" t="str">
        <f t="shared" si="60"/>
        <v>Baixa</v>
      </c>
      <c r="G476" s="104" t="str">
        <f t="shared" si="61"/>
        <v>EEL</v>
      </c>
      <c r="H476" s="104">
        <f t="shared" si="62"/>
        <v>3</v>
      </c>
      <c r="I476" s="105" t="str">
        <f t="shared" si="63"/>
        <v>L</v>
      </c>
      <c r="J476" s="104" t="str">
        <f t="shared" si="64"/>
        <v>EEI</v>
      </c>
      <c r="K476" s="106">
        <f t="shared" si="65"/>
        <v>3</v>
      </c>
      <c r="L476" s="106">
        <f>IF(NOT(ISERROR(VLOOKUP(B476,Deflatores!G$42:H$64,2,FALSE))),VLOOKUP(B476,Deflatores!G$42:H$64,2,FALSE),IF(OR(ISBLANK(C476),ISBLANK(B476)),"",VLOOKUP(C476,Deflatores!G$4:H$38,2,FALSE)*H476+VLOOKUP(C476,Deflatores!G$4:I$38,3,FALSE)))</f>
        <v>3</v>
      </c>
      <c r="M476" s="107"/>
      <c r="N476" s="107"/>
      <c r="O476" s="108"/>
      <c r="P476" s="109"/>
    </row>
    <row r="477" spans="1:16" x14ac:dyDescent="0.25">
      <c r="A477" s="113"/>
      <c r="B477" s="103"/>
      <c r="C477" s="103"/>
      <c r="D477" s="104"/>
      <c r="E477" s="104"/>
      <c r="F477" s="105" t="str">
        <f t="shared" si="60"/>
        <v/>
      </c>
      <c r="G477" s="104" t="str">
        <f t="shared" si="61"/>
        <v/>
      </c>
      <c r="H477" s="104" t="str">
        <f t="shared" si="62"/>
        <v/>
      </c>
      <c r="I477" s="105" t="str">
        <f t="shared" si="63"/>
        <v/>
      </c>
      <c r="J477" s="104" t="str">
        <f t="shared" si="64"/>
        <v/>
      </c>
      <c r="K477" s="106" t="str">
        <f t="shared" si="65"/>
        <v/>
      </c>
      <c r="L477" s="106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7"/>
      <c r="N477" s="107"/>
      <c r="O477" s="108"/>
      <c r="P477" s="109"/>
    </row>
    <row r="478" spans="1:16" x14ac:dyDescent="0.25">
      <c r="A478" s="113" t="s">
        <v>540</v>
      </c>
      <c r="B478" s="103"/>
      <c r="C478" s="103"/>
      <c r="D478" s="104"/>
      <c r="E478" s="104"/>
      <c r="F478" s="105" t="str">
        <f t="shared" si="60"/>
        <v/>
      </c>
      <c r="G478" s="104" t="str">
        <f t="shared" si="61"/>
        <v/>
      </c>
      <c r="H478" s="104" t="str">
        <f t="shared" si="62"/>
        <v/>
      </c>
      <c r="I478" s="105" t="str">
        <f t="shared" si="63"/>
        <v/>
      </c>
      <c r="J478" s="104" t="str">
        <f t="shared" si="64"/>
        <v/>
      </c>
      <c r="K478" s="106" t="str">
        <f t="shared" si="65"/>
        <v/>
      </c>
      <c r="L478" s="106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7"/>
      <c r="N478" s="107"/>
      <c r="O478" s="108"/>
      <c r="P478" s="109"/>
    </row>
    <row r="479" spans="1:16" x14ac:dyDescent="0.25">
      <c r="A479" s="110" t="s">
        <v>541</v>
      </c>
      <c r="B479" s="103" t="s">
        <v>51</v>
      </c>
      <c r="C479" s="103" t="s">
        <v>41</v>
      </c>
      <c r="D479" s="104">
        <v>96</v>
      </c>
      <c r="E479" s="104">
        <v>17</v>
      </c>
      <c r="F479" s="105" t="str">
        <f t="shared" si="60"/>
        <v>Alta</v>
      </c>
      <c r="G479" s="104" t="str">
        <f t="shared" si="61"/>
        <v>EEH</v>
      </c>
      <c r="H479" s="104">
        <f t="shared" si="62"/>
        <v>6</v>
      </c>
      <c r="I479" s="105" t="str">
        <f t="shared" si="63"/>
        <v>H</v>
      </c>
      <c r="J479" s="104" t="str">
        <f t="shared" si="64"/>
        <v>EEI</v>
      </c>
      <c r="K479" s="106">
        <f t="shared" si="65"/>
        <v>6</v>
      </c>
      <c r="L479" s="106">
        <f>IF(NOT(ISERROR(VLOOKUP(B479,Deflatores!G$42:H$64,2,FALSE))),VLOOKUP(B479,Deflatores!G$42:H$64,2,FALSE),IF(OR(ISBLANK(C479),ISBLANK(B479)),"",VLOOKUP(C479,Deflatores!G$4:H$38,2,FALSE)*H479+VLOOKUP(C479,Deflatores!G$4:I$38,3,FALSE)))</f>
        <v>6</v>
      </c>
      <c r="M479" s="107"/>
      <c r="N479" s="107"/>
      <c r="O479" s="108"/>
      <c r="P479" s="109"/>
    </row>
    <row r="480" spans="1:16" x14ac:dyDescent="0.25">
      <c r="A480" s="110"/>
      <c r="B480" s="103"/>
      <c r="C480" s="103"/>
      <c r="D480" s="104"/>
      <c r="E480" s="104"/>
      <c r="F480" s="105" t="str">
        <f t="shared" si="60"/>
        <v/>
      </c>
      <c r="G480" s="104" t="str">
        <f t="shared" si="61"/>
        <v/>
      </c>
      <c r="H480" s="104" t="str">
        <f t="shared" si="62"/>
        <v/>
      </c>
      <c r="I480" s="105" t="str">
        <f t="shared" si="63"/>
        <v/>
      </c>
      <c r="J480" s="104" t="str">
        <f t="shared" si="64"/>
        <v/>
      </c>
      <c r="K480" s="106" t="str">
        <f t="shared" si="65"/>
        <v/>
      </c>
      <c r="L480" s="106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7"/>
      <c r="N480" s="107"/>
      <c r="O480" s="108"/>
      <c r="P480" s="109"/>
    </row>
    <row r="481" spans="1:16" x14ac:dyDescent="0.25">
      <c r="A481" s="113" t="s">
        <v>542</v>
      </c>
      <c r="B481" s="103"/>
      <c r="C481" s="103"/>
      <c r="D481" s="104"/>
      <c r="E481" s="104"/>
      <c r="F481" s="105" t="str">
        <f t="shared" si="60"/>
        <v/>
      </c>
      <c r="G481" s="104" t="str">
        <f t="shared" si="61"/>
        <v/>
      </c>
      <c r="H481" s="104" t="str">
        <f t="shared" si="62"/>
        <v/>
      </c>
      <c r="I481" s="105" t="str">
        <f t="shared" si="63"/>
        <v/>
      </c>
      <c r="J481" s="104" t="str">
        <f t="shared" si="64"/>
        <v/>
      </c>
      <c r="K481" s="106" t="str">
        <f t="shared" si="65"/>
        <v/>
      </c>
      <c r="L481" s="106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7"/>
      <c r="N481" s="107"/>
      <c r="O481" s="108"/>
      <c r="P481" s="109"/>
    </row>
    <row r="482" spans="1:16" x14ac:dyDescent="0.25">
      <c r="A482" s="110" t="s">
        <v>541</v>
      </c>
      <c r="B482" s="103" t="s">
        <v>51</v>
      </c>
      <c r="C482" s="103" t="s">
        <v>41</v>
      </c>
      <c r="D482" s="104">
        <v>100</v>
      </c>
      <c r="E482" s="104">
        <v>17</v>
      </c>
      <c r="F482" s="105" t="str">
        <f t="shared" si="60"/>
        <v>Alta</v>
      </c>
      <c r="G482" s="104" t="str">
        <f t="shared" si="61"/>
        <v>EEH</v>
      </c>
      <c r="H482" s="104">
        <f t="shared" si="62"/>
        <v>6</v>
      </c>
      <c r="I482" s="105" t="str">
        <f t="shared" si="63"/>
        <v>H</v>
      </c>
      <c r="J482" s="104" t="str">
        <f t="shared" si="64"/>
        <v>EEI</v>
      </c>
      <c r="K482" s="106">
        <f t="shared" si="65"/>
        <v>6</v>
      </c>
      <c r="L482" s="106">
        <f>IF(NOT(ISERROR(VLOOKUP(B482,Deflatores!G$42:H$64,2,FALSE))),VLOOKUP(B482,Deflatores!G$42:H$64,2,FALSE),IF(OR(ISBLANK(C482),ISBLANK(B482)),"",VLOOKUP(C482,Deflatores!G$4:H$38,2,FALSE)*H482+VLOOKUP(C482,Deflatores!G$4:I$38,3,FALSE)))</f>
        <v>6</v>
      </c>
      <c r="M482" s="107"/>
      <c r="N482" s="107"/>
      <c r="O482" s="108"/>
      <c r="P482" s="109"/>
    </row>
    <row r="483" spans="1:16" x14ac:dyDescent="0.25">
      <c r="F483" s="105" t="str">
        <f t="shared" si="60"/>
        <v/>
      </c>
      <c r="G483" s="104" t="str">
        <f t="shared" si="61"/>
        <v/>
      </c>
      <c r="H483" s="104" t="str">
        <f t="shared" si="62"/>
        <v/>
      </c>
      <c r="I483" s="105" t="str">
        <f t="shared" si="63"/>
        <v/>
      </c>
      <c r="J483" s="104" t="str">
        <f t="shared" si="64"/>
        <v/>
      </c>
      <c r="K483" s="106" t="str">
        <f t="shared" si="65"/>
        <v/>
      </c>
      <c r="L483" s="106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7"/>
      <c r="N483" s="107"/>
      <c r="O483" s="108"/>
      <c r="P483" s="109"/>
    </row>
    <row r="484" spans="1:16" x14ac:dyDescent="0.25">
      <c r="A484" s="113" t="s">
        <v>556</v>
      </c>
      <c r="B484" s="104"/>
      <c r="C484" s="105"/>
      <c r="D484" s="104"/>
      <c r="E484" s="104"/>
      <c r="F484" s="105" t="str">
        <f t="shared" si="60"/>
        <v/>
      </c>
      <c r="G484" s="104" t="str">
        <f t="shared" si="61"/>
        <v/>
      </c>
      <c r="H484" s="104" t="str">
        <f t="shared" si="62"/>
        <v/>
      </c>
      <c r="I484" s="105" t="str">
        <f t="shared" si="63"/>
        <v/>
      </c>
      <c r="J484" s="104" t="str">
        <f t="shared" si="64"/>
        <v/>
      </c>
      <c r="K484" s="106" t="str">
        <f t="shared" si="65"/>
        <v/>
      </c>
      <c r="L484" s="106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7"/>
      <c r="N484" s="107"/>
      <c r="O484" s="108"/>
      <c r="P484" s="109"/>
    </row>
    <row r="485" spans="1:16" x14ac:dyDescent="0.25">
      <c r="A485" s="114" t="s">
        <v>557</v>
      </c>
      <c r="B485" s="103" t="s">
        <v>49</v>
      </c>
      <c r="C485" s="103" t="s">
        <v>41</v>
      </c>
      <c r="D485" s="104">
        <v>10</v>
      </c>
      <c r="E485" s="104">
        <v>1</v>
      </c>
      <c r="F485" s="105" t="str">
        <f t="shared" si="60"/>
        <v>Baixa</v>
      </c>
      <c r="G485" s="104" t="str">
        <f t="shared" si="61"/>
        <v>ALIL</v>
      </c>
      <c r="H485" s="104">
        <f t="shared" si="62"/>
        <v>7</v>
      </c>
      <c r="I485" s="105" t="str">
        <f t="shared" si="63"/>
        <v>L</v>
      </c>
      <c r="J485" s="104" t="str">
        <f t="shared" si="64"/>
        <v>ALII</v>
      </c>
      <c r="K485" s="106">
        <f t="shared" si="65"/>
        <v>7</v>
      </c>
      <c r="L485" s="106">
        <f>IF(NOT(ISERROR(VLOOKUP(B485,Deflatores!G$42:H$64,2,FALSE))),VLOOKUP(B485,Deflatores!G$42:H$64,2,FALSE),IF(OR(ISBLANK(C485),ISBLANK(B485)),"",VLOOKUP(C485,Deflatores!G$4:H$38,2,FALSE)*H485+VLOOKUP(C485,Deflatores!G$4:I$38,3,FALSE)))</f>
        <v>7</v>
      </c>
      <c r="M485" s="107"/>
      <c r="N485" s="107"/>
      <c r="O485" s="108"/>
      <c r="P485" s="109"/>
    </row>
    <row r="486" spans="1:16" x14ac:dyDescent="0.25">
      <c r="A486" s="114" t="s">
        <v>558</v>
      </c>
      <c r="B486" s="103" t="s">
        <v>51</v>
      </c>
      <c r="C486" s="103" t="s">
        <v>41</v>
      </c>
      <c r="D486" s="104">
        <v>10</v>
      </c>
      <c r="E486" s="104">
        <v>1</v>
      </c>
      <c r="F486" s="105" t="str">
        <f t="shared" ref="F486:F567" si="66">IF(ISBLANK(B486),"",IF(I486="L","Baixa",IF(I486="A","Média",IF(I486="","","Alta"))))</f>
        <v>Baixa</v>
      </c>
      <c r="G486" s="104" t="str">
        <f t="shared" ref="G486:G567" si="67">CONCATENATE(B486,I486)</f>
        <v>EEL</v>
      </c>
      <c r="H486" s="104">
        <f t="shared" ref="H486:H567" si="68">IF(ISBLANK(B486),"",IF(B486="ALI",IF(I486="L",7,IF(I486="A",10,15)),IF(B486="AIE",IF(I486="L",5,IF(I486="A",7,10)),IF(B486="SE",IF(I486="L",4,IF(I486="A",5,7)),IF(OR(B486="EE",B486="CE"),IF(I486="L",3,IF(I486="A",4,6)),0)))))</f>
        <v>3</v>
      </c>
      <c r="I486" s="105" t="str">
        <f t="shared" ref="I486:I567" si="69">IF(OR(ISBLANK(D486),ISBLANK(E486)),IF(OR(B486="ALI",B486="AIE"),"L",IF(OR(B486="EE",B486="SE",B486="CE"),"A","")),IF(B486="EE",IF(E486&gt;=3,IF(D486&gt;=5,"H","A"),IF(E486&gt;=2,IF(D486&gt;=16,"H",IF(D486&lt;=4,"L","A")),IF(D486&lt;=15,"L","A"))),IF(OR(B486="SE",B486="CE"),IF(E486&gt;=4,IF(D486&gt;=6,"H","A"),IF(E486&gt;=2,IF(D486&gt;=20,"H",IF(D486&lt;=5,"L","A")),IF(D486&lt;=19,"L","A"))),IF(OR(B486="ALI",B486="AIE"),IF(E486&gt;=6,IF(D486&gt;=20,"H","A"),IF(E486&gt;=2,IF(D486&gt;=51,"H",IF(D486&lt;=19,"L","A")),IF(D486&lt;=50,"L","A"))),""))))</f>
        <v>L</v>
      </c>
      <c r="J486" s="104" t="str">
        <f t="shared" ref="J486:J567" si="70">CONCATENATE(B486,C486)</f>
        <v>EEI</v>
      </c>
      <c r="K486" s="106">
        <f t="shared" ref="K486:K567" si="71">IF(OR(H486="",H486=0),L486,H486)</f>
        <v>3</v>
      </c>
      <c r="L486" s="106">
        <f>IF(NOT(ISERROR(VLOOKUP(B486,Deflatores!G$42:H$64,2,FALSE))),VLOOKUP(B486,Deflatores!G$42:H$64,2,FALSE),IF(OR(ISBLANK(C486),ISBLANK(B486)),"",VLOOKUP(C486,Deflatores!G$4:H$38,2,FALSE)*H486+VLOOKUP(C486,Deflatores!G$4:I$38,3,FALSE)))</f>
        <v>3</v>
      </c>
      <c r="M486" s="107"/>
      <c r="N486" s="107"/>
      <c r="O486" s="108"/>
      <c r="P486" s="109"/>
    </row>
    <row r="487" spans="1:16" x14ac:dyDescent="0.25">
      <c r="A487" s="114" t="s">
        <v>559</v>
      </c>
      <c r="B487" s="103" t="s">
        <v>51</v>
      </c>
      <c r="C487" s="103" t="s">
        <v>41</v>
      </c>
      <c r="D487" s="104">
        <v>10</v>
      </c>
      <c r="E487" s="104">
        <v>1</v>
      </c>
      <c r="F487" s="105" t="str">
        <f t="shared" si="66"/>
        <v>Baixa</v>
      </c>
      <c r="G487" s="104" t="str">
        <f t="shared" si="67"/>
        <v>EEL</v>
      </c>
      <c r="H487" s="104">
        <f t="shared" si="68"/>
        <v>3</v>
      </c>
      <c r="I487" s="105" t="str">
        <f t="shared" si="69"/>
        <v>L</v>
      </c>
      <c r="J487" s="104" t="str">
        <f t="shared" si="70"/>
        <v>EEI</v>
      </c>
      <c r="K487" s="106">
        <f t="shared" si="71"/>
        <v>3</v>
      </c>
      <c r="L487" s="106">
        <f>IF(NOT(ISERROR(VLOOKUP(B487,Deflatores!G$42:H$64,2,FALSE))),VLOOKUP(B487,Deflatores!G$42:H$64,2,FALSE),IF(OR(ISBLANK(C487),ISBLANK(B487)),"",VLOOKUP(C487,Deflatores!G$4:H$38,2,FALSE)*H487+VLOOKUP(C487,Deflatores!G$4:I$38,3,FALSE)))</f>
        <v>3</v>
      </c>
      <c r="M487" s="107"/>
      <c r="N487" s="107"/>
      <c r="O487" s="108"/>
      <c r="P487" s="109"/>
    </row>
    <row r="488" spans="1:16" x14ac:dyDescent="0.25">
      <c r="A488" s="118" t="s">
        <v>530</v>
      </c>
      <c r="B488" s="103" t="s">
        <v>46</v>
      </c>
      <c r="C488" s="103" t="s">
        <v>41</v>
      </c>
      <c r="D488" s="104">
        <v>8</v>
      </c>
      <c r="E488" s="104">
        <v>1</v>
      </c>
      <c r="F488" s="105" t="str">
        <f t="shared" si="66"/>
        <v>Baixa</v>
      </c>
      <c r="G488" s="104" t="str">
        <f t="shared" si="67"/>
        <v>CEL</v>
      </c>
      <c r="H488" s="104">
        <f t="shared" si="68"/>
        <v>3</v>
      </c>
      <c r="I488" s="105" t="str">
        <f t="shared" si="69"/>
        <v>L</v>
      </c>
      <c r="J488" s="104" t="str">
        <f t="shared" si="70"/>
        <v>CEI</v>
      </c>
      <c r="K488" s="106">
        <f t="shared" si="71"/>
        <v>3</v>
      </c>
      <c r="L488" s="106">
        <f>IF(NOT(ISERROR(VLOOKUP(B488,Deflatores!G$42:H$64,2,FALSE))),VLOOKUP(B488,Deflatores!G$42:H$64,2,FALSE),IF(OR(ISBLANK(C488),ISBLANK(B488)),"",VLOOKUP(C488,Deflatores!G$4:H$38,2,FALSE)*H488+VLOOKUP(C488,Deflatores!G$4:I$38,3,FALSE)))</f>
        <v>3</v>
      </c>
      <c r="M488" s="107"/>
      <c r="N488" s="107"/>
      <c r="O488" s="108"/>
      <c r="P488" s="109"/>
    </row>
    <row r="489" spans="1:16" x14ac:dyDescent="0.25">
      <c r="A489" s="118"/>
      <c r="B489" s="120"/>
      <c r="C489" s="120"/>
      <c r="D489" s="120"/>
      <c r="E489" s="120"/>
      <c r="F489" s="105" t="str">
        <f t="shared" si="66"/>
        <v/>
      </c>
      <c r="G489" s="104" t="str">
        <f t="shared" si="67"/>
        <v/>
      </c>
      <c r="H489" s="104" t="str">
        <f t="shared" si="68"/>
        <v/>
      </c>
      <c r="I489" s="105" t="str">
        <f t="shared" si="69"/>
        <v/>
      </c>
      <c r="J489" s="104" t="str">
        <f t="shared" si="70"/>
        <v/>
      </c>
      <c r="K489" s="106" t="str">
        <f t="shared" si="71"/>
        <v/>
      </c>
      <c r="L489" s="106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7"/>
      <c r="N489" s="107"/>
      <c r="O489" s="108"/>
      <c r="P489" s="109"/>
    </row>
    <row r="490" spans="1:16" x14ac:dyDescent="0.25">
      <c r="A490" s="113" t="s">
        <v>560</v>
      </c>
      <c r="B490" s="104"/>
      <c r="C490" s="105"/>
      <c r="D490" s="104"/>
      <c r="E490" s="106"/>
      <c r="F490" s="105" t="str">
        <f t="shared" si="66"/>
        <v/>
      </c>
      <c r="G490" s="104" t="str">
        <f t="shared" si="67"/>
        <v/>
      </c>
      <c r="H490" s="104" t="str">
        <f t="shared" si="68"/>
        <v/>
      </c>
      <c r="I490" s="105" t="str">
        <f t="shared" si="69"/>
        <v/>
      </c>
      <c r="J490" s="104" t="str">
        <f t="shared" si="70"/>
        <v/>
      </c>
      <c r="K490" s="106" t="str">
        <f t="shared" si="71"/>
        <v/>
      </c>
      <c r="L490" s="106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7"/>
      <c r="N490" s="107"/>
      <c r="O490" s="108"/>
      <c r="P490" s="109"/>
    </row>
    <row r="491" spans="1:16" x14ac:dyDescent="0.25">
      <c r="A491" s="110" t="s">
        <v>562</v>
      </c>
      <c r="B491" s="103" t="s">
        <v>49</v>
      </c>
      <c r="C491" s="103" t="s">
        <v>41</v>
      </c>
      <c r="D491" s="104">
        <v>3</v>
      </c>
      <c r="E491" s="104">
        <v>1</v>
      </c>
      <c r="F491" s="105" t="str">
        <f t="shared" si="66"/>
        <v>Baixa</v>
      </c>
      <c r="G491" s="104" t="str">
        <f t="shared" si="67"/>
        <v>ALIL</v>
      </c>
      <c r="H491" s="104">
        <f t="shared" si="68"/>
        <v>7</v>
      </c>
      <c r="I491" s="105" t="str">
        <f t="shared" si="69"/>
        <v>L</v>
      </c>
      <c r="J491" s="104" t="str">
        <f t="shared" si="70"/>
        <v>ALII</v>
      </c>
      <c r="K491" s="106">
        <f t="shared" si="71"/>
        <v>7</v>
      </c>
      <c r="L491" s="106">
        <f>IF(NOT(ISERROR(VLOOKUP(B491,Deflatores!G$42:H$64,2,FALSE))),VLOOKUP(B491,Deflatores!G$42:H$64,2,FALSE),IF(OR(ISBLANK(C491),ISBLANK(B491)),"",VLOOKUP(C491,Deflatores!G$4:H$38,2,FALSE)*H491+VLOOKUP(C491,Deflatores!G$4:I$38,3,FALSE)))</f>
        <v>7</v>
      </c>
      <c r="M491" s="107"/>
      <c r="N491" s="107"/>
      <c r="O491" s="108"/>
      <c r="P491" s="109" t="s">
        <v>561</v>
      </c>
    </row>
    <row r="492" spans="1:16" x14ac:dyDescent="0.25">
      <c r="A492" s="110" t="s">
        <v>126</v>
      </c>
      <c r="B492" s="103" t="s">
        <v>40</v>
      </c>
      <c r="C492" s="103" t="s">
        <v>41</v>
      </c>
      <c r="D492" s="104">
        <v>8</v>
      </c>
      <c r="E492" s="104">
        <v>1</v>
      </c>
      <c r="F492" s="105" t="str">
        <f t="shared" si="66"/>
        <v>Baixa</v>
      </c>
      <c r="G492" s="104" t="str">
        <f t="shared" si="67"/>
        <v>AIEL</v>
      </c>
      <c r="H492" s="104">
        <f t="shared" si="68"/>
        <v>5</v>
      </c>
      <c r="I492" s="105" t="str">
        <f t="shared" si="69"/>
        <v>L</v>
      </c>
      <c r="J492" s="104" t="str">
        <f t="shared" si="70"/>
        <v>AIEI</v>
      </c>
      <c r="K492" s="106">
        <f t="shared" si="71"/>
        <v>5</v>
      </c>
      <c r="L492" s="106">
        <f>IF(NOT(ISERROR(VLOOKUP(B492,Deflatores!G$42:H$64,2,FALSE))),VLOOKUP(B492,Deflatores!G$42:H$64,2,FALSE),IF(OR(ISBLANK(C492),ISBLANK(B492)),"",VLOOKUP(C492,Deflatores!G$4:H$38,2,FALSE)*H492+VLOOKUP(C492,Deflatores!G$4:I$38,3,FALSE)))</f>
        <v>5</v>
      </c>
      <c r="M492" s="107"/>
      <c r="N492" s="107"/>
      <c r="O492" s="108"/>
      <c r="P492" s="109"/>
    </row>
    <row r="493" spans="1:16" x14ac:dyDescent="0.25">
      <c r="A493" s="110" t="s">
        <v>563</v>
      </c>
      <c r="B493" s="103" t="s">
        <v>46</v>
      </c>
      <c r="C493" s="103" t="s">
        <v>41</v>
      </c>
      <c r="D493" s="104">
        <v>8</v>
      </c>
      <c r="E493" s="104">
        <v>3</v>
      </c>
      <c r="F493" s="105" t="str">
        <f t="shared" si="66"/>
        <v>Média</v>
      </c>
      <c r="G493" s="104" t="str">
        <f t="shared" si="67"/>
        <v>CEA</v>
      </c>
      <c r="H493" s="104">
        <f t="shared" si="68"/>
        <v>4</v>
      </c>
      <c r="I493" s="105" t="str">
        <f t="shared" si="69"/>
        <v>A</v>
      </c>
      <c r="J493" s="104" t="str">
        <f t="shared" si="70"/>
        <v>CEI</v>
      </c>
      <c r="K493" s="106">
        <f t="shared" si="71"/>
        <v>4</v>
      </c>
      <c r="L493" s="106">
        <f>IF(NOT(ISERROR(VLOOKUP(B493,Deflatores!G$42:H$64,2,FALSE))),VLOOKUP(B493,Deflatores!G$42:H$64,2,FALSE),IF(OR(ISBLANK(C493),ISBLANK(B493)),"",VLOOKUP(C493,Deflatores!G$4:H$38,2,FALSE)*H493+VLOOKUP(C493,Deflatores!G$4:I$38,3,FALSE)))</f>
        <v>4</v>
      </c>
      <c r="M493" s="107"/>
      <c r="N493" s="107"/>
      <c r="O493" s="108"/>
      <c r="P493" s="109"/>
    </row>
    <row r="494" spans="1:16" x14ac:dyDescent="0.25">
      <c r="A494" s="110" t="s">
        <v>564</v>
      </c>
      <c r="B494" s="103" t="s">
        <v>51</v>
      </c>
      <c r="C494" s="103" t="s">
        <v>41</v>
      </c>
      <c r="D494" s="104">
        <v>8</v>
      </c>
      <c r="E494" s="104">
        <v>3</v>
      </c>
      <c r="F494" s="105" t="str">
        <f t="shared" si="66"/>
        <v>Alta</v>
      </c>
      <c r="G494" s="104" t="str">
        <f t="shared" si="67"/>
        <v>EEH</v>
      </c>
      <c r="H494" s="104">
        <f t="shared" si="68"/>
        <v>6</v>
      </c>
      <c r="I494" s="105" t="str">
        <f t="shared" si="69"/>
        <v>H</v>
      </c>
      <c r="J494" s="104" t="str">
        <f t="shared" si="70"/>
        <v>EEI</v>
      </c>
      <c r="K494" s="106">
        <f t="shared" si="71"/>
        <v>6</v>
      </c>
      <c r="L494" s="106">
        <f>IF(NOT(ISERROR(VLOOKUP(B494,Deflatores!G$42:H$64,2,FALSE))),VLOOKUP(B494,Deflatores!G$42:H$64,2,FALSE),IF(OR(ISBLANK(C494),ISBLANK(B494)),"",VLOOKUP(C494,Deflatores!G$4:H$38,2,FALSE)*H494+VLOOKUP(C494,Deflatores!G$4:I$38,3,FALSE)))</f>
        <v>6</v>
      </c>
      <c r="M494" s="107"/>
      <c r="N494" s="107"/>
      <c r="O494" s="108"/>
      <c r="P494" s="109"/>
    </row>
    <row r="495" spans="1:16" x14ac:dyDescent="0.25">
      <c r="A495" s="110" t="s">
        <v>565</v>
      </c>
      <c r="B495" s="103" t="s">
        <v>51</v>
      </c>
      <c r="C495" s="103" t="s">
        <v>41</v>
      </c>
      <c r="D495" s="104">
        <v>4</v>
      </c>
      <c r="E495" s="104">
        <v>3</v>
      </c>
      <c r="F495" s="105" t="str">
        <f t="shared" si="66"/>
        <v>Média</v>
      </c>
      <c r="G495" s="104" t="str">
        <f t="shared" si="67"/>
        <v>EEA</v>
      </c>
      <c r="H495" s="104">
        <f t="shared" si="68"/>
        <v>4</v>
      </c>
      <c r="I495" s="105" t="str">
        <f t="shared" si="69"/>
        <v>A</v>
      </c>
      <c r="J495" s="104" t="str">
        <f t="shared" si="70"/>
        <v>EEI</v>
      </c>
      <c r="K495" s="106">
        <f t="shared" si="71"/>
        <v>4</v>
      </c>
      <c r="L495" s="106">
        <f>IF(NOT(ISERROR(VLOOKUP(B495,Deflatores!G$42:H$64,2,FALSE))),VLOOKUP(B495,Deflatores!G$42:H$64,2,FALSE),IF(OR(ISBLANK(C495),ISBLANK(B495)),"",VLOOKUP(C495,Deflatores!G$4:H$38,2,FALSE)*H495+VLOOKUP(C495,Deflatores!G$4:I$38,3,FALSE)))</f>
        <v>4</v>
      </c>
      <c r="M495" s="107"/>
      <c r="N495" s="107"/>
      <c r="O495" s="108"/>
      <c r="P495" s="109"/>
    </row>
    <row r="496" spans="1:16" x14ac:dyDescent="0.25">
      <c r="A496" s="110"/>
      <c r="B496" s="103"/>
      <c r="C496" s="103"/>
      <c r="D496" s="104"/>
      <c r="E496" s="104"/>
      <c r="F496" s="105" t="str">
        <f t="shared" si="66"/>
        <v/>
      </c>
      <c r="G496" s="104" t="str">
        <f t="shared" si="67"/>
        <v/>
      </c>
      <c r="H496" s="104" t="str">
        <f t="shared" si="68"/>
        <v/>
      </c>
      <c r="I496" s="105" t="str">
        <f t="shared" si="69"/>
        <v/>
      </c>
      <c r="J496" s="104" t="str">
        <f t="shared" si="70"/>
        <v/>
      </c>
      <c r="K496" s="106" t="str">
        <f t="shared" si="71"/>
        <v/>
      </c>
      <c r="L496" s="106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7"/>
      <c r="N496" s="107"/>
      <c r="O496" s="108"/>
      <c r="P496" s="109"/>
    </row>
    <row r="497" spans="1:16" x14ac:dyDescent="0.25">
      <c r="A497" s="127" t="s">
        <v>628</v>
      </c>
      <c r="B497" s="128"/>
      <c r="C497" s="128"/>
      <c r="D497" s="129"/>
      <c r="E497" s="129"/>
      <c r="F497" s="130"/>
      <c r="G497" s="129"/>
      <c r="H497" s="129"/>
      <c r="I497" s="130"/>
      <c r="J497" s="129"/>
      <c r="K497" s="131"/>
      <c r="L497" s="131"/>
      <c r="M497" s="132"/>
      <c r="N497" s="132"/>
      <c r="O497" s="133"/>
      <c r="P497" s="134"/>
    </row>
    <row r="498" spans="1:16" x14ac:dyDescent="0.25">
      <c r="A498" s="113" t="s">
        <v>573</v>
      </c>
      <c r="B498" s="104"/>
      <c r="C498" s="105"/>
      <c r="D498" s="104"/>
      <c r="E498" s="106"/>
      <c r="F498" s="105" t="str">
        <f t="shared" si="66"/>
        <v/>
      </c>
      <c r="G498" s="104" t="str">
        <f t="shared" si="67"/>
        <v/>
      </c>
      <c r="H498" s="104" t="str">
        <f t="shared" si="68"/>
        <v/>
      </c>
      <c r="I498" s="105" t="str">
        <f t="shared" si="69"/>
        <v/>
      </c>
      <c r="J498" s="104" t="str">
        <f t="shared" si="70"/>
        <v/>
      </c>
      <c r="K498" s="106" t="str">
        <f t="shared" si="71"/>
        <v/>
      </c>
      <c r="L498" s="106" t="str">
        <f>IF(NOT(ISERROR(VLOOKUP(B498,[1]Deflatores!G$42:H$64,2,FALSE))),VLOOKUP(B498,[1]Deflatores!G$42:H$64,2,FALSE),IF(OR(ISBLANK(C498),ISBLANK(B498)),"",VLOOKUP(C498,[1]Deflatores!G$4:H$38,2,FALSE)*H498+VLOOKUP(C498,[1]Deflatores!G$4:I$38,3,FALSE)))</f>
        <v/>
      </c>
      <c r="M498" s="107"/>
      <c r="N498" s="107"/>
      <c r="O498" s="108"/>
      <c r="P498" s="109"/>
    </row>
    <row r="499" spans="1:16" x14ac:dyDescent="0.25">
      <c r="A499" s="121" t="s">
        <v>574</v>
      </c>
      <c r="B499" s="103" t="s">
        <v>49</v>
      </c>
      <c r="C499" s="103" t="s">
        <v>41</v>
      </c>
      <c r="D499" s="104">
        <v>18</v>
      </c>
      <c r="E499" s="104">
        <v>1</v>
      </c>
      <c r="F499" s="105" t="str">
        <f t="shared" si="66"/>
        <v>Baixa</v>
      </c>
      <c r="G499" s="104" t="str">
        <f t="shared" si="67"/>
        <v>ALIL</v>
      </c>
      <c r="H499" s="104">
        <f t="shared" si="68"/>
        <v>7</v>
      </c>
      <c r="I499" s="105" t="str">
        <f t="shared" si="69"/>
        <v>L</v>
      </c>
      <c r="J499" s="104" t="str">
        <f t="shared" si="70"/>
        <v>ALII</v>
      </c>
      <c r="K499" s="106">
        <f t="shared" si="71"/>
        <v>7</v>
      </c>
      <c r="L499" s="106">
        <f>IF(NOT(ISERROR(VLOOKUP(B499,[2]Deflatores!G$42:H$64,2,FALSE))),VLOOKUP(B499,[2]Deflatores!G$42:H$64,2,FALSE),IF(OR(ISBLANK(C499),ISBLANK(B499)),"",VLOOKUP(C499,[2]Deflatores!G$4:H$38,2,FALSE)*H499+VLOOKUP(C499,[2]Deflatores!G$4:I$38,3,FALSE)))</f>
        <v>7</v>
      </c>
      <c r="M499" s="107"/>
      <c r="N499" s="107"/>
      <c r="O499" s="108"/>
      <c r="P499" s="109"/>
    </row>
    <row r="500" spans="1:16" x14ac:dyDescent="0.25">
      <c r="A500" s="121" t="s">
        <v>575</v>
      </c>
      <c r="B500" s="103" t="s">
        <v>51</v>
      </c>
      <c r="C500" s="103" t="s">
        <v>41</v>
      </c>
      <c r="D500" s="104">
        <v>18</v>
      </c>
      <c r="E500" s="104">
        <v>9</v>
      </c>
      <c r="F500" s="105" t="str">
        <f t="shared" si="66"/>
        <v>Alta</v>
      </c>
      <c r="G500" s="104" t="str">
        <f t="shared" si="67"/>
        <v>EEH</v>
      </c>
      <c r="H500" s="104">
        <f t="shared" si="68"/>
        <v>6</v>
      </c>
      <c r="I500" s="105" t="str">
        <f t="shared" si="69"/>
        <v>H</v>
      </c>
      <c r="J500" s="104" t="str">
        <f t="shared" si="70"/>
        <v>EEI</v>
      </c>
      <c r="K500" s="106">
        <f t="shared" si="71"/>
        <v>6</v>
      </c>
      <c r="L500" s="106">
        <f>IF(NOT(ISERROR(VLOOKUP(B500,[2]Deflatores!G$42:H$64,2,FALSE))),VLOOKUP(B500,[2]Deflatores!G$42:H$64,2,FALSE),IF(OR(ISBLANK(C500),ISBLANK(B500)),"",VLOOKUP(C500,[2]Deflatores!G$4:H$38,2,FALSE)*H500+VLOOKUP(C500,[2]Deflatores!G$4:I$38,3,FALSE)))</f>
        <v>6</v>
      </c>
      <c r="M500" s="107"/>
      <c r="N500" s="107"/>
      <c r="O500" s="108"/>
      <c r="P500" s="109"/>
    </row>
    <row r="501" spans="1:16" x14ac:dyDescent="0.25">
      <c r="A501" s="121" t="s">
        <v>576</v>
      </c>
      <c r="B501" s="103" t="s">
        <v>51</v>
      </c>
      <c r="C501" s="103" t="s">
        <v>41</v>
      </c>
      <c r="D501" s="104">
        <v>18</v>
      </c>
      <c r="E501" s="104">
        <v>9</v>
      </c>
      <c r="F501" s="105" t="str">
        <f t="shared" si="66"/>
        <v>Alta</v>
      </c>
      <c r="G501" s="104" t="str">
        <f t="shared" si="67"/>
        <v>EEH</v>
      </c>
      <c r="H501" s="104">
        <f t="shared" si="68"/>
        <v>6</v>
      </c>
      <c r="I501" s="105" t="str">
        <f t="shared" si="69"/>
        <v>H</v>
      </c>
      <c r="J501" s="104" t="str">
        <f t="shared" si="70"/>
        <v>EEI</v>
      </c>
      <c r="K501" s="106">
        <f t="shared" si="71"/>
        <v>6</v>
      </c>
      <c r="L501" s="106">
        <f>IF(NOT(ISERROR(VLOOKUP(B501,[2]Deflatores!G$42:H$64,2,FALSE))),VLOOKUP(B501,[2]Deflatores!G$42:H$64,2,FALSE),IF(OR(ISBLANK(C501),ISBLANK(B501)),"",VLOOKUP(C501,[2]Deflatores!G$4:H$38,2,FALSE)*H501+VLOOKUP(C501,[2]Deflatores!G$4:I$38,3,FALSE)))</f>
        <v>6</v>
      </c>
      <c r="M501" s="107"/>
      <c r="N501" s="107"/>
      <c r="O501" s="108"/>
      <c r="P501" s="109"/>
    </row>
    <row r="502" spans="1:16" x14ac:dyDescent="0.25">
      <c r="A502" s="122" t="s">
        <v>530</v>
      </c>
      <c r="B502" s="103" t="s">
        <v>46</v>
      </c>
      <c r="C502" s="103" t="s">
        <v>41</v>
      </c>
      <c r="D502" s="104">
        <v>9</v>
      </c>
      <c r="E502" s="104">
        <v>4</v>
      </c>
      <c r="F502" s="105" t="str">
        <f t="shared" si="66"/>
        <v>Alta</v>
      </c>
      <c r="G502" s="104" t="str">
        <f t="shared" si="67"/>
        <v>CEH</v>
      </c>
      <c r="H502" s="104">
        <f t="shared" si="68"/>
        <v>6</v>
      </c>
      <c r="I502" s="105" t="str">
        <f t="shared" si="69"/>
        <v>H</v>
      </c>
      <c r="J502" s="104" t="str">
        <f t="shared" si="70"/>
        <v>CEI</v>
      </c>
      <c r="K502" s="106">
        <f t="shared" si="71"/>
        <v>6</v>
      </c>
      <c r="L502" s="106">
        <f>IF(NOT(ISERROR(VLOOKUP(B502,[2]Deflatores!G$42:H$64,2,FALSE))),VLOOKUP(B502,[2]Deflatores!G$42:H$64,2,FALSE),IF(OR(ISBLANK(C502),ISBLANK(B502)),"",VLOOKUP(C502,[2]Deflatores!G$4:H$38,2,FALSE)*H502+VLOOKUP(C502,[2]Deflatores!G$4:I$38,3,FALSE)))</f>
        <v>6</v>
      </c>
      <c r="M502" s="107"/>
      <c r="N502" s="107"/>
      <c r="O502" s="108"/>
      <c r="P502" s="109"/>
    </row>
    <row r="503" spans="1:16" x14ac:dyDescent="0.25">
      <c r="A503" s="121" t="s">
        <v>577</v>
      </c>
      <c r="B503" s="103" t="s">
        <v>46</v>
      </c>
      <c r="C503" s="103" t="s">
        <v>41</v>
      </c>
      <c r="D503" s="104">
        <v>11</v>
      </c>
      <c r="E503" s="104">
        <v>4</v>
      </c>
      <c r="F503" s="105" t="str">
        <f t="shared" si="66"/>
        <v>Alta</v>
      </c>
      <c r="G503" s="104" t="str">
        <f t="shared" si="67"/>
        <v>CEH</v>
      </c>
      <c r="H503" s="104">
        <f t="shared" si="68"/>
        <v>6</v>
      </c>
      <c r="I503" s="105" t="str">
        <f t="shared" si="69"/>
        <v>H</v>
      </c>
      <c r="J503" s="104" t="str">
        <f t="shared" si="70"/>
        <v>CEI</v>
      </c>
      <c r="K503" s="106">
        <f t="shared" si="71"/>
        <v>6</v>
      </c>
      <c r="L503" s="106">
        <f>IF(NOT(ISERROR(VLOOKUP(B503,[2]Deflatores!G$42:H$64,2,FALSE))),VLOOKUP(B503,[2]Deflatores!G$42:H$64,2,FALSE),IF(OR(ISBLANK(C503),ISBLANK(B503)),"",VLOOKUP(C503,[2]Deflatores!G$4:H$38,2,FALSE)*H503+VLOOKUP(C503,[2]Deflatores!G$4:I$38,3,FALSE)))</f>
        <v>6</v>
      </c>
      <c r="M503" s="107"/>
      <c r="N503" s="107"/>
      <c r="O503" s="108"/>
      <c r="P503" s="109"/>
    </row>
    <row r="504" spans="1:16" x14ac:dyDescent="0.25">
      <c r="A504" s="110"/>
      <c r="B504" s="103"/>
      <c r="C504" s="103"/>
      <c r="D504" s="104"/>
      <c r="E504" s="104"/>
      <c r="F504" s="105" t="str">
        <f t="shared" si="66"/>
        <v/>
      </c>
      <c r="G504" s="104" t="str">
        <f t="shared" si="67"/>
        <v/>
      </c>
      <c r="H504" s="104" t="str">
        <f t="shared" si="68"/>
        <v/>
      </c>
      <c r="I504" s="105" t="str">
        <f t="shared" si="69"/>
        <v/>
      </c>
      <c r="J504" s="104" t="str">
        <f t="shared" si="70"/>
        <v/>
      </c>
      <c r="K504" s="106" t="str">
        <f t="shared" si="71"/>
        <v/>
      </c>
      <c r="L504" s="106" t="str">
        <f>IF(NOT(ISERROR(VLOOKUP(B504,[1]Deflatores!G$42:H$64,2,FALSE))),VLOOKUP(B504,[1]Deflatores!G$42:H$64,2,FALSE),IF(OR(ISBLANK(C504),ISBLANK(B504)),"",VLOOKUP(C504,[1]Deflatores!G$4:H$38,2,FALSE)*H504+VLOOKUP(C504,[1]Deflatores!G$4:I$38,3,FALSE)))</f>
        <v/>
      </c>
      <c r="M504" s="107"/>
      <c r="N504" s="107"/>
      <c r="O504" s="108"/>
      <c r="P504" s="109"/>
    </row>
    <row r="505" spans="1:16" x14ac:dyDescent="0.25">
      <c r="A505" s="113" t="s">
        <v>578</v>
      </c>
      <c r="B505" s="104"/>
      <c r="C505" s="105"/>
      <c r="D505" s="104"/>
      <c r="E505" s="106"/>
      <c r="F505" s="105" t="str">
        <f t="shared" si="66"/>
        <v/>
      </c>
      <c r="G505" s="104" t="str">
        <f t="shared" si="67"/>
        <v/>
      </c>
      <c r="H505" s="104" t="str">
        <f t="shared" si="68"/>
        <v/>
      </c>
      <c r="I505" s="105" t="str">
        <f t="shared" si="69"/>
        <v/>
      </c>
      <c r="J505" s="104" t="str">
        <f t="shared" si="70"/>
        <v/>
      </c>
      <c r="K505" s="106" t="str">
        <f t="shared" si="71"/>
        <v/>
      </c>
      <c r="L505" s="106" t="str">
        <f>IF(NOT(ISERROR(VLOOKUP(B505,[1]Deflatores!G$42:H$64,2,FALSE))),VLOOKUP(B505,[1]Deflatores!G$42:H$64,2,FALSE),IF(OR(ISBLANK(C505),ISBLANK(B505)),"",VLOOKUP(C505,[1]Deflatores!G$4:H$38,2,FALSE)*H505+VLOOKUP(C505,[1]Deflatores!G$4:I$38,3,FALSE)))</f>
        <v/>
      </c>
      <c r="M505" s="107"/>
      <c r="N505" s="107"/>
      <c r="O505" s="108"/>
      <c r="P505" s="109"/>
    </row>
    <row r="506" spans="1:16" x14ac:dyDescent="0.25">
      <c r="A506" s="121" t="s">
        <v>579</v>
      </c>
      <c r="B506" s="103" t="s">
        <v>49</v>
      </c>
      <c r="C506" s="103" t="s">
        <v>41</v>
      </c>
      <c r="D506" s="104">
        <v>24</v>
      </c>
      <c r="E506" s="104">
        <v>3</v>
      </c>
      <c r="F506" s="105" t="str">
        <f t="shared" si="66"/>
        <v>Média</v>
      </c>
      <c r="G506" s="104" t="str">
        <f t="shared" si="67"/>
        <v>ALIA</v>
      </c>
      <c r="H506" s="104">
        <f t="shared" si="68"/>
        <v>10</v>
      </c>
      <c r="I506" s="105" t="str">
        <f t="shared" si="69"/>
        <v>A</v>
      </c>
      <c r="J506" s="104" t="str">
        <f t="shared" si="70"/>
        <v>ALII</v>
      </c>
      <c r="K506" s="106">
        <f t="shared" si="71"/>
        <v>10</v>
      </c>
      <c r="L506" s="106">
        <f>IF(NOT(ISERROR(VLOOKUP(B506,[2]Deflatores!G$42:H$64,2,FALSE))),VLOOKUP(B506,[2]Deflatores!G$42:H$64,2,FALSE),IF(OR(ISBLANK(C506),ISBLANK(B506)),"",VLOOKUP(C506,[2]Deflatores!G$4:H$38,2,FALSE)*H506+VLOOKUP(C506,[2]Deflatores!G$4:I$38,3,FALSE)))</f>
        <v>10</v>
      </c>
      <c r="M506" s="107"/>
      <c r="N506" s="107"/>
      <c r="O506" s="108"/>
      <c r="P506" s="109"/>
    </row>
    <row r="507" spans="1:16" x14ac:dyDescent="0.25">
      <c r="A507" s="121" t="s">
        <v>580</v>
      </c>
      <c r="B507" s="103" t="s">
        <v>49</v>
      </c>
      <c r="C507" s="103" t="s">
        <v>41</v>
      </c>
      <c r="D507" s="104">
        <v>10</v>
      </c>
      <c r="E507" s="104">
        <v>1</v>
      </c>
      <c r="F507" s="105" t="str">
        <f t="shared" si="66"/>
        <v>Baixa</v>
      </c>
      <c r="G507" s="104" t="str">
        <f t="shared" si="67"/>
        <v>ALIL</v>
      </c>
      <c r="H507" s="104">
        <f t="shared" si="68"/>
        <v>7</v>
      </c>
      <c r="I507" s="105" t="str">
        <f t="shared" si="69"/>
        <v>L</v>
      </c>
      <c r="J507" s="104" t="str">
        <f t="shared" si="70"/>
        <v>ALII</v>
      </c>
      <c r="K507" s="106">
        <f t="shared" si="71"/>
        <v>7</v>
      </c>
      <c r="L507" s="106">
        <f>IF(NOT(ISERROR(VLOOKUP(B507,[2]Deflatores!G$42:H$64,2,FALSE))),VLOOKUP(B507,[2]Deflatores!G$42:H$64,2,FALSE),IF(OR(ISBLANK(C507),ISBLANK(B507)),"",VLOOKUP(C507,[2]Deflatores!G$4:H$38,2,FALSE)*H507+VLOOKUP(C507,[2]Deflatores!G$4:I$38,3,FALSE)))</f>
        <v>7</v>
      </c>
      <c r="M507" s="107"/>
      <c r="N507" s="107"/>
      <c r="O507" s="108"/>
      <c r="P507" s="109"/>
    </row>
    <row r="508" spans="1:16" x14ac:dyDescent="0.25">
      <c r="A508" s="121" t="s">
        <v>582</v>
      </c>
      <c r="B508" s="103" t="s">
        <v>51</v>
      </c>
      <c r="C508" s="103" t="s">
        <v>41</v>
      </c>
      <c r="D508" s="104">
        <v>31</v>
      </c>
      <c r="E508" s="104">
        <v>4</v>
      </c>
      <c r="F508" s="105" t="str">
        <f t="shared" si="66"/>
        <v>Alta</v>
      </c>
      <c r="G508" s="104" t="str">
        <f t="shared" si="67"/>
        <v>EEH</v>
      </c>
      <c r="H508" s="104">
        <f t="shared" si="68"/>
        <v>6</v>
      </c>
      <c r="I508" s="105" t="str">
        <f t="shared" si="69"/>
        <v>H</v>
      </c>
      <c r="J508" s="104" t="str">
        <f t="shared" si="70"/>
        <v>EEI</v>
      </c>
      <c r="K508" s="106">
        <f t="shared" si="71"/>
        <v>6</v>
      </c>
      <c r="L508" s="106">
        <f>IF(NOT(ISERROR(VLOOKUP(B508,[2]Deflatores!G$42:H$64,2,FALSE))),VLOOKUP(B508,[2]Deflatores!G$42:H$64,2,FALSE),IF(OR(ISBLANK(C508),ISBLANK(B508)),"",VLOOKUP(C508,[2]Deflatores!G$4:H$38,2,FALSE)*H508+VLOOKUP(C508,[2]Deflatores!G$4:I$38,3,FALSE)))</f>
        <v>6</v>
      </c>
      <c r="M508" s="107"/>
      <c r="N508" s="107"/>
      <c r="O508" s="108"/>
      <c r="P508" s="109"/>
    </row>
    <row r="509" spans="1:16" x14ac:dyDescent="0.25">
      <c r="A509" s="121" t="s">
        <v>583</v>
      </c>
      <c r="B509" s="103" t="s">
        <v>51</v>
      </c>
      <c r="C509" s="103" t="s">
        <v>41</v>
      </c>
      <c r="D509" s="104">
        <v>21</v>
      </c>
      <c r="E509" s="104">
        <v>4</v>
      </c>
      <c r="F509" s="105" t="str">
        <f t="shared" si="66"/>
        <v>Alta</v>
      </c>
      <c r="G509" s="104" t="str">
        <f t="shared" si="67"/>
        <v>EEH</v>
      </c>
      <c r="H509" s="104">
        <f t="shared" si="68"/>
        <v>6</v>
      </c>
      <c r="I509" s="105" t="str">
        <f t="shared" si="69"/>
        <v>H</v>
      </c>
      <c r="J509" s="104" t="str">
        <f t="shared" si="70"/>
        <v>EEI</v>
      </c>
      <c r="K509" s="106">
        <f t="shared" si="71"/>
        <v>6</v>
      </c>
      <c r="L509" s="106">
        <f>IF(NOT(ISERROR(VLOOKUP(B509,[2]Deflatores!G$42:H$64,2,FALSE))),VLOOKUP(B509,[2]Deflatores!G$42:H$64,2,FALSE),IF(OR(ISBLANK(C509),ISBLANK(B509)),"",VLOOKUP(C509,[2]Deflatores!G$4:H$38,2,FALSE)*H509+VLOOKUP(C509,[2]Deflatores!G$4:I$38,3,FALSE)))</f>
        <v>6</v>
      </c>
      <c r="M509" s="107"/>
      <c r="N509" s="107"/>
      <c r="O509" s="108"/>
      <c r="P509" s="109"/>
    </row>
    <row r="510" spans="1:16" x14ac:dyDescent="0.25">
      <c r="A510" s="122" t="s">
        <v>530</v>
      </c>
      <c r="B510" s="103" t="s">
        <v>46</v>
      </c>
      <c r="C510" s="103" t="s">
        <v>41</v>
      </c>
      <c r="D510" s="104">
        <v>17</v>
      </c>
      <c r="E510" s="104">
        <v>4</v>
      </c>
      <c r="F510" s="105" t="str">
        <f t="shared" si="66"/>
        <v>Alta</v>
      </c>
      <c r="G510" s="104" t="str">
        <f t="shared" si="67"/>
        <v>CEH</v>
      </c>
      <c r="H510" s="104">
        <f t="shared" si="68"/>
        <v>6</v>
      </c>
      <c r="I510" s="105" t="str">
        <f t="shared" si="69"/>
        <v>H</v>
      </c>
      <c r="J510" s="104" t="str">
        <f t="shared" si="70"/>
        <v>CEI</v>
      </c>
      <c r="K510" s="106">
        <f t="shared" si="71"/>
        <v>6</v>
      </c>
      <c r="L510" s="106">
        <f>IF(NOT(ISERROR(VLOOKUP(B510,[2]Deflatores!G$42:H$64,2,FALSE))),VLOOKUP(B510,[2]Deflatores!G$42:H$64,2,FALSE),IF(OR(ISBLANK(C510),ISBLANK(B510)),"",VLOOKUP(C510,[2]Deflatores!G$4:H$38,2,FALSE)*H510+VLOOKUP(C510,[2]Deflatores!G$4:I$38,3,FALSE)))</f>
        <v>6</v>
      </c>
      <c r="M510" s="107"/>
      <c r="N510" s="107"/>
      <c r="O510" s="108"/>
      <c r="P510" s="109"/>
    </row>
    <row r="511" spans="1:16" x14ac:dyDescent="0.25">
      <c r="A511" s="121" t="s">
        <v>584</v>
      </c>
      <c r="B511" s="103" t="s">
        <v>46</v>
      </c>
      <c r="C511" s="103" t="s">
        <v>41</v>
      </c>
      <c r="D511" s="104">
        <v>9</v>
      </c>
      <c r="E511" s="104">
        <v>3</v>
      </c>
      <c r="F511" s="105" t="str">
        <f t="shared" si="66"/>
        <v>Média</v>
      </c>
      <c r="G511" s="104" t="str">
        <f t="shared" si="67"/>
        <v>CEA</v>
      </c>
      <c r="H511" s="104">
        <f t="shared" si="68"/>
        <v>4</v>
      </c>
      <c r="I511" s="105" t="str">
        <f t="shared" si="69"/>
        <v>A</v>
      </c>
      <c r="J511" s="104" t="str">
        <f t="shared" si="70"/>
        <v>CEI</v>
      </c>
      <c r="K511" s="106">
        <f t="shared" si="71"/>
        <v>4</v>
      </c>
      <c r="L511" s="106">
        <f>IF(NOT(ISERROR(VLOOKUP(B511,[2]Deflatores!G$42:H$64,2,FALSE))),VLOOKUP(B511,[2]Deflatores!G$42:H$64,2,FALSE),IF(OR(ISBLANK(C511),ISBLANK(B511)),"",VLOOKUP(C511,[2]Deflatores!G$4:H$38,2,FALSE)*H511+VLOOKUP(C511,[2]Deflatores!G$4:I$38,3,FALSE)))</f>
        <v>4</v>
      </c>
      <c r="M511" s="107"/>
      <c r="N511" s="107"/>
      <c r="O511" s="108"/>
      <c r="P511" s="109"/>
    </row>
    <row r="512" spans="1:16" x14ac:dyDescent="0.25">
      <c r="A512" s="121" t="s">
        <v>585</v>
      </c>
      <c r="B512" s="103" t="s">
        <v>46</v>
      </c>
      <c r="C512" s="103" t="s">
        <v>41</v>
      </c>
      <c r="D512" s="104">
        <v>7</v>
      </c>
      <c r="E512" s="104">
        <v>4</v>
      </c>
      <c r="F512" s="105" t="str">
        <f t="shared" si="66"/>
        <v>Alta</v>
      </c>
      <c r="G512" s="104" t="str">
        <f t="shared" si="67"/>
        <v>CEH</v>
      </c>
      <c r="H512" s="104">
        <f t="shared" si="68"/>
        <v>6</v>
      </c>
      <c r="I512" s="105" t="str">
        <f t="shared" si="69"/>
        <v>H</v>
      </c>
      <c r="J512" s="104" t="str">
        <f t="shared" si="70"/>
        <v>CEI</v>
      </c>
      <c r="K512" s="106">
        <f t="shared" si="71"/>
        <v>6</v>
      </c>
      <c r="L512" s="106">
        <f>IF(NOT(ISERROR(VLOOKUP(B512,[2]Deflatores!G$42:H$64,2,FALSE))),VLOOKUP(B512,[2]Deflatores!G$42:H$64,2,FALSE),IF(OR(ISBLANK(C512),ISBLANK(B512)),"",VLOOKUP(C512,[2]Deflatores!G$4:H$38,2,FALSE)*H512+VLOOKUP(C512,[2]Deflatores!G$4:I$38,3,FALSE)))</f>
        <v>6</v>
      </c>
      <c r="M512" s="107"/>
      <c r="N512" s="107"/>
      <c r="O512" s="108"/>
      <c r="P512" s="109"/>
    </row>
    <row r="513" spans="1:16" x14ac:dyDescent="0.25">
      <c r="A513" s="121" t="s">
        <v>586</v>
      </c>
      <c r="B513" s="103" t="s">
        <v>51</v>
      </c>
      <c r="C513" s="103" t="s">
        <v>41</v>
      </c>
      <c r="D513" s="104">
        <v>3</v>
      </c>
      <c r="E513" s="104">
        <v>1</v>
      </c>
      <c r="F513" s="105" t="str">
        <f t="shared" si="66"/>
        <v>Baixa</v>
      </c>
      <c r="G513" s="104" t="str">
        <f t="shared" si="67"/>
        <v>EEL</v>
      </c>
      <c r="H513" s="104">
        <f t="shared" si="68"/>
        <v>3</v>
      </c>
      <c r="I513" s="105" t="str">
        <f t="shared" si="69"/>
        <v>L</v>
      </c>
      <c r="J513" s="104" t="str">
        <f t="shared" si="70"/>
        <v>EEI</v>
      </c>
      <c r="K513" s="106">
        <f t="shared" si="71"/>
        <v>3</v>
      </c>
      <c r="L513" s="106">
        <f>IF(NOT(ISERROR(VLOOKUP(B513,[2]Deflatores!G$42:H$64,2,FALSE))),VLOOKUP(B513,[2]Deflatores!G$42:H$64,2,FALSE),IF(OR(ISBLANK(C513),ISBLANK(B513)),"",VLOOKUP(C513,[2]Deflatores!G$4:H$38,2,FALSE)*H513+VLOOKUP(C513,[2]Deflatores!G$4:I$38,3,FALSE)))</f>
        <v>3</v>
      </c>
      <c r="M513" s="107"/>
      <c r="N513" s="107"/>
      <c r="O513" s="108"/>
      <c r="P513" s="109"/>
    </row>
    <row r="514" spans="1:16" x14ac:dyDescent="0.25">
      <c r="A514" s="121" t="s">
        <v>587</v>
      </c>
      <c r="B514" s="103" t="s">
        <v>46</v>
      </c>
      <c r="C514" s="103" t="s">
        <v>41</v>
      </c>
      <c r="D514" s="104">
        <v>17</v>
      </c>
      <c r="E514" s="104">
        <v>4</v>
      </c>
      <c r="F514" s="105" t="str">
        <f t="shared" si="66"/>
        <v>Alta</v>
      </c>
      <c r="G514" s="104" t="str">
        <f t="shared" si="67"/>
        <v>CEH</v>
      </c>
      <c r="H514" s="104">
        <f t="shared" si="68"/>
        <v>6</v>
      </c>
      <c r="I514" s="105" t="str">
        <f t="shared" si="69"/>
        <v>H</v>
      </c>
      <c r="J514" s="104" t="str">
        <f t="shared" si="70"/>
        <v>CEI</v>
      </c>
      <c r="K514" s="106">
        <f t="shared" si="71"/>
        <v>6</v>
      </c>
      <c r="L514" s="106">
        <f>IF(NOT(ISERROR(VLOOKUP(B514,[2]Deflatores!G$42:H$64,2,FALSE))),VLOOKUP(B514,[2]Deflatores!G$42:H$64,2,FALSE),IF(OR(ISBLANK(C514),ISBLANK(B514)),"",VLOOKUP(C514,[2]Deflatores!G$4:H$38,2,FALSE)*H514+VLOOKUP(C514,[2]Deflatores!G$4:I$38,3,FALSE)))</f>
        <v>6</v>
      </c>
      <c r="M514" s="107"/>
      <c r="N514" s="107"/>
      <c r="O514" s="108"/>
      <c r="P514" s="109"/>
    </row>
    <row r="515" spans="1:16" x14ac:dyDescent="0.25">
      <c r="A515" s="121" t="s">
        <v>588</v>
      </c>
      <c r="B515" s="103" t="s">
        <v>46</v>
      </c>
      <c r="C515" s="103" t="s">
        <v>41</v>
      </c>
      <c r="D515" s="104">
        <v>9</v>
      </c>
      <c r="E515" s="104">
        <v>1</v>
      </c>
      <c r="F515" s="105" t="str">
        <f t="shared" si="66"/>
        <v>Baixa</v>
      </c>
      <c r="G515" s="104" t="str">
        <f t="shared" si="67"/>
        <v>CEL</v>
      </c>
      <c r="H515" s="104">
        <f t="shared" si="68"/>
        <v>3</v>
      </c>
      <c r="I515" s="105" t="str">
        <f t="shared" si="69"/>
        <v>L</v>
      </c>
      <c r="J515" s="104" t="str">
        <f t="shared" si="70"/>
        <v>CEI</v>
      </c>
      <c r="K515" s="106">
        <f t="shared" si="71"/>
        <v>3</v>
      </c>
      <c r="L515" s="106">
        <f>IF(NOT(ISERROR(VLOOKUP(B515,[2]Deflatores!G$42:H$64,2,FALSE))),VLOOKUP(B515,[2]Deflatores!G$42:H$64,2,FALSE),IF(OR(ISBLANK(C515),ISBLANK(B515)),"",VLOOKUP(C515,[2]Deflatores!G$4:H$38,2,FALSE)*H515+VLOOKUP(C515,[2]Deflatores!G$4:I$38,3,FALSE)))</f>
        <v>3</v>
      </c>
      <c r="M515" s="107"/>
      <c r="N515" s="107"/>
      <c r="O515" s="108"/>
      <c r="P515" s="109"/>
    </row>
    <row r="516" spans="1:16" x14ac:dyDescent="0.25">
      <c r="A516" s="121" t="s">
        <v>589</v>
      </c>
      <c r="B516" s="103" t="s">
        <v>46</v>
      </c>
      <c r="C516" s="103" t="s">
        <v>41</v>
      </c>
      <c r="D516" s="104">
        <v>9</v>
      </c>
      <c r="E516" s="104">
        <v>1</v>
      </c>
      <c r="F516" s="105" t="str">
        <f t="shared" si="66"/>
        <v>Baixa</v>
      </c>
      <c r="G516" s="104" t="str">
        <f t="shared" si="67"/>
        <v>CEL</v>
      </c>
      <c r="H516" s="104">
        <f t="shared" si="68"/>
        <v>3</v>
      </c>
      <c r="I516" s="105" t="str">
        <f t="shared" si="69"/>
        <v>L</v>
      </c>
      <c r="J516" s="104" t="str">
        <f t="shared" si="70"/>
        <v>CEI</v>
      </c>
      <c r="K516" s="106">
        <f t="shared" si="71"/>
        <v>3</v>
      </c>
      <c r="L516" s="106">
        <f>IF(NOT(ISERROR(VLOOKUP(B516,[2]Deflatores!G$42:H$64,2,FALSE))),VLOOKUP(B516,[2]Deflatores!G$42:H$64,2,FALSE),IF(OR(ISBLANK(C516),ISBLANK(B516)),"",VLOOKUP(C516,[2]Deflatores!G$4:H$38,2,FALSE)*H516+VLOOKUP(C516,[2]Deflatores!G$4:I$38,3,FALSE)))</f>
        <v>3</v>
      </c>
      <c r="M516" s="107"/>
      <c r="N516" s="107"/>
      <c r="O516" s="108"/>
      <c r="P516" s="109"/>
    </row>
    <row r="517" spans="1:16" x14ac:dyDescent="0.25">
      <c r="A517" s="121" t="s">
        <v>590</v>
      </c>
      <c r="B517" s="103" t="s">
        <v>46</v>
      </c>
      <c r="C517" s="103" t="s">
        <v>41</v>
      </c>
      <c r="D517" s="104">
        <v>9</v>
      </c>
      <c r="E517" s="104">
        <v>3</v>
      </c>
      <c r="F517" s="105" t="str">
        <f t="shared" si="66"/>
        <v>Média</v>
      </c>
      <c r="G517" s="104" t="str">
        <f t="shared" si="67"/>
        <v>CEA</v>
      </c>
      <c r="H517" s="104">
        <f t="shared" si="68"/>
        <v>4</v>
      </c>
      <c r="I517" s="105" t="str">
        <f t="shared" si="69"/>
        <v>A</v>
      </c>
      <c r="J517" s="104" t="str">
        <f t="shared" si="70"/>
        <v>CEI</v>
      </c>
      <c r="K517" s="106">
        <f t="shared" si="71"/>
        <v>4</v>
      </c>
      <c r="L517" s="106">
        <f>IF(NOT(ISERROR(VLOOKUP(B517,[2]Deflatores!G$42:H$64,2,FALSE))),VLOOKUP(B517,[2]Deflatores!G$42:H$64,2,FALSE),IF(OR(ISBLANK(C517),ISBLANK(B517)),"",VLOOKUP(C517,[2]Deflatores!G$4:H$38,2,FALSE)*H517+VLOOKUP(C517,[2]Deflatores!G$4:I$38,3,FALSE)))</f>
        <v>4</v>
      </c>
      <c r="M517" s="107"/>
      <c r="N517" s="107"/>
      <c r="O517" s="108"/>
      <c r="P517" s="109"/>
    </row>
    <row r="518" spans="1:16" x14ac:dyDescent="0.25">
      <c r="A518" s="121" t="s">
        <v>581</v>
      </c>
      <c r="B518" s="103" t="s">
        <v>46</v>
      </c>
      <c r="C518" s="103" t="s">
        <v>41</v>
      </c>
      <c r="D518" s="104">
        <v>8</v>
      </c>
      <c r="E518" s="104">
        <v>1</v>
      </c>
      <c r="F518" s="105" t="str">
        <f t="shared" si="66"/>
        <v>Baixa</v>
      </c>
      <c r="G518" s="104" t="str">
        <f t="shared" si="67"/>
        <v>CEL</v>
      </c>
      <c r="H518" s="104">
        <f t="shared" si="68"/>
        <v>3</v>
      </c>
      <c r="I518" s="105" t="str">
        <f t="shared" si="69"/>
        <v>L</v>
      </c>
      <c r="J518" s="104" t="str">
        <f t="shared" si="70"/>
        <v>CEI</v>
      </c>
      <c r="K518" s="106">
        <f t="shared" si="71"/>
        <v>3</v>
      </c>
      <c r="L518" s="106">
        <f>IF(NOT(ISERROR(VLOOKUP(B518,[2]Deflatores!G$42:H$64,2,FALSE))),VLOOKUP(B518,[2]Deflatores!G$42:H$64,2,FALSE),IF(OR(ISBLANK(C518),ISBLANK(B518)),"",VLOOKUP(C518,[2]Deflatores!G$4:H$38,2,FALSE)*H518+VLOOKUP(C518,[2]Deflatores!G$4:I$38,3,FALSE)))</f>
        <v>3</v>
      </c>
      <c r="M518" s="107"/>
      <c r="N518" s="107"/>
      <c r="O518" s="108"/>
      <c r="P518" s="109"/>
    </row>
    <row r="519" spans="1:16" x14ac:dyDescent="0.25">
      <c r="A519" s="121" t="s">
        <v>591</v>
      </c>
      <c r="B519" s="103" t="s">
        <v>46</v>
      </c>
      <c r="C519" s="103" t="s">
        <v>41</v>
      </c>
      <c r="D519" s="104">
        <v>8</v>
      </c>
      <c r="E519" s="104">
        <v>2</v>
      </c>
      <c r="F519" s="105" t="str">
        <f t="shared" si="66"/>
        <v>Média</v>
      </c>
      <c r="G519" s="104" t="str">
        <f t="shared" si="67"/>
        <v>CEA</v>
      </c>
      <c r="H519" s="104">
        <f t="shared" si="68"/>
        <v>4</v>
      </c>
      <c r="I519" s="105" t="str">
        <f t="shared" si="69"/>
        <v>A</v>
      </c>
      <c r="J519" s="104" t="str">
        <f t="shared" si="70"/>
        <v>CEI</v>
      </c>
      <c r="K519" s="106">
        <f t="shared" si="71"/>
        <v>4</v>
      </c>
      <c r="L519" s="106">
        <f>IF(NOT(ISERROR(VLOOKUP(B519,[2]Deflatores!G$42:H$64,2,FALSE))),VLOOKUP(B519,[2]Deflatores!G$42:H$64,2,FALSE),IF(OR(ISBLANK(C519),ISBLANK(B519)),"",VLOOKUP(C519,[2]Deflatores!G$4:H$38,2,FALSE)*H519+VLOOKUP(C519,[2]Deflatores!G$4:I$38,3,FALSE)))</f>
        <v>4</v>
      </c>
      <c r="M519" s="107"/>
      <c r="N519" s="107"/>
      <c r="O519" s="108"/>
      <c r="P519" s="109"/>
    </row>
    <row r="520" spans="1:16" x14ac:dyDescent="0.25">
      <c r="A520" s="110"/>
      <c r="B520" s="103"/>
      <c r="C520" s="103"/>
      <c r="D520" s="104"/>
      <c r="E520" s="104"/>
      <c r="F520" s="105" t="str">
        <f t="shared" si="66"/>
        <v/>
      </c>
      <c r="G520" s="104" t="str">
        <f t="shared" si="67"/>
        <v/>
      </c>
      <c r="H520" s="104" t="str">
        <f t="shared" si="68"/>
        <v/>
      </c>
      <c r="I520" s="105" t="str">
        <f t="shared" si="69"/>
        <v/>
      </c>
      <c r="J520" s="104" t="str">
        <f t="shared" si="70"/>
        <v/>
      </c>
      <c r="K520" s="106" t="str">
        <f t="shared" si="71"/>
        <v/>
      </c>
      <c r="L520" s="106" t="str">
        <f>IF(NOT(ISERROR(VLOOKUP(B520,[1]Deflatores!G$42:H$64,2,FALSE))),VLOOKUP(B520,[1]Deflatores!G$42:H$64,2,FALSE),IF(OR(ISBLANK(C520),ISBLANK(B520)),"",VLOOKUP(C520,[1]Deflatores!G$4:H$38,2,FALSE)*H520+VLOOKUP(C520,[1]Deflatores!G$4:I$38,3,FALSE)))</f>
        <v/>
      </c>
      <c r="M520" s="107"/>
      <c r="N520" s="107"/>
      <c r="O520" s="108"/>
      <c r="P520" s="109"/>
    </row>
    <row r="521" spans="1:16" x14ac:dyDescent="0.25">
      <c r="A521" s="113" t="s">
        <v>592</v>
      </c>
      <c r="B521" s="104"/>
      <c r="C521" s="105"/>
      <c r="D521" s="104"/>
      <c r="E521" s="106"/>
      <c r="F521" s="105" t="str">
        <f t="shared" si="66"/>
        <v/>
      </c>
      <c r="G521" s="104" t="str">
        <f t="shared" si="67"/>
        <v/>
      </c>
      <c r="H521" s="104" t="str">
        <f t="shared" si="68"/>
        <v/>
      </c>
      <c r="I521" s="105" t="str">
        <f t="shared" si="69"/>
        <v/>
      </c>
      <c r="J521" s="104" t="str">
        <f t="shared" si="70"/>
        <v/>
      </c>
      <c r="K521" s="106" t="str">
        <f t="shared" si="71"/>
        <v/>
      </c>
      <c r="L521" s="106" t="str">
        <f>IF(NOT(ISERROR(VLOOKUP(B521,[1]Deflatores!G$42:H$64,2,FALSE))),VLOOKUP(B521,[1]Deflatores!G$42:H$64,2,FALSE),IF(OR(ISBLANK(C521),ISBLANK(B521)),"",VLOOKUP(C521,[1]Deflatores!G$4:H$38,2,FALSE)*H521+VLOOKUP(C521,[1]Deflatores!G$4:I$38,3,FALSE)))</f>
        <v/>
      </c>
      <c r="M521" s="107"/>
      <c r="N521" s="107"/>
      <c r="O521" s="108"/>
      <c r="P521" s="109"/>
    </row>
    <row r="522" spans="1:16" x14ac:dyDescent="0.25">
      <c r="A522" s="121" t="s">
        <v>593</v>
      </c>
      <c r="B522" s="103" t="s">
        <v>49</v>
      </c>
      <c r="C522" s="103" t="s">
        <v>41</v>
      </c>
      <c r="D522" s="104">
        <v>18</v>
      </c>
      <c r="E522" s="104">
        <v>1</v>
      </c>
      <c r="F522" s="105" t="str">
        <f t="shared" si="66"/>
        <v>Baixa</v>
      </c>
      <c r="G522" s="104" t="str">
        <f t="shared" si="67"/>
        <v>ALIL</v>
      </c>
      <c r="H522" s="104">
        <f t="shared" si="68"/>
        <v>7</v>
      </c>
      <c r="I522" s="105" t="str">
        <f t="shared" si="69"/>
        <v>L</v>
      </c>
      <c r="J522" s="104" t="str">
        <f t="shared" si="70"/>
        <v>ALII</v>
      </c>
      <c r="K522" s="106">
        <f t="shared" si="71"/>
        <v>7</v>
      </c>
      <c r="L522" s="106">
        <f>IF(NOT(ISERROR(VLOOKUP(B522,[2]Deflatores!G$42:H$64,2,FALSE))),VLOOKUP(B522,[2]Deflatores!G$42:H$64,2,FALSE),IF(OR(ISBLANK(C522),ISBLANK(B522)),"",VLOOKUP(C522,[2]Deflatores!G$4:H$38,2,FALSE)*H522+VLOOKUP(C522,[2]Deflatores!G$4:I$38,3,FALSE)))</f>
        <v>7</v>
      </c>
      <c r="M522" s="107"/>
      <c r="N522" s="107"/>
      <c r="O522" s="108"/>
      <c r="P522" s="109"/>
    </row>
    <row r="523" spans="1:16" x14ac:dyDescent="0.25">
      <c r="A523" s="121" t="s">
        <v>594</v>
      </c>
      <c r="B523" s="103" t="s">
        <v>51</v>
      </c>
      <c r="C523" s="103" t="s">
        <v>41</v>
      </c>
      <c r="D523" s="104">
        <v>20</v>
      </c>
      <c r="E523" s="104">
        <v>3</v>
      </c>
      <c r="F523" s="105" t="str">
        <f t="shared" si="66"/>
        <v>Alta</v>
      </c>
      <c r="G523" s="104" t="str">
        <f t="shared" si="67"/>
        <v>EEH</v>
      </c>
      <c r="H523" s="104">
        <f t="shared" si="68"/>
        <v>6</v>
      </c>
      <c r="I523" s="105" t="str">
        <f t="shared" si="69"/>
        <v>H</v>
      </c>
      <c r="J523" s="104" t="str">
        <f t="shared" si="70"/>
        <v>EEI</v>
      </c>
      <c r="K523" s="106">
        <f t="shared" si="71"/>
        <v>6</v>
      </c>
      <c r="L523" s="106">
        <f>IF(NOT(ISERROR(VLOOKUP(B523,[2]Deflatores!G$42:H$64,2,FALSE))),VLOOKUP(B523,[2]Deflatores!G$42:H$64,2,FALSE),IF(OR(ISBLANK(C523),ISBLANK(B523)),"",VLOOKUP(C523,[2]Deflatores!G$4:H$38,2,FALSE)*H523+VLOOKUP(C523,[2]Deflatores!G$4:I$38,3,FALSE)))</f>
        <v>6</v>
      </c>
      <c r="M523" s="107"/>
      <c r="N523" s="107"/>
      <c r="O523" s="108"/>
      <c r="P523" s="109"/>
    </row>
    <row r="524" spans="1:16" x14ac:dyDescent="0.25">
      <c r="A524" s="121" t="s">
        <v>595</v>
      </c>
      <c r="B524" s="103" t="s">
        <v>51</v>
      </c>
      <c r="C524" s="103" t="s">
        <v>41</v>
      </c>
      <c r="D524" s="104">
        <v>20</v>
      </c>
      <c r="E524" s="104">
        <v>3</v>
      </c>
      <c r="F524" s="105" t="str">
        <f t="shared" si="66"/>
        <v>Alta</v>
      </c>
      <c r="G524" s="104" t="str">
        <f t="shared" si="67"/>
        <v>EEH</v>
      </c>
      <c r="H524" s="104">
        <f t="shared" si="68"/>
        <v>6</v>
      </c>
      <c r="I524" s="105" t="str">
        <f t="shared" si="69"/>
        <v>H</v>
      </c>
      <c r="J524" s="104" t="str">
        <f t="shared" si="70"/>
        <v>EEI</v>
      </c>
      <c r="K524" s="106">
        <f t="shared" si="71"/>
        <v>6</v>
      </c>
      <c r="L524" s="106">
        <f>IF(NOT(ISERROR(VLOOKUP(B524,[2]Deflatores!G$42:H$64,2,FALSE))),VLOOKUP(B524,[2]Deflatores!G$42:H$64,2,FALSE),IF(OR(ISBLANK(C524),ISBLANK(B524)),"",VLOOKUP(C524,[2]Deflatores!G$4:H$38,2,FALSE)*H524+VLOOKUP(C524,[2]Deflatores!G$4:I$38,3,FALSE)))</f>
        <v>6</v>
      </c>
      <c r="M524" s="107"/>
      <c r="N524" s="107"/>
      <c r="O524" s="108"/>
      <c r="P524" s="109"/>
    </row>
    <row r="525" spans="1:16" x14ac:dyDescent="0.25">
      <c r="A525" s="122" t="s">
        <v>530</v>
      </c>
      <c r="B525" s="103" t="s">
        <v>46</v>
      </c>
      <c r="C525" s="103" t="s">
        <v>41</v>
      </c>
      <c r="D525" s="104">
        <v>13</v>
      </c>
      <c r="E525" s="104">
        <v>1</v>
      </c>
      <c r="F525" s="105" t="str">
        <f t="shared" si="66"/>
        <v>Baixa</v>
      </c>
      <c r="G525" s="104" t="str">
        <f t="shared" si="67"/>
        <v>CEL</v>
      </c>
      <c r="H525" s="104">
        <f t="shared" si="68"/>
        <v>3</v>
      </c>
      <c r="I525" s="105" t="str">
        <f t="shared" si="69"/>
        <v>L</v>
      </c>
      <c r="J525" s="104" t="str">
        <f t="shared" si="70"/>
        <v>CEI</v>
      </c>
      <c r="K525" s="106">
        <f t="shared" si="71"/>
        <v>3</v>
      </c>
      <c r="L525" s="106">
        <f>IF(NOT(ISERROR(VLOOKUP(B525,[2]Deflatores!G$42:H$64,2,FALSE))),VLOOKUP(B525,[2]Deflatores!G$42:H$64,2,FALSE),IF(OR(ISBLANK(C525),ISBLANK(B525)),"",VLOOKUP(C525,[2]Deflatores!G$4:H$38,2,FALSE)*H525+VLOOKUP(C525,[2]Deflatores!G$4:I$38,3,FALSE)))</f>
        <v>3</v>
      </c>
      <c r="M525" s="107"/>
      <c r="N525" s="107"/>
      <c r="O525" s="108"/>
      <c r="P525" s="109"/>
    </row>
    <row r="526" spans="1:16" x14ac:dyDescent="0.25">
      <c r="A526" s="121" t="s">
        <v>596</v>
      </c>
      <c r="B526" s="103" t="s">
        <v>46</v>
      </c>
      <c r="C526" s="103" t="s">
        <v>41</v>
      </c>
      <c r="D526" s="104">
        <v>8</v>
      </c>
      <c r="E526" s="104">
        <v>2</v>
      </c>
      <c r="F526" s="105" t="str">
        <f t="shared" si="66"/>
        <v>Média</v>
      </c>
      <c r="G526" s="104" t="str">
        <f t="shared" si="67"/>
        <v>CEA</v>
      </c>
      <c r="H526" s="104">
        <f t="shared" si="68"/>
        <v>4</v>
      </c>
      <c r="I526" s="105" t="str">
        <f t="shared" si="69"/>
        <v>A</v>
      </c>
      <c r="J526" s="104" t="str">
        <f t="shared" si="70"/>
        <v>CEI</v>
      </c>
      <c r="K526" s="106">
        <f t="shared" si="71"/>
        <v>4</v>
      </c>
      <c r="L526" s="106">
        <f>IF(NOT(ISERROR(VLOOKUP(B526,[2]Deflatores!G$42:H$64,2,FALSE))),VLOOKUP(B526,[2]Deflatores!G$42:H$64,2,FALSE),IF(OR(ISBLANK(C526),ISBLANK(B526)),"",VLOOKUP(C526,[2]Deflatores!G$4:H$38,2,FALSE)*H526+VLOOKUP(C526,[2]Deflatores!G$4:I$38,3,FALSE)))</f>
        <v>4</v>
      </c>
      <c r="M526" s="107"/>
      <c r="N526" s="107"/>
      <c r="O526" s="108"/>
      <c r="P526" s="109"/>
    </row>
    <row r="527" spans="1:16" x14ac:dyDescent="0.25">
      <c r="A527" s="121" t="s">
        <v>597</v>
      </c>
      <c r="B527" s="103" t="s">
        <v>51</v>
      </c>
      <c r="C527" s="103" t="s">
        <v>41</v>
      </c>
      <c r="D527" s="104">
        <v>4</v>
      </c>
      <c r="E527" s="104">
        <v>2</v>
      </c>
      <c r="F527" s="105" t="str">
        <f t="shared" si="66"/>
        <v>Baixa</v>
      </c>
      <c r="G527" s="104" t="str">
        <f t="shared" si="67"/>
        <v>EEL</v>
      </c>
      <c r="H527" s="104">
        <f t="shared" si="68"/>
        <v>3</v>
      </c>
      <c r="I527" s="105" t="str">
        <f t="shared" si="69"/>
        <v>L</v>
      </c>
      <c r="J527" s="104" t="str">
        <f t="shared" si="70"/>
        <v>EEI</v>
      </c>
      <c r="K527" s="106">
        <f t="shared" si="71"/>
        <v>3</v>
      </c>
      <c r="L527" s="106">
        <f>IF(NOT(ISERROR(VLOOKUP(B527,[2]Deflatores!G$42:H$64,2,FALSE))),VLOOKUP(B527,[2]Deflatores!G$42:H$64,2,FALSE),IF(OR(ISBLANK(C527),ISBLANK(B527)),"",VLOOKUP(C527,[2]Deflatores!G$4:H$38,2,FALSE)*H527+VLOOKUP(C527,[2]Deflatores!G$4:I$38,3,FALSE)))</f>
        <v>3</v>
      </c>
      <c r="M527" s="107"/>
      <c r="N527" s="107"/>
      <c r="O527" s="108"/>
      <c r="P527" s="109"/>
    </row>
    <row r="528" spans="1:16" x14ac:dyDescent="0.25">
      <c r="A528" s="121" t="s">
        <v>598</v>
      </c>
      <c r="B528" s="103" t="s">
        <v>46</v>
      </c>
      <c r="C528" s="103" t="s">
        <v>41</v>
      </c>
      <c r="D528" s="104">
        <v>13</v>
      </c>
      <c r="E528" s="104">
        <v>1</v>
      </c>
      <c r="F528" s="105" t="str">
        <f t="shared" si="66"/>
        <v>Baixa</v>
      </c>
      <c r="G528" s="104" t="str">
        <f t="shared" si="67"/>
        <v>CEL</v>
      </c>
      <c r="H528" s="104">
        <f t="shared" si="68"/>
        <v>3</v>
      </c>
      <c r="I528" s="105" t="str">
        <f t="shared" si="69"/>
        <v>L</v>
      </c>
      <c r="J528" s="104" t="str">
        <f t="shared" si="70"/>
        <v>CEI</v>
      </c>
      <c r="K528" s="106">
        <f t="shared" si="71"/>
        <v>3</v>
      </c>
      <c r="L528" s="106">
        <f>IF(NOT(ISERROR(VLOOKUP(B528,[2]Deflatores!G$42:H$64,2,FALSE))),VLOOKUP(B528,[2]Deflatores!G$42:H$64,2,FALSE),IF(OR(ISBLANK(C528),ISBLANK(B528)),"",VLOOKUP(C528,[2]Deflatores!G$4:H$38,2,FALSE)*H528+VLOOKUP(C528,[2]Deflatores!G$4:I$38,3,FALSE)))</f>
        <v>3</v>
      </c>
      <c r="M528" s="107"/>
      <c r="N528" s="107"/>
      <c r="O528" s="108"/>
      <c r="P528" s="109"/>
    </row>
    <row r="529" spans="1:16" x14ac:dyDescent="0.25">
      <c r="A529" s="121" t="s">
        <v>599</v>
      </c>
      <c r="B529" s="103" t="s">
        <v>46</v>
      </c>
      <c r="C529" s="103" t="s">
        <v>41</v>
      </c>
      <c r="D529" s="104">
        <v>8</v>
      </c>
      <c r="E529" s="104">
        <v>2</v>
      </c>
      <c r="F529" s="105" t="str">
        <f t="shared" si="66"/>
        <v>Média</v>
      </c>
      <c r="G529" s="104" t="str">
        <f t="shared" si="67"/>
        <v>CEA</v>
      </c>
      <c r="H529" s="104">
        <f t="shared" si="68"/>
        <v>4</v>
      </c>
      <c r="I529" s="105" t="str">
        <f t="shared" si="69"/>
        <v>A</v>
      </c>
      <c r="J529" s="104" t="str">
        <f t="shared" si="70"/>
        <v>CEI</v>
      </c>
      <c r="K529" s="106">
        <f t="shared" si="71"/>
        <v>4</v>
      </c>
      <c r="L529" s="106">
        <f>IF(NOT(ISERROR(VLOOKUP(B529,[2]Deflatores!G$42:H$64,2,FALSE))),VLOOKUP(B529,[2]Deflatores!G$42:H$64,2,FALSE),IF(OR(ISBLANK(C529),ISBLANK(B529)),"",VLOOKUP(C529,[2]Deflatores!G$4:H$38,2,FALSE)*H529+VLOOKUP(C529,[2]Deflatores!G$4:I$38,3,FALSE)))</f>
        <v>4</v>
      </c>
      <c r="M529" s="107"/>
      <c r="N529" s="107"/>
      <c r="O529" s="108"/>
      <c r="P529" s="109"/>
    </row>
    <row r="530" spans="1:16" x14ac:dyDescent="0.25">
      <c r="A530" s="110"/>
      <c r="B530" s="103"/>
      <c r="C530" s="103"/>
      <c r="D530" s="104"/>
      <c r="E530" s="104"/>
      <c r="F530" s="105" t="str">
        <f t="shared" si="66"/>
        <v/>
      </c>
      <c r="G530" s="104" t="str">
        <f t="shared" si="67"/>
        <v/>
      </c>
      <c r="H530" s="104" t="str">
        <f t="shared" si="68"/>
        <v/>
      </c>
      <c r="I530" s="105" t="str">
        <f t="shared" si="69"/>
        <v/>
      </c>
      <c r="J530" s="104" t="str">
        <f t="shared" si="70"/>
        <v/>
      </c>
      <c r="K530" s="106" t="str">
        <f t="shared" si="71"/>
        <v/>
      </c>
      <c r="L530" s="106" t="str">
        <f>IF(NOT(ISERROR(VLOOKUP(B530,[1]Deflatores!G$42:H$64,2,FALSE))),VLOOKUP(B530,[1]Deflatores!G$42:H$64,2,FALSE),IF(OR(ISBLANK(C530),ISBLANK(B530)),"",VLOOKUP(C530,[1]Deflatores!G$4:H$38,2,FALSE)*H530+VLOOKUP(C530,[1]Deflatores!G$4:I$38,3,FALSE)))</f>
        <v/>
      </c>
      <c r="M530" s="107"/>
      <c r="N530" s="107"/>
      <c r="O530" s="108"/>
      <c r="P530" s="109"/>
    </row>
    <row r="531" spans="1:16" x14ac:dyDescent="0.25">
      <c r="A531" s="113" t="s">
        <v>600</v>
      </c>
      <c r="B531" s="104"/>
      <c r="C531" s="105"/>
      <c r="D531" s="104"/>
      <c r="E531" s="106"/>
      <c r="F531" s="105" t="str">
        <f t="shared" si="66"/>
        <v/>
      </c>
      <c r="G531" s="104" t="str">
        <f t="shared" si="67"/>
        <v/>
      </c>
      <c r="H531" s="104" t="str">
        <f t="shared" si="68"/>
        <v/>
      </c>
      <c r="I531" s="105" t="str">
        <f t="shared" si="69"/>
        <v/>
      </c>
      <c r="J531" s="104" t="str">
        <f t="shared" si="70"/>
        <v/>
      </c>
      <c r="K531" s="106" t="str">
        <f t="shared" si="71"/>
        <v/>
      </c>
      <c r="L531" s="106" t="str">
        <f>IF(NOT(ISERROR(VLOOKUP(B531,[1]Deflatores!G$42:H$64,2,FALSE))),VLOOKUP(B531,[1]Deflatores!G$42:H$64,2,FALSE),IF(OR(ISBLANK(C531),ISBLANK(B531)),"",VLOOKUP(C531,[1]Deflatores!G$4:H$38,2,FALSE)*H531+VLOOKUP(C531,[1]Deflatores!G$4:I$38,3,FALSE)))</f>
        <v/>
      </c>
      <c r="M531" s="107"/>
      <c r="N531" s="107"/>
      <c r="O531" s="108"/>
      <c r="P531" s="109"/>
    </row>
    <row r="532" spans="1:16" x14ac:dyDescent="0.25">
      <c r="A532" s="121" t="s">
        <v>601</v>
      </c>
      <c r="B532" s="103" t="s">
        <v>40</v>
      </c>
      <c r="C532" s="103" t="s">
        <v>41</v>
      </c>
      <c r="D532" s="104">
        <v>4</v>
      </c>
      <c r="E532" s="104">
        <v>1</v>
      </c>
      <c r="F532" s="105" t="str">
        <f t="shared" si="66"/>
        <v>Baixa</v>
      </c>
      <c r="G532" s="104" t="str">
        <f t="shared" si="67"/>
        <v>AIEL</v>
      </c>
      <c r="H532" s="104">
        <f t="shared" si="68"/>
        <v>5</v>
      </c>
      <c r="I532" s="105" t="str">
        <f t="shared" si="69"/>
        <v>L</v>
      </c>
      <c r="J532" s="104" t="str">
        <f t="shared" si="70"/>
        <v>AIEI</v>
      </c>
      <c r="K532" s="106">
        <f t="shared" si="71"/>
        <v>5</v>
      </c>
      <c r="L532" s="106">
        <f>IF(NOT(ISERROR(VLOOKUP(B532,[2]Deflatores!G$42:H$64,2,FALSE))),VLOOKUP(B532,[2]Deflatores!G$42:H$64,2,FALSE),IF(OR(ISBLANK(C532),ISBLANK(B532)),"",VLOOKUP(C532,[2]Deflatores!G$4:H$38,2,FALSE)*H532+VLOOKUP(C532,[2]Deflatores!G$4:I$38,3,FALSE)))</f>
        <v>5</v>
      </c>
      <c r="M532" s="107"/>
      <c r="N532" s="107"/>
      <c r="O532" s="108"/>
      <c r="P532" s="109"/>
    </row>
    <row r="533" spans="1:16" x14ac:dyDescent="0.25">
      <c r="A533" s="121" t="s">
        <v>602</v>
      </c>
      <c r="B533" s="103" t="s">
        <v>49</v>
      </c>
      <c r="C533" s="103" t="s">
        <v>41</v>
      </c>
      <c r="D533" s="104">
        <v>10</v>
      </c>
      <c r="E533" s="104">
        <v>1</v>
      </c>
      <c r="F533" s="105" t="str">
        <f t="shared" si="66"/>
        <v>Baixa</v>
      </c>
      <c r="G533" s="104" t="str">
        <f t="shared" si="67"/>
        <v>ALIL</v>
      </c>
      <c r="H533" s="104">
        <f t="shared" si="68"/>
        <v>7</v>
      </c>
      <c r="I533" s="105" t="str">
        <f t="shared" si="69"/>
        <v>L</v>
      </c>
      <c r="J533" s="104" t="str">
        <f t="shared" si="70"/>
        <v>ALII</v>
      </c>
      <c r="K533" s="106">
        <f t="shared" si="71"/>
        <v>7</v>
      </c>
      <c r="L533" s="106">
        <f>IF(NOT(ISERROR(VLOOKUP(B533,[2]Deflatores!G$42:H$64,2,FALSE))),VLOOKUP(B533,[2]Deflatores!G$42:H$64,2,FALSE),IF(OR(ISBLANK(C533),ISBLANK(B533)),"",VLOOKUP(C533,[2]Deflatores!G$4:H$38,2,FALSE)*H533+VLOOKUP(C533,[2]Deflatores!G$4:I$38,3,FALSE)))</f>
        <v>7</v>
      </c>
      <c r="M533" s="107"/>
      <c r="N533" s="107"/>
      <c r="O533" s="108"/>
      <c r="P533" s="109"/>
    </row>
    <row r="534" spans="1:16" x14ac:dyDescent="0.25">
      <c r="A534" s="121" t="s">
        <v>603</v>
      </c>
      <c r="B534" s="103" t="s">
        <v>40</v>
      </c>
      <c r="C534" s="103" t="s">
        <v>41</v>
      </c>
      <c r="D534" s="104">
        <v>11</v>
      </c>
      <c r="E534" s="104">
        <v>1</v>
      </c>
      <c r="F534" s="105" t="str">
        <f t="shared" si="66"/>
        <v>Baixa</v>
      </c>
      <c r="G534" s="104" t="str">
        <f t="shared" si="67"/>
        <v>AIEL</v>
      </c>
      <c r="H534" s="104">
        <f t="shared" si="68"/>
        <v>5</v>
      </c>
      <c r="I534" s="105" t="str">
        <f t="shared" si="69"/>
        <v>L</v>
      </c>
      <c r="J534" s="104" t="str">
        <f t="shared" si="70"/>
        <v>AIEI</v>
      </c>
      <c r="K534" s="106">
        <f t="shared" si="71"/>
        <v>5</v>
      </c>
      <c r="L534" s="106">
        <f>IF(NOT(ISERROR(VLOOKUP(B534,[2]Deflatores!G$42:H$64,2,FALSE))),VLOOKUP(B534,[2]Deflatores!G$42:H$64,2,FALSE),IF(OR(ISBLANK(C534),ISBLANK(B534)),"",VLOOKUP(C534,[2]Deflatores!G$4:H$38,2,FALSE)*H534+VLOOKUP(C534,[2]Deflatores!G$4:I$38,3,FALSE)))</f>
        <v>5</v>
      </c>
      <c r="M534" s="107"/>
      <c r="N534" s="107"/>
      <c r="O534" s="108"/>
      <c r="P534" s="109"/>
    </row>
    <row r="535" spans="1:16" x14ac:dyDescent="0.25">
      <c r="A535" s="121" t="s">
        <v>604</v>
      </c>
      <c r="B535" s="103" t="s">
        <v>51</v>
      </c>
      <c r="C535" s="103" t="s">
        <v>41</v>
      </c>
      <c r="D535" s="104">
        <v>26</v>
      </c>
      <c r="E535" s="104">
        <v>4</v>
      </c>
      <c r="F535" s="105" t="str">
        <f t="shared" si="66"/>
        <v>Alta</v>
      </c>
      <c r="G535" s="104" t="str">
        <f t="shared" si="67"/>
        <v>EEH</v>
      </c>
      <c r="H535" s="104">
        <f t="shared" si="68"/>
        <v>6</v>
      </c>
      <c r="I535" s="105" t="str">
        <f t="shared" si="69"/>
        <v>H</v>
      </c>
      <c r="J535" s="104" t="str">
        <f t="shared" si="70"/>
        <v>EEI</v>
      </c>
      <c r="K535" s="106">
        <f t="shared" si="71"/>
        <v>6</v>
      </c>
      <c r="L535" s="106">
        <f>IF(NOT(ISERROR(VLOOKUP(B535,[2]Deflatores!G$42:H$64,2,FALSE))),VLOOKUP(B535,[2]Deflatores!G$42:H$64,2,FALSE),IF(OR(ISBLANK(C535),ISBLANK(B535)),"",VLOOKUP(C535,[2]Deflatores!G$4:H$38,2,FALSE)*H535+VLOOKUP(C535,[2]Deflatores!G$4:I$38,3,FALSE)))</f>
        <v>6</v>
      </c>
      <c r="M535" s="107"/>
      <c r="N535" s="107"/>
      <c r="O535" s="108"/>
      <c r="P535" s="109"/>
    </row>
    <row r="536" spans="1:16" x14ac:dyDescent="0.25">
      <c r="A536" s="122" t="s">
        <v>605</v>
      </c>
      <c r="B536" s="103" t="s">
        <v>46</v>
      </c>
      <c r="C536" s="103" t="s">
        <v>41</v>
      </c>
      <c r="D536" s="104">
        <v>2</v>
      </c>
      <c r="E536" s="104">
        <v>1</v>
      </c>
      <c r="F536" s="105" t="str">
        <f t="shared" si="66"/>
        <v>Baixa</v>
      </c>
      <c r="G536" s="104" t="str">
        <f t="shared" si="67"/>
        <v>CEL</v>
      </c>
      <c r="H536" s="104">
        <f t="shared" si="68"/>
        <v>3</v>
      </c>
      <c r="I536" s="105" t="str">
        <f t="shared" si="69"/>
        <v>L</v>
      </c>
      <c r="J536" s="104" t="str">
        <f t="shared" si="70"/>
        <v>CEI</v>
      </c>
      <c r="K536" s="106">
        <f t="shared" si="71"/>
        <v>3</v>
      </c>
      <c r="L536" s="106">
        <f>IF(NOT(ISERROR(VLOOKUP(B536,[2]Deflatores!G$42:H$64,2,FALSE))),VLOOKUP(B536,[2]Deflatores!G$42:H$64,2,FALSE),IF(OR(ISBLANK(C536),ISBLANK(B536)),"",VLOOKUP(C536,[2]Deflatores!G$4:H$38,2,FALSE)*H536+VLOOKUP(C536,[2]Deflatores!G$4:I$38,3,FALSE)))</f>
        <v>3</v>
      </c>
      <c r="M536" s="107"/>
      <c r="N536" s="107"/>
      <c r="O536" s="108"/>
      <c r="P536" s="109"/>
    </row>
    <row r="537" spans="1:16" x14ac:dyDescent="0.25">
      <c r="A537" s="122" t="s">
        <v>606</v>
      </c>
      <c r="B537" s="103" t="s">
        <v>46</v>
      </c>
      <c r="C537" s="103" t="s">
        <v>41</v>
      </c>
      <c r="D537" s="104">
        <v>2</v>
      </c>
      <c r="E537" s="104">
        <v>1</v>
      </c>
      <c r="F537" s="105" t="str">
        <f t="shared" si="66"/>
        <v>Baixa</v>
      </c>
      <c r="G537" s="104" t="str">
        <f t="shared" si="67"/>
        <v>CEL</v>
      </c>
      <c r="H537" s="104">
        <f t="shared" si="68"/>
        <v>3</v>
      </c>
      <c r="I537" s="105" t="str">
        <f t="shared" si="69"/>
        <v>L</v>
      </c>
      <c r="J537" s="104" t="str">
        <f t="shared" si="70"/>
        <v>CEI</v>
      </c>
      <c r="K537" s="106">
        <f t="shared" si="71"/>
        <v>3</v>
      </c>
      <c r="L537" s="106">
        <f>IF(NOT(ISERROR(VLOOKUP(B537,[2]Deflatores!G$42:H$64,2,FALSE))),VLOOKUP(B537,[2]Deflatores!G$42:H$64,2,FALSE),IF(OR(ISBLANK(C537),ISBLANK(B537)),"",VLOOKUP(C537,[2]Deflatores!G$4:H$38,2,FALSE)*H537+VLOOKUP(C537,[2]Deflatores!G$4:I$38,3,FALSE)))</f>
        <v>3</v>
      </c>
      <c r="M537" s="107"/>
      <c r="N537" s="107"/>
      <c r="O537" s="108"/>
      <c r="P537" s="109"/>
    </row>
    <row r="538" spans="1:16" x14ac:dyDescent="0.25">
      <c r="A538" s="121" t="s">
        <v>607</v>
      </c>
      <c r="B538" s="103" t="s">
        <v>51</v>
      </c>
      <c r="C538" s="103" t="s">
        <v>41</v>
      </c>
      <c r="D538" s="104">
        <v>24</v>
      </c>
      <c r="E538" s="104">
        <v>4</v>
      </c>
      <c r="F538" s="105" t="str">
        <f t="shared" si="66"/>
        <v>Alta</v>
      </c>
      <c r="G538" s="104" t="str">
        <f t="shared" si="67"/>
        <v>EEH</v>
      </c>
      <c r="H538" s="104">
        <f t="shared" si="68"/>
        <v>6</v>
      </c>
      <c r="I538" s="105" t="str">
        <f t="shared" si="69"/>
        <v>H</v>
      </c>
      <c r="J538" s="104" t="str">
        <f t="shared" si="70"/>
        <v>EEI</v>
      </c>
      <c r="K538" s="106">
        <f t="shared" si="71"/>
        <v>6</v>
      </c>
      <c r="L538" s="106">
        <f>IF(NOT(ISERROR(VLOOKUP(B538,[2]Deflatores!G$42:H$64,2,FALSE))),VLOOKUP(B538,[2]Deflatores!G$42:H$64,2,FALSE),IF(OR(ISBLANK(C538),ISBLANK(B538)),"",VLOOKUP(C538,[2]Deflatores!G$4:H$38,2,FALSE)*H538+VLOOKUP(C538,[2]Deflatores!G$4:I$38,3,FALSE)))</f>
        <v>6</v>
      </c>
      <c r="M538" s="107"/>
      <c r="N538" s="107"/>
      <c r="O538" s="108"/>
      <c r="P538" s="109"/>
    </row>
    <row r="539" spans="1:16" x14ac:dyDescent="0.25">
      <c r="A539" s="122" t="s">
        <v>530</v>
      </c>
      <c r="B539" s="103" t="s">
        <v>46</v>
      </c>
      <c r="C539" s="103" t="s">
        <v>41</v>
      </c>
      <c r="D539" s="104">
        <v>8</v>
      </c>
      <c r="E539" s="104">
        <v>4</v>
      </c>
      <c r="F539" s="105" t="str">
        <f t="shared" si="66"/>
        <v>Alta</v>
      </c>
      <c r="G539" s="104" t="str">
        <f t="shared" si="67"/>
        <v>CEH</v>
      </c>
      <c r="H539" s="104">
        <f t="shared" si="68"/>
        <v>6</v>
      </c>
      <c r="I539" s="105" t="str">
        <f t="shared" si="69"/>
        <v>H</v>
      </c>
      <c r="J539" s="104" t="str">
        <f t="shared" si="70"/>
        <v>CEI</v>
      </c>
      <c r="K539" s="106">
        <f t="shared" si="71"/>
        <v>6</v>
      </c>
      <c r="L539" s="106">
        <f>IF(NOT(ISERROR(VLOOKUP(B539,[2]Deflatores!G$42:H$64,2,FALSE))),VLOOKUP(B539,[2]Deflatores!G$42:H$64,2,FALSE),IF(OR(ISBLANK(C539),ISBLANK(B539)),"",VLOOKUP(C539,[2]Deflatores!G$4:H$38,2,FALSE)*H539+VLOOKUP(C539,[2]Deflatores!G$4:I$38,3,FALSE)))</f>
        <v>6</v>
      </c>
      <c r="M539" s="107"/>
      <c r="N539" s="107"/>
      <c r="O539" s="108"/>
      <c r="P539" s="109"/>
    </row>
    <row r="540" spans="1:16" x14ac:dyDescent="0.25">
      <c r="A540" s="121" t="s">
        <v>608</v>
      </c>
      <c r="B540" s="103" t="s">
        <v>46</v>
      </c>
      <c r="C540" s="103" t="s">
        <v>41</v>
      </c>
      <c r="D540" s="104">
        <v>8</v>
      </c>
      <c r="E540" s="104">
        <v>2</v>
      </c>
      <c r="F540" s="105" t="str">
        <f t="shared" si="66"/>
        <v>Média</v>
      </c>
      <c r="G540" s="104" t="str">
        <f t="shared" si="67"/>
        <v>CEA</v>
      </c>
      <c r="H540" s="104">
        <f t="shared" si="68"/>
        <v>4</v>
      </c>
      <c r="I540" s="105" t="str">
        <f t="shared" si="69"/>
        <v>A</v>
      </c>
      <c r="J540" s="104" t="str">
        <f t="shared" si="70"/>
        <v>CEI</v>
      </c>
      <c r="K540" s="106">
        <f t="shared" si="71"/>
        <v>4</v>
      </c>
      <c r="L540" s="106">
        <f>IF(NOT(ISERROR(VLOOKUP(B540,[2]Deflatores!G$42:H$64,2,FALSE))),VLOOKUP(B540,[2]Deflatores!G$42:H$64,2,FALSE),IF(OR(ISBLANK(C540),ISBLANK(B540)),"",VLOOKUP(C540,[2]Deflatores!G$4:H$38,2,FALSE)*H540+VLOOKUP(C540,[2]Deflatores!G$4:I$38,3,FALSE)))</f>
        <v>4</v>
      </c>
      <c r="M540" s="107"/>
      <c r="N540" s="107"/>
      <c r="O540" s="108"/>
      <c r="P540" s="109"/>
    </row>
    <row r="541" spans="1:16" x14ac:dyDescent="0.25">
      <c r="A541" s="121" t="s">
        <v>609</v>
      </c>
      <c r="B541" s="103" t="s">
        <v>51</v>
      </c>
      <c r="C541" s="103" t="s">
        <v>41</v>
      </c>
      <c r="D541" s="104">
        <v>4</v>
      </c>
      <c r="E541" s="104">
        <v>2</v>
      </c>
      <c r="F541" s="105" t="str">
        <f t="shared" si="66"/>
        <v>Baixa</v>
      </c>
      <c r="G541" s="104" t="str">
        <f t="shared" si="67"/>
        <v>EEL</v>
      </c>
      <c r="H541" s="104">
        <f t="shared" si="68"/>
        <v>3</v>
      </c>
      <c r="I541" s="105" t="str">
        <f t="shared" si="69"/>
        <v>L</v>
      </c>
      <c r="J541" s="104" t="str">
        <f t="shared" si="70"/>
        <v>EEI</v>
      </c>
      <c r="K541" s="106">
        <f t="shared" si="71"/>
        <v>3</v>
      </c>
      <c r="L541" s="106">
        <f>IF(NOT(ISERROR(VLOOKUP(B541,[2]Deflatores!G$42:H$64,2,FALSE))),VLOOKUP(B541,[2]Deflatores!G$42:H$64,2,FALSE),IF(OR(ISBLANK(C541),ISBLANK(B541)),"",VLOOKUP(C541,[2]Deflatores!G$4:H$38,2,FALSE)*H541+VLOOKUP(C541,[2]Deflatores!G$4:I$38,3,FALSE)))</f>
        <v>3</v>
      </c>
      <c r="M541" s="107"/>
      <c r="N541" s="107"/>
      <c r="O541" s="108"/>
      <c r="P541" s="109"/>
    </row>
    <row r="542" spans="1:16" x14ac:dyDescent="0.25">
      <c r="A542" s="121" t="s">
        <v>610</v>
      </c>
      <c r="B542" s="103" t="s">
        <v>46</v>
      </c>
      <c r="C542" s="103" t="s">
        <v>41</v>
      </c>
      <c r="D542" s="104">
        <v>9</v>
      </c>
      <c r="E542" s="104">
        <v>4</v>
      </c>
      <c r="F542" s="105" t="str">
        <f t="shared" si="66"/>
        <v>Alta</v>
      </c>
      <c r="G542" s="104" t="str">
        <f t="shared" si="67"/>
        <v>CEH</v>
      </c>
      <c r="H542" s="104">
        <f t="shared" si="68"/>
        <v>6</v>
      </c>
      <c r="I542" s="105" t="str">
        <f t="shared" si="69"/>
        <v>H</v>
      </c>
      <c r="J542" s="104" t="str">
        <f t="shared" si="70"/>
        <v>CEI</v>
      </c>
      <c r="K542" s="106">
        <f t="shared" si="71"/>
        <v>6</v>
      </c>
      <c r="L542" s="106">
        <f>IF(NOT(ISERROR(VLOOKUP(B542,[2]Deflatores!G$42:H$64,2,FALSE))),VLOOKUP(B542,[2]Deflatores!G$42:H$64,2,FALSE),IF(OR(ISBLANK(C542),ISBLANK(B542)),"",VLOOKUP(C542,[2]Deflatores!G$4:H$38,2,FALSE)*H542+VLOOKUP(C542,[2]Deflatores!G$4:I$38,3,FALSE)))</f>
        <v>6</v>
      </c>
      <c r="M542" s="107"/>
      <c r="N542" s="107"/>
      <c r="O542" s="108"/>
      <c r="P542" s="109"/>
    </row>
    <row r="543" spans="1:16" x14ac:dyDescent="0.25">
      <c r="A543" s="121" t="s">
        <v>611</v>
      </c>
      <c r="B543" s="103" t="s">
        <v>46</v>
      </c>
      <c r="C543" s="103" t="s">
        <v>41</v>
      </c>
      <c r="D543" s="104">
        <v>8</v>
      </c>
      <c r="E543" s="104">
        <v>2</v>
      </c>
      <c r="F543" s="105" t="str">
        <f t="shared" si="66"/>
        <v>Média</v>
      </c>
      <c r="G543" s="104" t="str">
        <f t="shared" si="67"/>
        <v>CEA</v>
      </c>
      <c r="H543" s="104">
        <f t="shared" si="68"/>
        <v>4</v>
      </c>
      <c r="I543" s="105" t="str">
        <f t="shared" si="69"/>
        <v>A</v>
      </c>
      <c r="J543" s="104" t="str">
        <f t="shared" si="70"/>
        <v>CEI</v>
      </c>
      <c r="K543" s="106">
        <f t="shared" si="71"/>
        <v>4</v>
      </c>
      <c r="L543" s="106">
        <f>IF(NOT(ISERROR(VLOOKUP(B543,[2]Deflatores!G$42:H$64,2,FALSE))),VLOOKUP(B543,[2]Deflatores!G$42:H$64,2,FALSE),IF(OR(ISBLANK(C543),ISBLANK(B543)),"",VLOOKUP(C543,[2]Deflatores!G$4:H$38,2,FALSE)*H543+VLOOKUP(C543,[2]Deflatores!G$4:I$38,3,FALSE)))</f>
        <v>4</v>
      </c>
      <c r="M543" s="107"/>
      <c r="N543" s="107"/>
      <c r="O543" s="108"/>
      <c r="P543" s="109"/>
    </row>
    <row r="544" spans="1:16" x14ac:dyDescent="0.25">
      <c r="A544" s="110"/>
      <c r="B544" s="103"/>
      <c r="C544" s="103"/>
      <c r="D544" s="104"/>
      <c r="E544" s="104"/>
      <c r="F544" s="105"/>
      <c r="G544" s="104"/>
      <c r="H544" s="104"/>
      <c r="I544" s="105"/>
      <c r="J544" s="104"/>
      <c r="K544" s="106"/>
      <c r="L544" s="106"/>
      <c r="M544" s="107"/>
      <c r="N544" s="107"/>
      <c r="O544" s="108"/>
      <c r="P544" s="109"/>
    </row>
    <row r="545" spans="1:16" x14ac:dyDescent="0.25">
      <c r="A545" s="113" t="s">
        <v>612</v>
      </c>
      <c r="B545" s="104"/>
      <c r="C545" s="105"/>
      <c r="D545" s="104"/>
      <c r="E545" s="106"/>
      <c r="F545" s="105" t="str">
        <f t="shared" ref="F545:F552" si="72">IF(ISBLANK(B545),"",IF(I545="L","Baixa",IF(I545="A","Média",IF(I545="","","Alta"))))</f>
        <v/>
      </c>
      <c r="G545" s="104" t="str">
        <f t="shared" ref="G545:G552" si="73">CONCATENATE(B545,I545)</f>
        <v/>
      </c>
      <c r="H545" s="104" t="str">
        <f t="shared" ref="H545:H552" si="74">IF(ISBLANK(B545),"",IF(B545="ALI",IF(I545="L",7,IF(I545="A",10,15)),IF(B545="AIE",IF(I545="L",5,IF(I545="A",7,10)),IF(B545="SE",IF(I545="L",4,IF(I545="A",5,7)),IF(OR(B545="EE",B545="CE"),IF(I545="L",3,IF(I545="A",4,6)),0)))))</f>
        <v/>
      </c>
      <c r="I545" s="105" t="str">
        <f t="shared" ref="I545:I552" si="75">IF(OR(ISBLANK(D545),ISBLANK(E545)),IF(OR(B545="ALI",B545="AIE"),"L",IF(OR(B545="EE",B545="SE",B545="CE"),"A","")),IF(B545="EE",IF(E545&gt;=3,IF(D545&gt;=5,"H","A"),IF(E545&gt;=2,IF(D545&gt;=16,"H",IF(D545&lt;=4,"L","A")),IF(D545&lt;=15,"L","A"))),IF(OR(B545="SE",B545="CE"),IF(E545&gt;=4,IF(D545&gt;=6,"H","A"),IF(E545&gt;=2,IF(D545&gt;=20,"H",IF(D545&lt;=5,"L","A")),IF(D545&lt;=19,"L","A"))),IF(OR(B545="ALI",B545="AIE"),IF(E545&gt;=6,IF(D545&gt;=20,"H","A"),IF(E545&gt;=2,IF(D545&gt;=51,"H",IF(D545&lt;=19,"L","A")),IF(D545&lt;=50,"L","A"))),""))))</f>
        <v/>
      </c>
      <c r="J545" s="104" t="str">
        <f t="shared" ref="J545:J552" si="76">CONCATENATE(B545,C545)</f>
        <v/>
      </c>
      <c r="K545" s="106" t="str">
        <f t="shared" ref="K545:K552" si="77">IF(OR(H545="",H545=0),L545,H545)</f>
        <v/>
      </c>
      <c r="L545" s="106" t="str">
        <f>IF(NOT(ISERROR(VLOOKUP(B545,[1]Deflatores!G$42:H$64,2,FALSE))),VLOOKUP(B545,[1]Deflatores!G$42:H$64,2,FALSE),IF(OR(ISBLANK(C545),ISBLANK(B545)),"",VLOOKUP(C545,[1]Deflatores!G$4:H$38,2,FALSE)*H545+VLOOKUP(C545,[1]Deflatores!G$4:I$38,3,FALSE)))</f>
        <v/>
      </c>
      <c r="M545" s="107"/>
      <c r="N545" s="107"/>
      <c r="O545" s="108"/>
      <c r="P545" s="109"/>
    </row>
    <row r="546" spans="1:16" x14ac:dyDescent="0.25">
      <c r="A546" s="110" t="s">
        <v>613</v>
      </c>
      <c r="B546" s="103" t="s">
        <v>49</v>
      </c>
      <c r="C546" s="103" t="s">
        <v>41</v>
      </c>
      <c r="D546" s="104">
        <v>8</v>
      </c>
      <c r="E546" s="104">
        <v>1</v>
      </c>
      <c r="F546" s="105" t="str">
        <f t="shared" si="72"/>
        <v>Baixa</v>
      </c>
      <c r="G546" s="104" t="str">
        <f t="shared" si="73"/>
        <v>ALIL</v>
      </c>
      <c r="H546" s="104">
        <f t="shared" si="74"/>
        <v>7</v>
      </c>
      <c r="I546" s="105" t="str">
        <f t="shared" si="75"/>
        <v>L</v>
      </c>
      <c r="J546" s="104" t="str">
        <f t="shared" si="76"/>
        <v>ALII</v>
      </c>
      <c r="K546" s="106">
        <f t="shared" si="77"/>
        <v>7</v>
      </c>
      <c r="L546" s="106">
        <f>IF(NOT(ISERROR(VLOOKUP(B546,Deflatores!G$42:H$64,2,FALSE))),VLOOKUP(B546,Deflatores!G$42:H$64,2,FALSE),IF(OR(ISBLANK(C546),ISBLANK(B546)),"",VLOOKUP(C546,Deflatores!G$4:H$38,2,FALSE)*H546+VLOOKUP(C546,Deflatores!G$4:I$38,3,FALSE)))</f>
        <v>7</v>
      </c>
      <c r="M546" s="107"/>
      <c r="N546" s="107"/>
      <c r="O546" s="108"/>
      <c r="P546" s="109"/>
    </row>
    <row r="547" spans="1:16" x14ac:dyDescent="0.25">
      <c r="A547" s="110" t="s">
        <v>614</v>
      </c>
      <c r="B547" s="103" t="s">
        <v>51</v>
      </c>
      <c r="C547" s="103" t="s">
        <v>41</v>
      </c>
      <c r="D547" s="104">
        <v>8</v>
      </c>
      <c r="E547" s="104">
        <v>1</v>
      </c>
      <c r="F547" s="105" t="str">
        <f t="shared" si="72"/>
        <v>Baixa</v>
      </c>
      <c r="G547" s="104" t="str">
        <f t="shared" si="73"/>
        <v>EEL</v>
      </c>
      <c r="H547" s="104">
        <f t="shared" si="74"/>
        <v>3</v>
      </c>
      <c r="I547" s="105" t="str">
        <f t="shared" si="75"/>
        <v>L</v>
      </c>
      <c r="J547" s="104" t="str">
        <f t="shared" si="76"/>
        <v>EEI</v>
      </c>
      <c r="K547" s="106">
        <f t="shared" si="77"/>
        <v>3</v>
      </c>
      <c r="L547" s="106">
        <f>IF(NOT(ISERROR(VLOOKUP(B547,Deflatores!G$42:H$64,2,FALSE))),VLOOKUP(B547,Deflatores!G$42:H$64,2,FALSE),IF(OR(ISBLANK(C547),ISBLANK(B547)),"",VLOOKUP(C547,Deflatores!G$4:H$38,2,FALSE)*H547+VLOOKUP(C547,Deflatores!G$4:I$38,3,FALSE)))</f>
        <v>3</v>
      </c>
      <c r="M547" s="107"/>
      <c r="N547" s="107"/>
      <c r="O547" s="108"/>
      <c r="P547" s="109"/>
    </row>
    <row r="548" spans="1:16" x14ac:dyDescent="0.25">
      <c r="A548" s="110" t="s">
        <v>615</v>
      </c>
      <c r="B548" s="103" t="s">
        <v>51</v>
      </c>
      <c r="C548" s="103" t="s">
        <v>41</v>
      </c>
      <c r="D548" s="104">
        <v>8</v>
      </c>
      <c r="E548" s="104">
        <v>1</v>
      </c>
      <c r="F548" s="105" t="str">
        <f t="shared" si="72"/>
        <v>Baixa</v>
      </c>
      <c r="G548" s="104" t="str">
        <f t="shared" si="73"/>
        <v>EEL</v>
      </c>
      <c r="H548" s="104">
        <f t="shared" si="74"/>
        <v>3</v>
      </c>
      <c r="I548" s="105" t="str">
        <f t="shared" si="75"/>
        <v>L</v>
      </c>
      <c r="J548" s="104" t="str">
        <f t="shared" si="76"/>
        <v>EEI</v>
      </c>
      <c r="K548" s="106">
        <f t="shared" si="77"/>
        <v>3</v>
      </c>
      <c r="L548" s="106">
        <f>IF(NOT(ISERROR(VLOOKUP(B548,Deflatores!G$42:H$64,2,FALSE))),VLOOKUP(B548,Deflatores!G$42:H$64,2,FALSE),IF(OR(ISBLANK(C548),ISBLANK(B548)),"",VLOOKUP(C548,Deflatores!G$4:H$38,2,FALSE)*H548+VLOOKUP(C548,Deflatores!G$4:I$38,3,FALSE)))</f>
        <v>3</v>
      </c>
      <c r="M548" s="107"/>
      <c r="N548" s="107"/>
      <c r="O548" s="108"/>
      <c r="P548" s="109"/>
    </row>
    <row r="549" spans="1:16" s="126" customFormat="1" x14ac:dyDescent="0.25">
      <c r="A549" s="111" t="s">
        <v>530</v>
      </c>
      <c r="B549" s="103" t="s">
        <v>46</v>
      </c>
      <c r="C549" s="103" t="s">
        <v>41</v>
      </c>
      <c r="D549" s="104">
        <v>4</v>
      </c>
      <c r="E549" s="104">
        <v>1</v>
      </c>
      <c r="F549" s="105" t="str">
        <f t="shared" si="72"/>
        <v>Baixa</v>
      </c>
      <c r="G549" s="104" t="str">
        <f t="shared" si="73"/>
        <v>CEL</v>
      </c>
      <c r="H549" s="104">
        <f t="shared" si="74"/>
        <v>3</v>
      </c>
      <c r="I549" s="105" t="str">
        <f t="shared" si="75"/>
        <v>L</v>
      </c>
      <c r="J549" s="104" t="str">
        <f t="shared" si="76"/>
        <v>CEI</v>
      </c>
      <c r="K549" s="106">
        <f t="shared" si="77"/>
        <v>3</v>
      </c>
      <c r="L549" s="106">
        <f>IF(NOT(ISERROR(VLOOKUP(B549,Deflatores!G$42:H$64,2,FALSE))),VLOOKUP(B549,Deflatores!G$42:H$64,2,FALSE),IF(OR(ISBLANK(C549),ISBLANK(B549)),"",VLOOKUP(C549,Deflatores!G$4:H$38,2,FALSE)*H549+VLOOKUP(C549,Deflatores!G$4:I$38,3,FALSE)))</f>
        <v>3</v>
      </c>
      <c r="M549" s="123"/>
      <c r="N549" s="123"/>
      <c r="O549" s="124"/>
      <c r="P549" s="125"/>
    </row>
    <row r="550" spans="1:16" x14ac:dyDescent="0.25">
      <c r="A550" s="110" t="s">
        <v>616</v>
      </c>
      <c r="B550" s="103" t="s">
        <v>46</v>
      </c>
      <c r="C550" s="103" t="s">
        <v>41</v>
      </c>
      <c r="D550" s="104">
        <v>6</v>
      </c>
      <c r="E550" s="104">
        <v>1</v>
      </c>
      <c r="F550" s="105" t="str">
        <f t="shared" si="72"/>
        <v>Baixa</v>
      </c>
      <c r="G550" s="104" t="str">
        <f t="shared" si="73"/>
        <v>CEL</v>
      </c>
      <c r="H550" s="104">
        <f t="shared" si="74"/>
        <v>3</v>
      </c>
      <c r="I550" s="105" t="str">
        <f t="shared" si="75"/>
        <v>L</v>
      </c>
      <c r="J550" s="104" t="str">
        <f t="shared" si="76"/>
        <v>CEI</v>
      </c>
      <c r="K550" s="106">
        <f t="shared" si="77"/>
        <v>3</v>
      </c>
      <c r="L550" s="106">
        <f>IF(NOT(ISERROR(VLOOKUP(B550,Deflatores!G$42:H$64,2,FALSE))),VLOOKUP(B550,Deflatores!G$42:H$64,2,FALSE),IF(OR(ISBLANK(C550),ISBLANK(B550)),"",VLOOKUP(C550,Deflatores!G$4:H$38,2,FALSE)*H550+VLOOKUP(C550,Deflatores!G$4:I$38,3,FALSE)))</f>
        <v>3</v>
      </c>
      <c r="M550" s="107"/>
      <c r="N550" s="107"/>
      <c r="O550" s="108"/>
      <c r="P550" s="109"/>
    </row>
    <row r="551" spans="1:16" x14ac:dyDescent="0.25">
      <c r="A551" s="110" t="s">
        <v>617</v>
      </c>
      <c r="B551" s="103" t="s">
        <v>46</v>
      </c>
      <c r="C551" s="103" t="s">
        <v>41</v>
      </c>
      <c r="D551" s="104">
        <v>6</v>
      </c>
      <c r="E551" s="104">
        <v>1</v>
      </c>
      <c r="F551" s="105" t="str">
        <f t="shared" si="72"/>
        <v>Baixa</v>
      </c>
      <c r="G551" s="104" t="str">
        <f t="shared" si="73"/>
        <v>CEL</v>
      </c>
      <c r="H551" s="104">
        <f t="shared" si="74"/>
        <v>3</v>
      </c>
      <c r="I551" s="105" t="str">
        <f t="shared" si="75"/>
        <v>L</v>
      </c>
      <c r="J551" s="104" t="str">
        <f t="shared" si="76"/>
        <v>CEI</v>
      </c>
      <c r="K551" s="106">
        <f t="shared" si="77"/>
        <v>3</v>
      </c>
      <c r="L551" s="106">
        <f>IF(NOT(ISERROR(VLOOKUP(B551,Deflatores!G$42:H$64,2,FALSE))),VLOOKUP(B551,Deflatores!G$42:H$64,2,FALSE),IF(OR(ISBLANK(C551),ISBLANK(B551)),"",VLOOKUP(C551,Deflatores!G$4:H$38,2,FALSE)*H551+VLOOKUP(C551,Deflatores!G$4:I$38,3,FALSE)))</f>
        <v>3</v>
      </c>
      <c r="M551" s="107"/>
      <c r="N551" s="107"/>
      <c r="O551" s="108"/>
      <c r="P551" s="109"/>
    </row>
    <row r="552" spans="1:16" x14ac:dyDescent="0.25">
      <c r="A552" s="110" t="s">
        <v>618</v>
      </c>
      <c r="B552" s="103" t="s">
        <v>51</v>
      </c>
      <c r="C552" s="103" t="s">
        <v>41</v>
      </c>
      <c r="D552" s="104">
        <v>3</v>
      </c>
      <c r="E552" s="104">
        <v>2</v>
      </c>
      <c r="F552" s="105" t="str">
        <f t="shared" si="72"/>
        <v>Baixa</v>
      </c>
      <c r="G552" s="104" t="str">
        <f t="shared" si="73"/>
        <v>EEL</v>
      </c>
      <c r="H552" s="104">
        <f t="shared" si="74"/>
        <v>3</v>
      </c>
      <c r="I552" s="105" t="str">
        <f t="shared" si="75"/>
        <v>L</v>
      </c>
      <c r="J552" s="104" t="str">
        <f t="shared" si="76"/>
        <v>EEI</v>
      </c>
      <c r="K552" s="106">
        <f t="shared" si="77"/>
        <v>3</v>
      </c>
      <c r="L552" s="106">
        <f>IF(NOT(ISERROR(VLOOKUP(B552,Deflatores!G$42:H$64,2,FALSE))),VLOOKUP(B552,Deflatores!G$42:H$64,2,FALSE),IF(OR(ISBLANK(C552),ISBLANK(B552)),"",VLOOKUP(C552,Deflatores!G$4:H$38,2,FALSE)*H552+VLOOKUP(C552,Deflatores!G$4:I$38,3,FALSE)))</f>
        <v>3</v>
      </c>
      <c r="M552" s="107"/>
      <c r="N552" s="107"/>
      <c r="O552" s="108"/>
      <c r="P552" s="109"/>
    </row>
    <row r="553" spans="1:16" x14ac:dyDescent="0.25">
      <c r="A553" s="110" t="s">
        <v>619</v>
      </c>
      <c r="B553" s="103" t="s">
        <v>46</v>
      </c>
      <c r="C553" s="103" t="s">
        <v>41</v>
      </c>
      <c r="D553" s="104">
        <v>6</v>
      </c>
      <c r="E553" s="104">
        <v>1</v>
      </c>
      <c r="F553" s="105" t="str">
        <f>IF(ISBLANK(B553),"",IF(I553="L","Baixa",IF(I553="A","Média",IF(I553="","","Alta"))))</f>
        <v>Baixa</v>
      </c>
      <c r="G553" s="104" t="str">
        <f>CONCATENATE(B553,I553)</f>
        <v>CEL</v>
      </c>
      <c r="H553" s="104">
        <f>IF(ISBLANK(B553),"",IF(B553="ALI",IF(I553="L",7,IF(I553="A",10,15)),IF(B553="AIE",IF(I553="L",5,IF(I553="A",7,10)),IF(B553="SE",IF(I553="L",4,IF(I553="A",5,7)),IF(OR(B553="EE",B553="CE"),IF(I553="L",3,IF(I553="A",4,6)),0)))))</f>
        <v>3</v>
      </c>
      <c r="I553" s="105" t="str">
        <f>IF(OR(ISBLANK(D553),ISBLANK(E553)),IF(OR(B553="ALI",B553="AIE"),"L",IF(OR(B553="EE",B553="SE",B553="CE"),"A","")),IF(B553="EE",IF(E553&gt;=3,IF(D553&gt;=5,"H","A"),IF(E553&gt;=2,IF(D553&gt;=16,"H",IF(D553&lt;=4,"L","A")),IF(D553&lt;=15,"L","A"))),IF(OR(B553="SE",B553="CE"),IF(E553&gt;=4,IF(D553&gt;=6,"H","A"),IF(E553&gt;=2,IF(D553&gt;=20,"H",IF(D553&lt;=5,"L","A")),IF(D553&lt;=19,"L","A"))),IF(OR(B553="ALI",B553="AIE"),IF(E553&gt;=6,IF(D553&gt;=20,"H","A"),IF(E553&gt;=2,IF(D553&gt;=51,"H",IF(D553&lt;=19,"L","A")),IF(D553&lt;=50,"L","A"))),""))))</f>
        <v>L</v>
      </c>
      <c r="J553" s="104" t="str">
        <f>CONCATENATE(B553,C553)</f>
        <v>CEI</v>
      </c>
      <c r="K553" s="106">
        <f>IF(OR(H553="",H553=0),L553,H553)</f>
        <v>3</v>
      </c>
      <c r="L553" s="106">
        <f>IF(NOT(ISERROR(VLOOKUP(B553,Deflatores!G$42:H$64,2,FALSE))),VLOOKUP(B553,Deflatores!G$42:H$64,2,FALSE),IF(OR(ISBLANK(C553),ISBLANK(B553)),"",VLOOKUP(C553,Deflatores!G$4:H$38,2,FALSE)*H553+VLOOKUP(C553,Deflatores!G$4:I$38,3,FALSE)))</f>
        <v>3</v>
      </c>
      <c r="M553" s="107"/>
      <c r="N553" s="107"/>
      <c r="O553" s="108"/>
      <c r="P553" s="109"/>
    </row>
    <row r="554" spans="1:16" x14ac:dyDescent="0.25">
      <c r="A554" s="110"/>
      <c r="B554" s="103"/>
      <c r="C554" s="103"/>
      <c r="D554" s="104"/>
      <c r="E554" s="104"/>
      <c r="F554" s="105"/>
      <c r="G554" s="104"/>
      <c r="H554" s="104"/>
      <c r="I554" s="105"/>
      <c r="J554" s="104"/>
      <c r="K554" s="106"/>
      <c r="L554" s="106"/>
      <c r="M554" s="107"/>
      <c r="N554" s="107"/>
      <c r="O554" s="108"/>
      <c r="P554" s="109"/>
    </row>
    <row r="555" spans="1:16" x14ac:dyDescent="0.25">
      <c r="A555" s="113" t="s">
        <v>620</v>
      </c>
      <c r="B555" s="104"/>
      <c r="C555" s="105"/>
      <c r="D555" s="104"/>
      <c r="E555" s="106"/>
      <c r="F555" s="105" t="str">
        <f t="shared" ref="F555:F563" si="78">IF(ISBLANK(B555),"",IF(I555="L","Baixa",IF(I555="A","Média",IF(I555="","","Alta"))))</f>
        <v/>
      </c>
      <c r="G555" s="104" t="str">
        <f t="shared" ref="G555:G563" si="79">CONCATENATE(B555,I555)</f>
        <v/>
      </c>
      <c r="H555" s="104" t="str">
        <f t="shared" ref="H555:H563" si="80">IF(ISBLANK(B555),"",IF(B555="ALI",IF(I555="L",7,IF(I555="A",10,15)),IF(B555="AIE",IF(I555="L",5,IF(I555="A",7,10)),IF(B555="SE",IF(I555="L",4,IF(I555="A",5,7)),IF(OR(B555="EE",B555="CE"),IF(I555="L",3,IF(I555="A",4,6)),0)))))</f>
        <v/>
      </c>
      <c r="I555" s="105" t="str">
        <f t="shared" ref="I555:I563" si="81">IF(OR(ISBLANK(D555),ISBLANK(E555)),IF(OR(B555="ALI",B555="AIE"),"L",IF(OR(B555="EE",B555="SE",B555="CE"),"A","")),IF(B555="EE",IF(E555&gt;=3,IF(D555&gt;=5,"H","A"),IF(E555&gt;=2,IF(D555&gt;=16,"H",IF(D555&lt;=4,"L","A")),IF(D555&lt;=15,"L","A"))),IF(OR(B555="SE",B555="CE"),IF(E555&gt;=4,IF(D555&gt;=6,"H","A"),IF(E555&gt;=2,IF(D555&gt;=20,"H",IF(D555&lt;=5,"L","A")),IF(D555&lt;=19,"L","A"))),IF(OR(B555="ALI",B555="AIE"),IF(E555&gt;=6,IF(D555&gt;=20,"H","A"),IF(E555&gt;=2,IF(D555&gt;=51,"H",IF(D555&lt;=19,"L","A")),IF(D555&lt;=50,"L","A"))),""))))</f>
        <v/>
      </c>
      <c r="J555" s="104" t="str">
        <f t="shared" ref="J555:J563" si="82">CONCATENATE(B555,C555)</f>
        <v/>
      </c>
      <c r="K555" s="106" t="str">
        <f t="shared" ref="K555:K563" si="83">IF(OR(H555="",H555=0),L555,H555)</f>
        <v/>
      </c>
      <c r="L555" s="106" t="str">
        <f>IF(NOT(ISERROR(VLOOKUP(B555,[1]Deflatores!G$42:H$64,2,FALSE))),VLOOKUP(B555,[1]Deflatores!G$42:H$64,2,FALSE),IF(OR(ISBLANK(C555),ISBLANK(B555)),"",VLOOKUP(C555,[1]Deflatores!G$4:H$38,2,FALSE)*H555+VLOOKUP(C555,[1]Deflatores!G$4:I$38,3,FALSE)))</f>
        <v/>
      </c>
      <c r="M555" s="107"/>
      <c r="N555" s="107"/>
      <c r="O555" s="108"/>
      <c r="P555" s="109"/>
    </row>
    <row r="556" spans="1:16" x14ac:dyDescent="0.25">
      <c r="A556" s="121" t="s">
        <v>621</v>
      </c>
      <c r="B556" s="103" t="s">
        <v>49</v>
      </c>
      <c r="C556" s="103" t="s">
        <v>41</v>
      </c>
      <c r="D556" s="104">
        <v>11</v>
      </c>
      <c r="E556" s="104">
        <v>1</v>
      </c>
      <c r="F556" s="105" t="str">
        <f t="shared" si="78"/>
        <v>Baixa</v>
      </c>
      <c r="G556" s="104" t="str">
        <f t="shared" si="79"/>
        <v>ALIL</v>
      </c>
      <c r="H556" s="104">
        <f t="shared" si="80"/>
        <v>7</v>
      </c>
      <c r="I556" s="105" t="str">
        <f t="shared" si="81"/>
        <v>L</v>
      </c>
      <c r="J556" s="104" t="str">
        <f t="shared" si="82"/>
        <v>ALII</v>
      </c>
      <c r="K556" s="106">
        <f t="shared" si="83"/>
        <v>7</v>
      </c>
      <c r="L556" s="106">
        <f>IF(NOT(ISERROR(VLOOKUP(B556,[2]Deflatores!G$42:H$64,2,FALSE))),VLOOKUP(B556,[2]Deflatores!G$42:H$64,2,FALSE),IF(OR(ISBLANK(C556),ISBLANK(B556)),"",VLOOKUP(C556,[2]Deflatores!G$4:H$38,2,FALSE)*H556+VLOOKUP(C556,[2]Deflatores!G$4:I$38,3,FALSE)))</f>
        <v>7</v>
      </c>
      <c r="M556" s="107"/>
      <c r="N556" s="107"/>
      <c r="O556" s="108"/>
      <c r="P556" s="109"/>
    </row>
    <row r="557" spans="1:16" x14ac:dyDescent="0.25">
      <c r="A557" s="121" t="s">
        <v>622</v>
      </c>
      <c r="B557" s="103" t="s">
        <v>51</v>
      </c>
      <c r="C557" s="103" t="s">
        <v>41</v>
      </c>
      <c r="D557" s="104">
        <v>12</v>
      </c>
      <c r="E557" s="104">
        <v>2</v>
      </c>
      <c r="F557" s="105" t="str">
        <f t="shared" si="78"/>
        <v>Média</v>
      </c>
      <c r="G557" s="104" t="str">
        <f t="shared" si="79"/>
        <v>EEA</v>
      </c>
      <c r="H557" s="104">
        <f t="shared" si="80"/>
        <v>4</v>
      </c>
      <c r="I557" s="105" t="str">
        <f t="shared" si="81"/>
        <v>A</v>
      </c>
      <c r="J557" s="104" t="str">
        <f t="shared" si="82"/>
        <v>EEI</v>
      </c>
      <c r="K557" s="106">
        <f t="shared" si="83"/>
        <v>4</v>
      </c>
      <c r="L557" s="106">
        <f>IF(NOT(ISERROR(VLOOKUP(B557,[2]Deflatores!G$42:H$64,2,FALSE))),VLOOKUP(B557,[2]Deflatores!G$42:H$64,2,FALSE),IF(OR(ISBLANK(C557),ISBLANK(B557)),"",VLOOKUP(C557,[2]Deflatores!G$4:H$38,2,FALSE)*H557+VLOOKUP(C557,[2]Deflatores!G$4:I$38,3,FALSE)))</f>
        <v>4</v>
      </c>
      <c r="M557" s="107"/>
      <c r="N557" s="107"/>
      <c r="O557" s="108"/>
      <c r="P557" s="109"/>
    </row>
    <row r="558" spans="1:16" x14ac:dyDescent="0.25">
      <c r="A558" s="121" t="s">
        <v>623</v>
      </c>
      <c r="B558" s="103" t="s">
        <v>51</v>
      </c>
      <c r="C558" s="103" t="s">
        <v>41</v>
      </c>
      <c r="D558" s="104">
        <v>12</v>
      </c>
      <c r="E558" s="104">
        <v>2</v>
      </c>
      <c r="F558" s="105" t="str">
        <f t="shared" si="78"/>
        <v>Média</v>
      </c>
      <c r="G558" s="104" t="str">
        <f t="shared" si="79"/>
        <v>EEA</v>
      </c>
      <c r="H558" s="104">
        <f t="shared" si="80"/>
        <v>4</v>
      </c>
      <c r="I558" s="105" t="str">
        <f t="shared" si="81"/>
        <v>A</v>
      </c>
      <c r="J558" s="104" t="str">
        <f t="shared" si="82"/>
        <v>EEI</v>
      </c>
      <c r="K558" s="106">
        <f t="shared" si="83"/>
        <v>4</v>
      </c>
      <c r="L558" s="106">
        <f>IF(NOT(ISERROR(VLOOKUP(B558,[2]Deflatores!G$42:H$64,2,FALSE))),VLOOKUP(B558,[2]Deflatores!G$42:H$64,2,FALSE),IF(OR(ISBLANK(C558),ISBLANK(B558)),"",VLOOKUP(C558,[2]Deflatores!G$4:H$38,2,FALSE)*H558+VLOOKUP(C558,[2]Deflatores!G$4:I$38,3,FALSE)))</f>
        <v>4</v>
      </c>
      <c r="M558" s="107"/>
      <c r="N558" s="107"/>
      <c r="O558" s="108"/>
      <c r="P558" s="109"/>
    </row>
    <row r="559" spans="1:16" x14ac:dyDescent="0.25">
      <c r="A559" s="122" t="s">
        <v>530</v>
      </c>
      <c r="B559" s="103" t="s">
        <v>46</v>
      </c>
      <c r="C559" s="103" t="s">
        <v>41</v>
      </c>
      <c r="D559" s="104">
        <v>8</v>
      </c>
      <c r="E559" s="104">
        <v>2</v>
      </c>
      <c r="F559" s="105" t="str">
        <f t="shared" si="78"/>
        <v>Média</v>
      </c>
      <c r="G559" s="104" t="str">
        <f t="shared" si="79"/>
        <v>CEA</v>
      </c>
      <c r="H559" s="104">
        <f t="shared" si="80"/>
        <v>4</v>
      </c>
      <c r="I559" s="105" t="str">
        <f t="shared" si="81"/>
        <v>A</v>
      </c>
      <c r="J559" s="104" t="str">
        <f t="shared" si="82"/>
        <v>CEI</v>
      </c>
      <c r="K559" s="106">
        <f t="shared" si="83"/>
        <v>4</v>
      </c>
      <c r="L559" s="106">
        <f>IF(NOT(ISERROR(VLOOKUP(B559,[2]Deflatores!G$42:H$64,2,FALSE))),VLOOKUP(B559,[2]Deflatores!G$42:H$64,2,FALSE),IF(OR(ISBLANK(C559),ISBLANK(B559)),"",VLOOKUP(C559,[2]Deflatores!G$4:H$38,2,FALSE)*H559+VLOOKUP(C559,[2]Deflatores!G$4:I$38,3,FALSE)))</f>
        <v>4</v>
      </c>
      <c r="M559" s="107"/>
      <c r="N559" s="107"/>
      <c r="O559" s="108"/>
      <c r="P559" s="109"/>
    </row>
    <row r="560" spans="1:16" x14ac:dyDescent="0.25">
      <c r="A560" s="121" t="s">
        <v>624</v>
      </c>
      <c r="B560" s="103" t="s">
        <v>46</v>
      </c>
      <c r="C560" s="103" t="s">
        <v>41</v>
      </c>
      <c r="D560" s="104">
        <v>11</v>
      </c>
      <c r="E560" s="104">
        <v>2</v>
      </c>
      <c r="F560" s="105" t="str">
        <f t="shared" si="78"/>
        <v>Média</v>
      </c>
      <c r="G560" s="104" t="str">
        <f t="shared" si="79"/>
        <v>CEA</v>
      </c>
      <c r="H560" s="104">
        <f t="shared" si="80"/>
        <v>4</v>
      </c>
      <c r="I560" s="105" t="str">
        <f t="shared" si="81"/>
        <v>A</v>
      </c>
      <c r="J560" s="104" t="str">
        <f t="shared" si="82"/>
        <v>CEI</v>
      </c>
      <c r="K560" s="106">
        <f t="shared" si="83"/>
        <v>4</v>
      </c>
      <c r="L560" s="106">
        <f>IF(NOT(ISERROR(VLOOKUP(B560,[2]Deflatores!G$42:H$64,2,FALSE))),VLOOKUP(B560,[2]Deflatores!G$42:H$64,2,FALSE),IF(OR(ISBLANK(C560),ISBLANK(B560)),"",VLOOKUP(C560,[2]Deflatores!G$4:H$38,2,FALSE)*H560+VLOOKUP(C560,[2]Deflatores!G$4:I$38,3,FALSE)))</f>
        <v>4</v>
      </c>
      <c r="M560" s="107"/>
      <c r="N560" s="107"/>
      <c r="O560" s="108"/>
      <c r="P560" s="109"/>
    </row>
    <row r="561" spans="1:16" x14ac:dyDescent="0.25">
      <c r="A561" s="121" t="s">
        <v>625</v>
      </c>
      <c r="B561" s="103" t="s">
        <v>51</v>
      </c>
      <c r="C561" s="103" t="s">
        <v>41</v>
      </c>
      <c r="D561" s="104">
        <v>3</v>
      </c>
      <c r="E561" s="104">
        <v>2</v>
      </c>
      <c r="F561" s="105" t="str">
        <f t="shared" si="78"/>
        <v>Baixa</v>
      </c>
      <c r="G561" s="104" t="str">
        <f t="shared" si="79"/>
        <v>EEL</v>
      </c>
      <c r="H561" s="104">
        <f t="shared" si="80"/>
        <v>3</v>
      </c>
      <c r="I561" s="105" t="str">
        <f t="shared" si="81"/>
        <v>L</v>
      </c>
      <c r="J561" s="104" t="str">
        <f t="shared" si="82"/>
        <v>EEI</v>
      </c>
      <c r="K561" s="106">
        <f t="shared" si="83"/>
        <v>3</v>
      </c>
      <c r="L561" s="106">
        <f>IF(NOT(ISERROR(VLOOKUP(B561,[2]Deflatores!G$42:H$64,2,FALSE))),VLOOKUP(B561,[2]Deflatores!G$42:H$64,2,FALSE),IF(OR(ISBLANK(C561),ISBLANK(B561)),"",VLOOKUP(C561,[2]Deflatores!G$4:H$38,2,FALSE)*H561+VLOOKUP(C561,[2]Deflatores!G$4:I$38,3,FALSE)))</f>
        <v>3</v>
      </c>
      <c r="M561" s="107"/>
      <c r="N561" s="107"/>
      <c r="O561" s="108"/>
      <c r="P561" s="109"/>
    </row>
    <row r="562" spans="1:16" x14ac:dyDescent="0.25">
      <c r="A562" s="121" t="s">
        <v>626</v>
      </c>
      <c r="B562" s="103" t="s">
        <v>46</v>
      </c>
      <c r="C562" s="103" t="s">
        <v>41</v>
      </c>
      <c r="D562" s="104">
        <v>10</v>
      </c>
      <c r="E562" s="104">
        <v>2</v>
      </c>
      <c r="F562" s="105" t="str">
        <f t="shared" si="78"/>
        <v>Média</v>
      </c>
      <c r="G562" s="104" t="str">
        <f t="shared" si="79"/>
        <v>CEA</v>
      </c>
      <c r="H562" s="104">
        <f t="shared" si="80"/>
        <v>4</v>
      </c>
      <c r="I562" s="105" t="str">
        <f t="shared" si="81"/>
        <v>A</v>
      </c>
      <c r="J562" s="104" t="str">
        <f t="shared" si="82"/>
        <v>CEI</v>
      </c>
      <c r="K562" s="106">
        <f t="shared" si="83"/>
        <v>4</v>
      </c>
      <c r="L562" s="106">
        <f>IF(NOT(ISERROR(VLOOKUP(B562,[2]Deflatores!G$42:H$64,2,FALSE))),VLOOKUP(B562,[2]Deflatores!G$42:H$64,2,FALSE),IF(OR(ISBLANK(C562),ISBLANK(B562)),"",VLOOKUP(C562,[2]Deflatores!G$4:H$38,2,FALSE)*H562+VLOOKUP(C562,[2]Deflatores!G$4:I$38,3,FALSE)))</f>
        <v>4</v>
      </c>
      <c r="M562" s="107"/>
      <c r="N562" s="107"/>
      <c r="O562" s="108"/>
      <c r="P562" s="109"/>
    </row>
    <row r="563" spans="1:16" x14ac:dyDescent="0.25">
      <c r="A563" s="121" t="s">
        <v>627</v>
      </c>
      <c r="B563" s="103" t="s">
        <v>46</v>
      </c>
      <c r="C563" s="103" t="s">
        <v>41</v>
      </c>
      <c r="D563" s="104">
        <v>11</v>
      </c>
      <c r="E563" s="104">
        <v>2</v>
      </c>
      <c r="F563" s="105" t="str">
        <f t="shared" si="78"/>
        <v>Média</v>
      </c>
      <c r="G563" s="104" t="str">
        <f t="shared" si="79"/>
        <v>CEA</v>
      </c>
      <c r="H563" s="104">
        <f t="shared" si="80"/>
        <v>4</v>
      </c>
      <c r="I563" s="105" t="str">
        <f t="shared" si="81"/>
        <v>A</v>
      </c>
      <c r="J563" s="104" t="str">
        <f t="shared" si="82"/>
        <v>CEI</v>
      </c>
      <c r="K563" s="106">
        <f t="shared" si="83"/>
        <v>4</v>
      </c>
      <c r="L563" s="106">
        <f>IF(NOT(ISERROR(VLOOKUP(B563,[2]Deflatores!G$42:H$64,2,FALSE))),VLOOKUP(B563,[2]Deflatores!G$42:H$64,2,FALSE),IF(OR(ISBLANK(C563),ISBLANK(B563)),"",VLOOKUP(C563,[2]Deflatores!G$4:H$38,2,FALSE)*H563+VLOOKUP(C563,[2]Deflatores!G$4:I$38,3,FALSE)))</f>
        <v>4</v>
      </c>
      <c r="M563" s="107"/>
      <c r="N563" s="107"/>
      <c r="O563" s="108"/>
      <c r="P563" s="109"/>
    </row>
    <row r="564" spans="1:16" x14ac:dyDescent="0.25">
      <c r="A564" s="110"/>
      <c r="B564" s="103"/>
      <c r="C564" s="103"/>
      <c r="D564" s="104"/>
      <c r="E564" s="104"/>
      <c r="F564" s="105" t="str">
        <f t="shared" si="66"/>
        <v/>
      </c>
      <c r="G564" s="104" t="str">
        <f t="shared" si="67"/>
        <v/>
      </c>
      <c r="H564" s="104" t="str">
        <f t="shared" si="68"/>
        <v/>
      </c>
      <c r="I564" s="105" t="str">
        <f t="shared" si="69"/>
        <v/>
      </c>
      <c r="J564" s="104" t="str">
        <f t="shared" si="70"/>
        <v/>
      </c>
      <c r="K564" s="106" t="str">
        <f t="shared" si="71"/>
        <v/>
      </c>
      <c r="L564" s="106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7"/>
      <c r="N564" s="107"/>
      <c r="O564" s="108"/>
      <c r="P564" s="109"/>
    </row>
    <row r="565" spans="1:16" x14ac:dyDescent="0.25">
      <c r="A565" s="110"/>
      <c r="B565" s="103"/>
      <c r="C565" s="103"/>
      <c r="D565" s="104"/>
      <c r="E565" s="104"/>
      <c r="F565" s="105" t="str">
        <f t="shared" si="66"/>
        <v/>
      </c>
      <c r="G565" s="104" t="str">
        <f t="shared" si="67"/>
        <v/>
      </c>
      <c r="H565" s="104" t="str">
        <f t="shared" si="68"/>
        <v/>
      </c>
      <c r="I565" s="105" t="str">
        <f t="shared" si="69"/>
        <v/>
      </c>
      <c r="J565" s="104" t="str">
        <f t="shared" si="70"/>
        <v/>
      </c>
      <c r="K565" s="106" t="str">
        <f t="shared" si="71"/>
        <v/>
      </c>
      <c r="L565" s="106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7"/>
      <c r="N565" s="107"/>
      <c r="O565" s="108"/>
      <c r="P565" s="109"/>
    </row>
    <row r="566" spans="1:16" x14ac:dyDescent="0.25">
      <c r="A566" s="110"/>
      <c r="B566" s="103"/>
      <c r="C566" s="103"/>
      <c r="D566" s="104"/>
      <c r="E566" s="104"/>
      <c r="F566" s="105" t="str">
        <f t="shared" si="66"/>
        <v/>
      </c>
      <c r="G566" s="104" t="str">
        <f t="shared" si="67"/>
        <v/>
      </c>
      <c r="H566" s="104" t="str">
        <f t="shared" si="68"/>
        <v/>
      </c>
      <c r="I566" s="105" t="str">
        <f t="shared" si="69"/>
        <v/>
      </c>
      <c r="J566" s="104" t="str">
        <f t="shared" si="70"/>
        <v/>
      </c>
      <c r="K566" s="106" t="str">
        <f t="shared" si="71"/>
        <v/>
      </c>
      <c r="L566" s="106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7"/>
      <c r="N566" s="107"/>
      <c r="O566" s="108"/>
      <c r="P566" s="109"/>
    </row>
    <row r="567" spans="1:16" x14ac:dyDescent="0.25">
      <c r="A567" s="110"/>
      <c r="B567" s="103"/>
      <c r="C567" s="103"/>
      <c r="D567" s="104"/>
      <c r="E567" s="104"/>
      <c r="F567" s="105" t="str">
        <f t="shared" si="66"/>
        <v/>
      </c>
      <c r="G567" s="104" t="str">
        <f t="shared" si="67"/>
        <v/>
      </c>
      <c r="H567" s="104" t="str">
        <f t="shared" si="68"/>
        <v/>
      </c>
      <c r="I567" s="105" t="str">
        <f t="shared" si="69"/>
        <v/>
      </c>
      <c r="J567" s="104" t="str">
        <f t="shared" si="70"/>
        <v/>
      </c>
      <c r="K567" s="106" t="str">
        <f t="shared" si="71"/>
        <v/>
      </c>
      <c r="L567" s="106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7"/>
      <c r="N567" s="107"/>
      <c r="O567" s="108"/>
      <c r="P567" s="109"/>
    </row>
    <row r="568" spans="1:16" x14ac:dyDescent="0.25">
      <c r="A568" s="110"/>
      <c r="B568" s="103"/>
      <c r="C568" s="103"/>
      <c r="D568" s="104"/>
      <c r="E568" s="104"/>
      <c r="F568" s="105"/>
      <c r="G568" s="104"/>
      <c r="H568" s="104"/>
      <c r="I568" s="105"/>
      <c r="J568" s="104"/>
      <c r="K568" s="106"/>
      <c r="L568" s="106"/>
      <c r="M568" s="107"/>
      <c r="N568" s="107"/>
      <c r="O568" s="108"/>
      <c r="P568" s="109"/>
    </row>
    <row r="569" spans="1:16" x14ac:dyDescent="0.25">
      <c r="A569" s="110"/>
      <c r="B569" s="103"/>
      <c r="C569" s="103"/>
      <c r="D569" s="104"/>
      <c r="E569" s="104"/>
      <c r="F569" s="105"/>
      <c r="G569" s="104"/>
      <c r="H569" s="104"/>
      <c r="I569" s="105"/>
      <c r="J569" s="104"/>
      <c r="K569" s="106"/>
      <c r="L569" s="106"/>
      <c r="M569" s="107"/>
      <c r="N569" s="107"/>
      <c r="O569" s="108"/>
      <c r="P569" s="109"/>
    </row>
  </sheetData>
  <sheetProtection selectLockedCells="1" selectUnlockedCells="1"/>
  <mergeCells count="7">
    <mergeCell ref="B6:J6"/>
    <mergeCell ref="M6:P6"/>
    <mergeCell ref="A1:P3"/>
    <mergeCell ref="M4:P4"/>
    <mergeCell ref="M5:P5"/>
    <mergeCell ref="B4:J4"/>
    <mergeCell ref="B5:J5"/>
  </mergeCells>
  <conditionalFormatting sqref="C8:C80 C167:C352">
    <cfRule type="cellIs" dxfId="58" priority="14" stopIfTrue="1" operator="equal">
      <formula>"I"</formula>
    </cfRule>
    <cfRule type="cellIs" dxfId="57" priority="15" stopIfTrue="1" operator="equal">
      <formula>"A"</formula>
    </cfRule>
    <cfRule type="cellIs" dxfId="56" priority="16" stopIfTrue="1" operator="equal">
      <formula>"E"</formula>
    </cfRule>
  </conditionalFormatting>
  <conditionalFormatting sqref="C81:C146 C155:C175">
    <cfRule type="cellIs" dxfId="55" priority="261" stopIfTrue="1" operator="equal">
      <formula>"I"</formula>
    </cfRule>
    <cfRule type="cellIs" dxfId="54" priority="262" stopIfTrue="1" operator="equal">
      <formula>"A"</formula>
    </cfRule>
    <cfRule type="cellIs" dxfId="53" priority="263" stopIfTrue="1" operator="equal">
      <formula>"E"</formula>
    </cfRule>
  </conditionalFormatting>
  <conditionalFormatting sqref="C343">
    <cfRule type="cellIs" dxfId="52" priority="175" stopIfTrue="1" operator="equal">
      <formula>"I"</formula>
    </cfRule>
    <cfRule type="cellIs" dxfId="51" priority="176" stopIfTrue="1" operator="equal">
      <formula>"A"</formula>
    </cfRule>
    <cfRule type="cellIs" dxfId="50" priority="177" stopIfTrue="1" operator="equal">
      <formula>"E"</formula>
    </cfRule>
  </conditionalFormatting>
  <conditionalFormatting sqref="C353:C482">
    <cfRule type="cellIs" dxfId="49" priority="55" stopIfTrue="1" operator="equal">
      <formula>"I"</formula>
    </cfRule>
    <cfRule type="cellIs" dxfId="48" priority="56" stopIfTrue="1" operator="equal">
      <formula>"A"</formula>
    </cfRule>
    <cfRule type="cellIs" dxfId="47" priority="57" stopIfTrue="1" operator="equal">
      <formula>"E"</formula>
    </cfRule>
  </conditionalFormatting>
  <conditionalFormatting sqref="C485:C489">
    <cfRule type="cellIs" dxfId="46" priority="30" stopIfTrue="1" operator="equal">
      <formula>"I"</formula>
    </cfRule>
    <cfRule type="cellIs" dxfId="45" priority="31" stopIfTrue="1" operator="equal">
      <formula>"A"</formula>
    </cfRule>
    <cfRule type="cellIs" dxfId="44" priority="32" stopIfTrue="1" operator="equal">
      <formula>"E"</formula>
    </cfRule>
  </conditionalFormatting>
  <conditionalFormatting sqref="C491:C497">
    <cfRule type="cellIs" dxfId="43" priority="17" stopIfTrue="1" operator="equal">
      <formula>"I"</formula>
    </cfRule>
    <cfRule type="cellIs" dxfId="42" priority="18" stopIfTrue="1" operator="equal">
      <formula>"A"</formula>
    </cfRule>
    <cfRule type="cellIs" dxfId="41" priority="19" stopIfTrue="1" operator="equal">
      <formula>"E"</formula>
    </cfRule>
  </conditionalFormatting>
  <conditionalFormatting sqref="C499:C504 C506:C520 C522:C530 C546:C554 C556:C569">
    <cfRule type="cellIs" dxfId="40" priority="11" stopIfTrue="1" operator="equal">
      <formula>"I"</formula>
    </cfRule>
    <cfRule type="cellIs" dxfId="39" priority="12" stopIfTrue="1" operator="equal">
      <formula>"A"</formula>
    </cfRule>
    <cfRule type="cellIs" dxfId="38" priority="13" stopIfTrue="1" operator="equal">
      <formula>"E"</formula>
    </cfRule>
  </conditionalFormatting>
  <conditionalFormatting sqref="C532:C544">
    <cfRule type="cellIs" dxfId="37" priority="8" stopIfTrue="1" operator="equal">
      <formula>"I"</formula>
    </cfRule>
    <cfRule type="cellIs" dxfId="36" priority="9" stopIfTrue="1" operator="equal">
      <formula>"A"</formula>
    </cfRule>
    <cfRule type="cellIs" dxfId="35" priority="10" stopIfTrue="1" operator="equal">
      <formula>"E"</formula>
    </cfRule>
  </conditionalFormatting>
  <conditionalFormatting sqref="D360:D361">
    <cfRule type="expression" dxfId="34" priority="161" stopIfTrue="1">
      <formula>$C360="R"</formula>
    </cfRule>
  </conditionalFormatting>
  <conditionalFormatting sqref="D363 D379:E381 E407:E416">
    <cfRule type="expression" dxfId="33" priority="197" stopIfTrue="1">
      <formula>$C363="R"</formula>
    </cfRule>
  </conditionalFormatting>
  <conditionalFormatting sqref="D371:D376">
    <cfRule type="expression" dxfId="32" priority="174" stopIfTrue="1">
      <formula>$C371="R"</formula>
    </cfRule>
  </conditionalFormatting>
  <conditionalFormatting sqref="D386">
    <cfRule type="expression" dxfId="31" priority="113" stopIfTrue="1">
      <formula>$C386="R"</formula>
    </cfRule>
  </conditionalFormatting>
  <conditionalFormatting sqref="D390">
    <cfRule type="expression" dxfId="30" priority="159" stopIfTrue="1">
      <formula>$C390="R"</formula>
    </cfRule>
  </conditionalFormatting>
  <conditionalFormatting sqref="D395">
    <cfRule type="expression" dxfId="29" priority="158" stopIfTrue="1">
      <formula>$C395="R"</formula>
    </cfRule>
  </conditionalFormatting>
  <conditionalFormatting sqref="D428">
    <cfRule type="expression" dxfId="28" priority="66" stopIfTrue="1">
      <formula>$C428="R"</formula>
    </cfRule>
  </conditionalFormatting>
  <conditionalFormatting sqref="D446:D448">
    <cfRule type="expression" dxfId="27" priority="86" stopIfTrue="1">
      <formula>$C446="R"</formula>
    </cfRule>
  </conditionalFormatting>
  <conditionalFormatting sqref="D458 D459:E467 E480:E481">
    <cfRule type="expression" dxfId="26" priority="94" stopIfTrue="1">
      <formula>$C458="R"</formula>
    </cfRule>
  </conditionalFormatting>
  <conditionalFormatting sqref="D11:E11">
    <cfRule type="expression" dxfId="25" priority="454" stopIfTrue="1">
      <formula>$C11="R"</formula>
    </cfRule>
  </conditionalFormatting>
  <conditionalFormatting sqref="D256:E258">
    <cfRule type="expression" dxfId="24" priority="388" stopIfTrue="1">
      <formula>$C256="R"</formula>
    </cfRule>
  </conditionalFormatting>
  <conditionalFormatting sqref="D262:E269">
    <cfRule type="expression" dxfId="23" priority="4" stopIfTrue="1">
      <formula>$C262="R"</formula>
    </cfRule>
  </conditionalFormatting>
  <conditionalFormatting sqref="D272:E274">
    <cfRule type="expression" dxfId="22" priority="332" stopIfTrue="1">
      <formula>$C272="R"</formula>
    </cfRule>
  </conditionalFormatting>
  <conditionalFormatting sqref="D278:E283">
    <cfRule type="expression" dxfId="21" priority="327" stopIfTrue="1">
      <formula>$C278="R"</formula>
    </cfRule>
  </conditionalFormatting>
  <conditionalFormatting sqref="D286:E288">
    <cfRule type="expression" dxfId="20" priority="319" stopIfTrue="1">
      <formula>$C286="R"</formula>
    </cfRule>
  </conditionalFormatting>
  <conditionalFormatting sqref="D293:E298">
    <cfRule type="expression" dxfId="19" priority="313" stopIfTrue="1">
      <formula>$C293="R"</formula>
    </cfRule>
  </conditionalFormatting>
  <conditionalFormatting sqref="D301:E303">
    <cfRule type="expression" dxfId="18" priority="293" stopIfTrue="1">
      <formula>$C301="R"</formula>
    </cfRule>
  </conditionalFormatting>
  <conditionalFormatting sqref="D305:E310">
    <cfRule type="expression" dxfId="17" priority="285" stopIfTrue="1">
      <formula>$C305="R"</formula>
    </cfRule>
  </conditionalFormatting>
  <conditionalFormatting sqref="D313:E314">
    <cfRule type="expression" dxfId="16" priority="278" stopIfTrue="1">
      <formula>$C313="R"</formula>
    </cfRule>
  </conditionalFormatting>
  <conditionalFormatting sqref="D317:E322">
    <cfRule type="expression" dxfId="15" priority="267" stopIfTrue="1">
      <formula>$C317="R"</formula>
    </cfRule>
  </conditionalFormatting>
  <conditionalFormatting sqref="D325:E332">
    <cfRule type="expression" dxfId="14" priority="268" stopIfTrue="1">
      <formula>$C325="R"</formula>
    </cfRule>
  </conditionalFormatting>
  <conditionalFormatting sqref="D334:E336 D338:E341">
    <cfRule type="expression" dxfId="13" priority="283" stopIfTrue="1">
      <formula>$C334="R"</formula>
    </cfRule>
  </conditionalFormatting>
  <conditionalFormatting sqref="D417:E418">
    <cfRule type="expression" dxfId="12" priority="117" stopIfTrue="1">
      <formula>$C417="R"</formula>
    </cfRule>
  </conditionalFormatting>
  <conditionalFormatting sqref="D436:E436">
    <cfRule type="expression" dxfId="11" priority="70" stopIfTrue="1">
      <formula>$C436="R"</formula>
    </cfRule>
  </conditionalFormatting>
  <conditionalFormatting sqref="D472:E472">
    <cfRule type="expression" dxfId="10" priority="58" stopIfTrue="1">
      <formula>$C472="R"</formula>
    </cfRule>
  </conditionalFormatting>
  <conditionalFormatting sqref="E382:E383">
    <cfRule type="expression" dxfId="9" priority="128" stopIfTrue="1">
      <formula>$C382="R"</formula>
    </cfRule>
  </conditionalFormatting>
  <conditionalFormatting sqref="E399:E403">
    <cfRule type="expression" dxfId="8" priority="178" stopIfTrue="1">
      <formula>$C399="R"</formula>
    </cfRule>
  </conditionalFormatting>
  <conditionalFormatting sqref="E421:E427">
    <cfRule type="expression" dxfId="7" priority="121" stopIfTrue="1">
      <formula>$C421="R"</formula>
    </cfRule>
  </conditionalFormatting>
  <conditionalFormatting sqref="E430:E435">
    <cfRule type="expression" dxfId="6" priority="59" stopIfTrue="1">
      <formula>$C430="R"</formula>
    </cfRule>
  </conditionalFormatting>
  <conditionalFormatting sqref="E439:E444">
    <cfRule type="expression" dxfId="5" priority="78" stopIfTrue="1">
      <formula>$C439="R"</formula>
    </cfRule>
  </conditionalFormatting>
  <conditionalFormatting sqref="E453">
    <cfRule type="expression" dxfId="4" priority="77" stopIfTrue="1">
      <formula>$C453="R"</formula>
    </cfRule>
  </conditionalFormatting>
  <conditionalFormatting sqref="E484 D485:E489">
    <cfRule type="expression" dxfId="3" priority="33" stopIfTrue="1">
      <formula>$C484="R"</formula>
    </cfRule>
  </conditionalFormatting>
  <conditionalFormatting sqref="C147:C154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xWindow="488" yWindow="437" count="2">
    <dataValidation type="list" operator="equal" allowBlank="1" showInputMessage="1" showErrorMessage="1" promptTitle="Tipo da Função" prompt="ALI, AIE, EE, SE, CE_x000a_ou_x000a_Itens não mensuráveis" sqref="B477:B482 B436:B443 B445:B455 B458:B475 B506:B520 B484:B489 B491:B497 B556:B566 B546:B554 B499:B504 B532:B544 B522:B530 B8:B434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477:C482 C436:C443 C445:C455 C458:C475 C506:C520 C484:C489 C491:C497 C556:C567 C546:C554 C499:C504 C532:C544 C522:C530 C8:C434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6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Normal="100" zoomScaleSheetLayoutView="100" workbookViewId="0">
      <pane ySplit="1" topLeftCell="A2" activePane="bottomLeft" state="frozen"/>
      <selection activeCell="B11" sqref="B11"/>
      <selection pane="bottomLeft" activeCell="F24" sqref="F24"/>
    </sheetView>
  </sheetViews>
  <sheetFormatPr defaultColWidth="11.5546875" defaultRowHeight="13.2" x14ac:dyDescent="0.25"/>
  <cols>
    <col min="4" max="4" width="10.6640625" customWidth="1"/>
    <col min="5" max="5" width="23.33203125" customWidth="1"/>
    <col min="6" max="6" width="53.33203125" customWidth="1"/>
    <col min="7" max="7" width="7.6640625" style="4" customWidth="1"/>
    <col min="8" max="8" width="13.33203125" style="5" customWidth="1"/>
    <col min="9" max="9" width="9.88671875" style="5" customWidth="1"/>
    <col min="10" max="11" width="10.5546875" customWidth="1"/>
    <col min="12" max="12" width="0" style="4" hidden="1" customWidth="1"/>
  </cols>
  <sheetData>
    <row r="1" spans="1:12" ht="36.6" customHeight="1" x14ac:dyDescent="0.3">
      <c r="A1" s="140" t="s">
        <v>204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6"/>
    </row>
    <row r="2" spans="1:12" ht="14.85" customHeight="1" x14ac:dyDescent="0.25">
      <c r="A2" s="160" t="s">
        <v>205</v>
      </c>
      <c r="B2" s="160"/>
      <c r="C2" s="160"/>
      <c r="D2" s="160"/>
      <c r="E2" s="160"/>
      <c r="F2" s="160"/>
      <c r="G2" s="161" t="s">
        <v>206</v>
      </c>
      <c r="H2" s="161" t="s">
        <v>207</v>
      </c>
      <c r="I2" s="161"/>
      <c r="J2" s="161" t="s">
        <v>3</v>
      </c>
      <c r="K2" s="162" t="s">
        <v>208</v>
      </c>
    </row>
    <row r="3" spans="1:12" ht="14.85" customHeight="1" x14ac:dyDescent="0.25">
      <c r="A3" s="7" t="s">
        <v>209</v>
      </c>
      <c r="B3" s="161" t="s">
        <v>210</v>
      </c>
      <c r="C3" s="161"/>
      <c r="D3" s="161"/>
      <c r="E3" s="161"/>
      <c r="F3" s="8" t="s">
        <v>211</v>
      </c>
      <c r="G3" s="161"/>
      <c r="H3" s="8" t="s">
        <v>212</v>
      </c>
      <c r="I3" s="8" t="s">
        <v>213</v>
      </c>
      <c r="J3" s="161"/>
      <c r="K3" s="162"/>
    </row>
    <row r="4" spans="1:12" x14ac:dyDescent="0.25">
      <c r="A4" s="3" t="s">
        <v>214</v>
      </c>
      <c r="B4" s="138" t="s">
        <v>215</v>
      </c>
      <c r="C4" s="138"/>
      <c r="D4" s="138"/>
      <c r="E4" s="138"/>
      <c r="F4" s="2"/>
      <c r="G4" s="9" t="s">
        <v>41</v>
      </c>
      <c r="H4" s="76">
        <v>1</v>
      </c>
      <c r="I4" s="77"/>
      <c r="J4" s="78">
        <f>SUMIF(Funções!$C$8:$C$327,Deflatores!G4,Funções!$H$8:$H$327)</f>
        <v>1144</v>
      </c>
      <c r="K4" s="79">
        <f>IF(H4="",COUNTIF(Funções!C$8:C$327,G4)*I4,H4*J4)</f>
        <v>1144</v>
      </c>
    </row>
    <row r="5" spans="1:12" x14ac:dyDescent="0.25">
      <c r="A5" s="3" t="s">
        <v>216</v>
      </c>
      <c r="B5" s="138" t="s">
        <v>217</v>
      </c>
      <c r="C5" s="138"/>
      <c r="D5" s="138"/>
      <c r="E5" s="138"/>
      <c r="F5" s="2" t="s">
        <v>218</v>
      </c>
      <c r="G5" s="9" t="s">
        <v>219</v>
      </c>
      <c r="H5" s="76">
        <v>0.5</v>
      </c>
      <c r="I5" s="77"/>
      <c r="J5" s="78">
        <f>SUMIF(Funções!$C$8:$C$327,Deflatores!G5,Funções!$H$8:$H$327)</f>
        <v>0</v>
      </c>
      <c r="K5" s="79">
        <f>IF(H5="",COUNTIF(Funções!C$8:C$327,G5)*I5,H5*J5)</f>
        <v>0</v>
      </c>
    </row>
    <row r="6" spans="1:12" x14ac:dyDescent="0.25">
      <c r="A6" s="3" t="s">
        <v>220</v>
      </c>
      <c r="B6" s="138" t="s">
        <v>221</v>
      </c>
      <c r="C6" s="138"/>
      <c r="D6" s="138"/>
      <c r="E6" s="138"/>
      <c r="F6" s="2" t="s">
        <v>218</v>
      </c>
      <c r="G6" s="9" t="s">
        <v>222</v>
      </c>
      <c r="H6" s="76">
        <v>0.4</v>
      </c>
      <c r="I6" s="77"/>
      <c r="J6" s="78">
        <f>SUMIF(Funções!$C$8:$C$327,Deflatores!G6,Funções!$H$8:$H$327)</f>
        <v>0</v>
      </c>
      <c r="K6" s="79">
        <f>IF(H6="",COUNTIF(Funções!C$8:C$327,G6)*I6,H6*J6)</f>
        <v>0</v>
      </c>
    </row>
    <row r="7" spans="1:12" x14ac:dyDescent="0.25">
      <c r="A7" s="3"/>
      <c r="B7" s="138" t="s">
        <v>223</v>
      </c>
      <c r="C7" s="138"/>
      <c r="D7" s="138"/>
      <c r="E7" s="138"/>
      <c r="F7" s="2" t="s">
        <v>218</v>
      </c>
      <c r="G7" s="9" t="s">
        <v>224</v>
      </c>
      <c r="H7" s="76">
        <v>0.5</v>
      </c>
      <c r="I7" s="77"/>
      <c r="J7" s="78">
        <f>SUMIF(Funções!$C$8:$C$327,Deflatores!G7,Funções!$H$8:$H$327)</f>
        <v>6</v>
      </c>
      <c r="K7" s="79">
        <f>IF(H7="",COUNTIF(Funções!C$8:C$327,G7)*I7,H7*J7)</f>
        <v>3</v>
      </c>
    </row>
    <row r="8" spans="1:12" x14ac:dyDescent="0.25">
      <c r="A8" s="3"/>
      <c r="B8" s="138" t="s">
        <v>225</v>
      </c>
      <c r="C8" s="138"/>
      <c r="D8" s="138"/>
      <c r="E8" s="138"/>
      <c r="F8" s="2" t="s">
        <v>218</v>
      </c>
      <c r="G8" s="9" t="s">
        <v>226</v>
      </c>
      <c r="H8" s="76">
        <v>0.75</v>
      </c>
      <c r="I8" s="77"/>
      <c r="J8" s="78">
        <f>SUMIF(Funções!$C$8:$C$327,Deflatores!G8,Funções!$H$8:$H$327)</f>
        <v>0</v>
      </c>
      <c r="K8" s="79">
        <f>IF(H8="",COUNTIF(Funções!C$8:C$327,G8)*I8,H8*J8)</f>
        <v>0</v>
      </c>
    </row>
    <row r="9" spans="1:12" x14ac:dyDescent="0.25">
      <c r="A9" s="3"/>
      <c r="B9" s="138" t="s">
        <v>227</v>
      </c>
      <c r="C9" s="138"/>
      <c r="D9" s="138"/>
      <c r="E9" s="138"/>
      <c r="F9" s="2" t="s">
        <v>218</v>
      </c>
      <c r="G9" s="9" t="s">
        <v>228</v>
      </c>
      <c r="H9" s="76">
        <v>0.9</v>
      </c>
      <c r="I9" s="77"/>
      <c r="J9" s="78">
        <f>SUMIF(Funções!$C$8:$C$327,Deflatores!G9,Funções!$H$8:$H$327)</f>
        <v>0</v>
      </c>
      <c r="K9" s="79">
        <f>IF(H9="",COUNTIF(Funções!C$8:C$327,G9)*I9,H9*J9)</f>
        <v>0</v>
      </c>
    </row>
    <row r="10" spans="1:12" x14ac:dyDescent="0.25">
      <c r="A10" s="3"/>
      <c r="B10" s="138" t="s">
        <v>229</v>
      </c>
      <c r="C10" s="138"/>
      <c r="D10" s="138"/>
      <c r="E10" s="138"/>
      <c r="F10" s="2" t="s">
        <v>230</v>
      </c>
      <c r="G10" s="9" t="s">
        <v>231</v>
      </c>
      <c r="H10" s="76">
        <v>1</v>
      </c>
      <c r="I10" s="77"/>
      <c r="J10" s="78">
        <f>SUMIF(Funções!$C$8:$C$327,Deflatores!G10,Funções!$H$8:$H$327)</f>
        <v>0</v>
      </c>
      <c r="K10" s="79">
        <f>IF(H10="",COUNTIF(Funções!C$8:C$327,G10)*I10,H10*J10)</f>
        <v>0</v>
      </c>
    </row>
    <row r="11" spans="1:12" x14ac:dyDescent="0.25">
      <c r="A11" s="3"/>
      <c r="B11" s="138" t="s">
        <v>232</v>
      </c>
      <c r="C11" s="138"/>
      <c r="D11" s="138"/>
      <c r="E11" s="138"/>
      <c r="F11" s="2" t="s">
        <v>233</v>
      </c>
      <c r="G11" s="9" t="s">
        <v>234</v>
      </c>
      <c r="H11" s="76">
        <v>0.5</v>
      </c>
      <c r="I11" s="77"/>
      <c r="J11" s="78">
        <f>SUMIF(Funções!$C$8:$C$327,Deflatores!G11,Funções!$H$8:$H$327)</f>
        <v>0</v>
      </c>
      <c r="K11" s="79">
        <f>IF(H11="",COUNTIF(Funções!C$8:C$327,G11)*I11,H11*J11)</f>
        <v>0</v>
      </c>
    </row>
    <row r="12" spans="1:12" ht="13.5" customHeight="1" x14ac:dyDescent="0.25">
      <c r="A12" s="3"/>
      <c r="B12" s="138" t="s">
        <v>235</v>
      </c>
      <c r="C12" s="138"/>
      <c r="D12" s="138"/>
      <c r="E12" s="138"/>
      <c r="F12" s="2" t="s">
        <v>233</v>
      </c>
      <c r="G12" s="9" t="s">
        <v>236</v>
      </c>
      <c r="H12" s="76">
        <v>0.5</v>
      </c>
      <c r="I12" s="77"/>
      <c r="J12" s="78">
        <f>SUMIF(Funções!$C$8:$C$327,Deflatores!G12,Funções!$H$8:$H$327)</f>
        <v>0</v>
      </c>
      <c r="K12" s="79">
        <f>IF(H12="",COUNTIF(Funções!C$8:C$327,G12)*I12,H12*J12)</f>
        <v>0</v>
      </c>
    </row>
    <row r="13" spans="1:12" ht="13.5" customHeight="1" x14ac:dyDescent="0.25">
      <c r="A13" s="3"/>
      <c r="B13" s="138" t="s">
        <v>237</v>
      </c>
      <c r="C13" s="138"/>
      <c r="D13" s="138"/>
      <c r="E13" s="138"/>
      <c r="F13" s="2" t="s">
        <v>233</v>
      </c>
      <c r="G13" s="9" t="s">
        <v>238</v>
      </c>
      <c r="H13" s="76">
        <v>0.75</v>
      </c>
      <c r="I13" s="77"/>
      <c r="J13" s="78">
        <f>SUMIF(Funções!$C$8:$C$327,Deflatores!G13,Funções!$H$8:$H$327)</f>
        <v>0</v>
      </c>
      <c r="K13" s="79">
        <f>IF(H13="",COUNTIF(Funções!C$8:C$327,G13)*I13,H13*J13)</f>
        <v>0</v>
      </c>
    </row>
    <row r="14" spans="1:12" ht="13.5" customHeight="1" x14ac:dyDescent="0.25">
      <c r="A14" s="3"/>
      <c r="B14" s="138" t="s">
        <v>239</v>
      </c>
      <c r="C14" s="138"/>
      <c r="D14" s="138"/>
      <c r="E14" s="138"/>
      <c r="F14" s="2" t="s">
        <v>233</v>
      </c>
      <c r="G14" s="9" t="s">
        <v>240</v>
      </c>
      <c r="H14" s="76">
        <v>0.9</v>
      </c>
      <c r="I14" s="77"/>
      <c r="J14" s="78">
        <f>SUMIF(Funções!$C$8:$C$327,Deflatores!G14,Funções!$H$8:$H$327)</f>
        <v>0</v>
      </c>
      <c r="K14" s="79">
        <f>IF(H14="",COUNTIF(Funções!C$8:C$327,G14)*I14,H14*J14)</f>
        <v>0</v>
      </c>
    </row>
    <row r="15" spans="1:12" ht="13.5" customHeight="1" x14ac:dyDescent="0.25">
      <c r="A15" s="3"/>
      <c r="B15" s="138" t="s">
        <v>241</v>
      </c>
      <c r="C15" s="138"/>
      <c r="D15" s="138"/>
      <c r="E15" s="138"/>
      <c r="F15" s="2" t="s">
        <v>233</v>
      </c>
      <c r="G15" s="9" t="s">
        <v>242</v>
      </c>
      <c r="H15" s="76">
        <v>0</v>
      </c>
      <c r="I15" s="77"/>
      <c r="J15" s="78">
        <f>SUMIF(Funções!$C$8:$C$327,Deflatores!G15,Funções!$H$8:$H$327)</f>
        <v>0</v>
      </c>
      <c r="K15" s="79">
        <f>IF(H15="",COUNTIF(Funções!C$8:C$327,G15)*I15,H15*J15)</f>
        <v>0</v>
      </c>
    </row>
    <row r="16" spans="1:12" ht="13.5" customHeight="1" x14ac:dyDescent="0.25">
      <c r="A16" s="3"/>
      <c r="B16" s="138" t="s">
        <v>243</v>
      </c>
      <c r="C16" s="138"/>
      <c r="D16" s="138"/>
      <c r="E16" s="138"/>
      <c r="F16" s="2" t="s">
        <v>244</v>
      </c>
      <c r="G16" s="9" t="s">
        <v>245</v>
      </c>
      <c r="H16" s="76">
        <v>1</v>
      </c>
      <c r="I16" s="77"/>
      <c r="J16" s="78">
        <f>SUMIF(Funções!$C$8:$C$327,Deflatores!G16,Funções!$H$8:$H$327)</f>
        <v>0</v>
      </c>
      <c r="K16" s="79">
        <f>IF(H16="",COUNTIF(Funções!C$8:C$327,G16)*I16,H16*J16)</f>
        <v>0</v>
      </c>
    </row>
    <row r="17" spans="1:11" x14ac:dyDescent="0.25">
      <c r="A17" s="3"/>
      <c r="B17" s="138" t="s">
        <v>246</v>
      </c>
      <c r="C17" s="138"/>
      <c r="D17" s="138"/>
      <c r="E17" s="138"/>
      <c r="F17" s="2" t="s">
        <v>247</v>
      </c>
      <c r="G17" s="9" t="s">
        <v>248</v>
      </c>
      <c r="H17" s="76">
        <v>1</v>
      </c>
      <c r="I17" s="77"/>
      <c r="J17" s="78">
        <f>SUMIF(Funções!$C$8:$C$327,Deflatores!G17,Funções!$H$8:$H$327)</f>
        <v>0</v>
      </c>
      <c r="K17" s="79">
        <f>IF(H17="",COUNTIF(Funções!C$8:C$327,G17)*I17,H17*J17)</f>
        <v>0</v>
      </c>
    </row>
    <row r="18" spans="1:11" ht="13.5" customHeight="1" x14ac:dyDescent="0.25">
      <c r="A18" s="3"/>
      <c r="B18" s="138" t="s">
        <v>249</v>
      </c>
      <c r="C18" s="138"/>
      <c r="D18" s="138"/>
      <c r="E18" s="138"/>
      <c r="F18" s="2" t="s">
        <v>247</v>
      </c>
      <c r="G18" s="9" t="s">
        <v>250</v>
      </c>
      <c r="H18" s="76">
        <v>0.3</v>
      </c>
      <c r="I18" s="77"/>
      <c r="J18" s="78">
        <f>SUMIF(Funções!$C$8:$C$327,Deflatores!G18,Funções!$H$8:$H$327)</f>
        <v>0</v>
      </c>
      <c r="K18" s="79">
        <f>IF(H18="",COUNTIF(Funções!C$8:C$327,G18)*I18,H18*J18)</f>
        <v>0</v>
      </c>
    </row>
    <row r="19" spans="1:11" ht="13.5" customHeight="1" x14ac:dyDescent="0.25">
      <c r="A19" s="3"/>
      <c r="B19" s="138" t="s">
        <v>251</v>
      </c>
      <c r="C19" s="138"/>
      <c r="D19" s="138"/>
      <c r="E19" s="138"/>
      <c r="F19" s="2" t="s">
        <v>252</v>
      </c>
      <c r="G19" s="9" t="s">
        <v>253</v>
      </c>
      <c r="H19" s="76">
        <v>0.3</v>
      </c>
      <c r="I19" s="77"/>
      <c r="J19" s="78">
        <f>SUMIF(Funções!$C$8:$C$327,Deflatores!G19,Funções!$H$8:$H$327)</f>
        <v>0</v>
      </c>
      <c r="K19" s="79">
        <f>IF(H19="",COUNTIF(Funções!C$8:C$327,G19)*I19,H19*J19)</f>
        <v>0</v>
      </c>
    </row>
    <row r="20" spans="1:11" ht="13.5" customHeight="1" x14ac:dyDescent="0.25">
      <c r="A20" s="3"/>
      <c r="B20" s="138" t="s">
        <v>254</v>
      </c>
      <c r="C20" s="138"/>
      <c r="D20" s="138"/>
      <c r="E20" s="138"/>
      <c r="F20" s="2" t="s">
        <v>255</v>
      </c>
      <c r="G20" s="9" t="s">
        <v>256</v>
      </c>
      <c r="H20" s="76">
        <v>0.3</v>
      </c>
      <c r="I20" s="77"/>
      <c r="J20" s="78">
        <f>SUMIF(Funções!$C$8:$C$327,Deflatores!G20,Funções!$H$8:$H$327)</f>
        <v>0</v>
      </c>
      <c r="K20" s="79">
        <f>IF(H20="",COUNTIF(Funções!C$8:C$327,G20)*I20,H20*J20)</f>
        <v>0</v>
      </c>
    </row>
    <row r="21" spans="1:11" ht="13.5" customHeight="1" x14ac:dyDescent="0.25">
      <c r="A21" s="3"/>
      <c r="B21" s="138" t="s">
        <v>257</v>
      </c>
      <c r="C21" s="138"/>
      <c r="D21" s="138"/>
      <c r="E21" s="138"/>
      <c r="F21" s="2" t="s">
        <v>258</v>
      </c>
      <c r="G21" s="9" t="s">
        <v>259</v>
      </c>
      <c r="H21" s="76">
        <v>0.3</v>
      </c>
      <c r="I21" s="77"/>
      <c r="J21" s="78">
        <f>SUMIF(Funções!$C$8:$C$327,Deflatores!G21,Funções!$H$8:$H$327)</f>
        <v>0</v>
      </c>
      <c r="K21" s="79">
        <f>IF(H21="",COUNTIF(Funções!C$8:C$327,G21)*I21,H21*J21)</f>
        <v>0</v>
      </c>
    </row>
    <row r="22" spans="1:11" x14ac:dyDescent="0.25">
      <c r="A22" s="3"/>
      <c r="B22" s="138" t="s">
        <v>260</v>
      </c>
      <c r="C22" s="138"/>
      <c r="D22" s="138"/>
      <c r="E22" s="138"/>
      <c r="F22" s="2" t="s">
        <v>261</v>
      </c>
      <c r="G22" s="9" t="s">
        <v>262</v>
      </c>
      <c r="H22" s="76"/>
      <c r="I22" s="77">
        <v>0.6</v>
      </c>
      <c r="J22" s="78">
        <f>SUMIF(Funções!$C$8:$C$327,Deflatores!G22,Funções!$H$8:$H$327)</f>
        <v>0</v>
      </c>
      <c r="K22" s="79">
        <f>IF(H22="",COUNTIF(Funções!C$8:C$327,G22)*I22,H22*J22)</f>
        <v>0</v>
      </c>
    </row>
    <row r="23" spans="1:11" ht="27" customHeight="1" x14ac:dyDescent="0.25">
      <c r="A23" s="3"/>
      <c r="B23" s="163" t="s">
        <v>263</v>
      </c>
      <c r="C23" s="164"/>
      <c r="D23" s="164"/>
      <c r="E23" s="165"/>
      <c r="F23" s="75" t="s">
        <v>264</v>
      </c>
      <c r="G23" s="9" t="s">
        <v>265</v>
      </c>
      <c r="H23" s="76">
        <v>0.5</v>
      </c>
      <c r="I23" s="77"/>
      <c r="J23" s="78">
        <f>SUMIF(Funções!$C$8:$C$327,Deflatores!G23,Funções!$H$8:$H$327)</f>
        <v>0</v>
      </c>
      <c r="K23" s="79">
        <f>IF(H23="",COUNTIF(Funções!C$8:C$327,G23)*I23,H23*J23)</f>
        <v>0</v>
      </c>
    </row>
    <row r="24" spans="1:11" ht="27" customHeight="1" x14ac:dyDescent="0.25">
      <c r="A24" s="3"/>
      <c r="B24" s="163" t="s">
        <v>266</v>
      </c>
      <c r="C24" s="164"/>
      <c r="D24" s="164"/>
      <c r="E24" s="165"/>
      <c r="F24" s="75" t="s">
        <v>264</v>
      </c>
      <c r="G24" s="9" t="s">
        <v>267</v>
      </c>
      <c r="H24" s="76">
        <v>0.5</v>
      </c>
      <c r="I24" s="77"/>
      <c r="J24" s="78">
        <f>SUMIF(Funções!$C$8:$C$327,Deflatores!G24,Funções!$H$8:$H$327)</f>
        <v>0</v>
      </c>
      <c r="K24" s="79">
        <f>IF(H24="",COUNTIF(Funções!C$8:C$327,G24)*I24,H24*J24)</f>
        <v>0</v>
      </c>
    </row>
    <row r="25" spans="1:11" ht="27" customHeight="1" x14ac:dyDescent="0.25">
      <c r="A25" s="3"/>
      <c r="B25" s="166" t="s">
        <v>268</v>
      </c>
      <c r="C25" s="138"/>
      <c r="D25" s="138"/>
      <c r="E25" s="138"/>
      <c r="F25" s="75" t="s">
        <v>264</v>
      </c>
      <c r="G25" s="9" t="s">
        <v>269</v>
      </c>
      <c r="H25" s="76">
        <v>0.75</v>
      </c>
      <c r="I25" s="77"/>
      <c r="J25" s="78">
        <f>SUMIF(Funções!$C$8:$C$327,Deflatores!G25,Funções!$H$8:$H$327)</f>
        <v>0</v>
      </c>
      <c r="K25" s="79">
        <f>IF(H25="",COUNTIF(Funções!C$8:C$327,G25)*I25,H25*J25)</f>
        <v>0</v>
      </c>
    </row>
    <row r="26" spans="1:11" ht="13.5" customHeight="1" x14ac:dyDescent="0.25">
      <c r="A26" s="3"/>
      <c r="B26" s="138" t="s">
        <v>270</v>
      </c>
      <c r="C26" s="138"/>
      <c r="D26" s="138"/>
      <c r="E26" s="138"/>
      <c r="F26" s="2" t="s">
        <v>271</v>
      </c>
      <c r="G26" s="9" t="s">
        <v>272</v>
      </c>
      <c r="H26" s="76">
        <v>1</v>
      </c>
      <c r="I26" s="77"/>
      <c r="J26" s="78">
        <f>SUMIF(Funções!$C$8:$C$327,Deflatores!G26,Funções!$H$8:$H$327)</f>
        <v>0</v>
      </c>
      <c r="K26" s="79">
        <f>IF(H26="",COUNTIF(Funções!C$8:C$327,G26)*I26,H26*J26)</f>
        <v>0</v>
      </c>
    </row>
    <row r="27" spans="1:11" ht="13.5" customHeight="1" x14ac:dyDescent="0.25">
      <c r="A27" s="3"/>
      <c r="B27" s="138" t="s">
        <v>273</v>
      </c>
      <c r="C27" s="138"/>
      <c r="D27" s="138"/>
      <c r="E27" s="138"/>
      <c r="F27" s="2" t="s">
        <v>271</v>
      </c>
      <c r="G27" s="9" t="s">
        <v>274</v>
      </c>
      <c r="H27" s="76">
        <v>1</v>
      </c>
      <c r="I27" s="77"/>
      <c r="J27" s="78">
        <f>SUMIF(Funções!$C$8:$C$327,Deflatores!G27,Funções!$H$8:$H$327)</f>
        <v>0</v>
      </c>
      <c r="K27" s="79">
        <f>IF(H27="",COUNTIF(Funções!C$8:C$327,G27)*I27,H27*J27)</f>
        <v>0</v>
      </c>
    </row>
    <row r="28" spans="1:11" ht="13.5" customHeight="1" x14ac:dyDescent="0.25">
      <c r="A28" s="3"/>
      <c r="B28" s="138" t="s">
        <v>275</v>
      </c>
      <c r="C28" s="138"/>
      <c r="D28" s="138"/>
      <c r="E28" s="138"/>
      <c r="F28" s="2" t="s">
        <v>271</v>
      </c>
      <c r="G28" s="9" t="s">
        <v>276</v>
      </c>
      <c r="H28" s="76">
        <v>0.6</v>
      </c>
      <c r="I28" s="77"/>
      <c r="J28" s="78">
        <f>SUMIF(Funções!$C$8:$C$327,Deflatores!G28,Funções!$H$8:$H$327)</f>
        <v>0</v>
      </c>
      <c r="K28" s="79">
        <f>IF(H28="",COUNTIF(Funções!C$8:C$327,G28)*I28,H28*J28)</f>
        <v>0</v>
      </c>
    </row>
    <row r="29" spans="1:11" ht="13.5" customHeight="1" x14ac:dyDescent="0.25">
      <c r="A29" s="3"/>
      <c r="B29" s="138" t="s">
        <v>277</v>
      </c>
      <c r="C29" s="138"/>
      <c r="D29" s="138"/>
      <c r="E29" s="138"/>
      <c r="F29" s="2" t="s">
        <v>278</v>
      </c>
      <c r="G29" s="9" t="s">
        <v>279</v>
      </c>
      <c r="H29" s="76">
        <v>1</v>
      </c>
      <c r="I29" s="77"/>
      <c r="J29" s="78">
        <f>SUMIF(Funções!$C$8:$C$327,Deflatores!G29,Funções!$H$8:$H$327)</f>
        <v>0</v>
      </c>
      <c r="K29" s="79">
        <f>IF(H29="",COUNTIF(Funções!C$8:C$327,G29)*I29,H29*J29)</f>
        <v>0</v>
      </c>
    </row>
    <row r="30" spans="1:11" ht="13.5" customHeight="1" x14ac:dyDescent="0.25">
      <c r="A30" s="3"/>
      <c r="B30" s="138" t="s">
        <v>280</v>
      </c>
      <c r="C30" s="138"/>
      <c r="D30" s="138"/>
      <c r="E30" s="138"/>
      <c r="F30" s="2" t="s">
        <v>281</v>
      </c>
      <c r="G30" s="9" t="s">
        <v>282</v>
      </c>
      <c r="H30" s="76">
        <v>0.1</v>
      </c>
      <c r="I30" s="77"/>
      <c r="J30" s="78">
        <f>SUMIF(Funções!$C$8:$C$327,Deflatores!G30,Funções!$H$8:$H$327)</f>
        <v>0</v>
      </c>
      <c r="K30" s="79">
        <f>IF(H30="",COUNTIF(Funções!C$8:C$327,G30)*I30,H30*J30)</f>
        <v>0</v>
      </c>
    </row>
    <row r="31" spans="1:11" ht="13.5" customHeight="1" x14ac:dyDescent="0.25">
      <c r="A31" s="3"/>
      <c r="B31" s="138" t="s">
        <v>283</v>
      </c>
      <c r="C31" s="138"/>
      <c r="D31" s="138"/>
      <c r="E31" s="138"/>
      <c r="F31" s="2" t="s">
        <v>284</v>
      </c>
      <c r="G31" s="9" t="s">
        <v>285</v>
      </c>
      <c r="H31" s="76">
        <v>0.1</v>
      </c>
      <c r="I31" s="77"/>
      <c r="J31" s="78">
        <f>SUMIF(Funções!$C$8:$C$327,Deflatores!G31,Funções!$H$8:$H$327)</f>
        <v>0</v>
      </c>
      <c r="K31" s="79">
        <f>IF(H31="",COUNTIF(Funções!C$8:C$327,G31)*I31,H31*J31)</f>
        <v>0</v>
      </c>
    </row>
    <row r="32" spans="1:11" ht="13.5" customHeight="1" x14ac:dyDescent="0.25">
      <c r="A32" s="3"/>
      <c r="B32" s="89" t="s">
        <v>286</v>
      </c>
      <c r="C32" s="90"/>
      <c r="D32" s="90"/>
      <c r="E32" s="91"/>
      <c r="F32" s="2" t="s">
        <v>287</v>
      </c>
      <c r="G32" s="9" t="s">
        <v>288</v>
      </c>
      <c r="H32" s="76">
        <v>0.25</v>
      </c>
      <c r="I32" s="77"/>
      <c r="J32" s="78">
        <f>SUMIF(Funções!$C$8:$C$327,Deflatores!G32,Funções!$H$8:$H$327)</f>
        <v>0</v>
      </c>
      <c r="K32" s="79">
        <f>IF(H32="",COUNTIF(Funções!C$8:C$327,G32)*I32,H32*J32)</f>
        <v>0</v>
      </c>
    </row>
    <row r="33" spans="1:12" ht="13.5" customHeight="1" x14ac:dyDescent="0.25">
      <c r="A33" s="3"/>
      <c r="B33" s="89" t="s">
        <v>289</v>
      </c>
      <c r="C33" s="90"/>
      <c r="D33" s="90"/>
      <c r="E33" s="91"/>
      <c r="F33" s="2" t="s">
        <v>290</v>
      </c>
      <c r="G33" s="9" t="s">
        <v>291</v>
      </c>
      <c r="H33" s="76">
        <v>0.2</v>
      </c>
      <c r="I33" s="77"/>
      <c r="J33" s="78">
        <f>SUMIF(Funções!$C$8:$C$327,Deflatores!G33,Funções!$H$8:$H$327)</f>
        <v>0</v>
      </c>
      <c r="K33" s="79">
        <f>IF(H33="",COUNTIF(Funções!C$8:C$327,G33)*I33,H33*J33)</f>
        <v>0</v>
      </c>
    </row>
    <row r="34" spans="1:12" ht="13.5" customHeight="1" x14ac:dyDescent="0.25">
      <c r="A34" s="3"/>
      <c r="B34" s="89" t="s">
        <v>292</v>
      </c>
      <c r="C34" s="90"/>
      <c r="D34" s="90"/>
      <c r="E34" s="91"/>
      <c r="F34" s="2" t="s">
        <v>290</v>
      </c>
      <c r="G34" s="9" t="s">
        <v>293</v>
      </c>
      <c r="H34" s="76">
        <v>0.15</v>
      </c>
      <c r="I34" s="77"/>
      <c r="J34" s="78">
        <f>SUMIF(Funções!$C$8:$C$327,Deflatores!G34,Funções!$H$8:$H$327)</f>
        <v>0</v>
      </c>
      <c r="K34" s="79">
        <f>IF(H34="",COUNTIF(Funções!C$8:C$327,G34)*I34,H34*J34)</f>
        <v>0</v>
      </c>
    </row>
    <row r="35" spans="1:12" ht="13.5" customHeight="1" x14ac:dyDescent="0.25">
      <c r="A35" s="3"/>
      <c r="B35" s="89" t="s">
        <v>294</v>
      </c>
      <c r="C35" s="90"/>
      <c r="D35" s="90"/>
      <c r="E35" s="91"/>
      <c r="F35" s="2" t="s">
        <v>295</v>
      </c>
      <c r="G35" s="9" t="s">
        <v>296</v>
      </c>
      <c r="H35" s="76">
        <v>0.15</v>
      </c>
      <c r="I35" s="77"/>
      <c r="J35" s="78">
        <f>SUMIF(Funções!$C$8:$C$327,Deflatores!G35,Funções!$H$8:$H$327)</f>
        <v>0</v>
      </c>
      <c r="K35" s="79">
        <f>IF(H35="",COUNTIF(Funções!C$8:C$327,G35)*I35,H35*J35)</f>
        <v>0</v>
      </c>
    </row>
    <row r="36" spans="1:12" ht="13.5" customHeight="1" x14ac:dyDescent="0.25">
      <c r="A36" s="3"/>
      <c r="B36" s="138" t="s">
        <v>297</v>
      </c>
      <c r="C36" s="138"/>
      <c r="D36" s="138"/>
      <c r="E36" s="138"/>
      <c r="F36" s="2" t="s">
        <v>298</v>
      </c>
      <c r="G36" s="9" t="s">
        <v>299</v>
      </c>
      <c r="H36" s="76">
        <v>1</v>
      </c>
      <c r="I36" s="77"/>
      <c r="J36" s="78">
        <f>SUMIF(Funções!$C$8:$C$327,Deflatores!G36,Funções!$H$8:$H$327)</f>
        <v>0</v>
      </c>
      <c r="K36" s="79">
        <f>IF(H36="",COUNTIF(Funções!C$8:C$327,G36)*I36,H36*J36)</f>
        <v>0</v>
      </c>
    </row>
    <row r="37" spans="1:12" ht="13.5" customHeight="1" x14ac:dyDescent="0.25">
      <c r="A37" s="3"/>
      <c r="B37" s="138"/>
      <c r="C37" s="138"/>
      <c r="D37" s="138"/>
      <c r="E37" s="138"/>
      <c r="F37" s="2"/>
      <c r="G37" s="9" t="s">
        <v>300</v>
      </c>
      <c r="H37" s="76"/>
      <c r="I37" s="77"/>
      <c r="J37" s="78">
        <f>SUMIF(Funções!$C$8:$C$327,Deflatores!G37,Funções!$H$8:$H$327)</f>
        <v>0</v>
      </c>
      <c r="K37" s="79">
        <f>IF(H37="",COUNTIF(Funções!C$8:C$327,G37)*I37,H37*J37)</f>
        <v>0</v>
      </c>
      <c r="L37" s="4" t="s">
        <v>49</v>
      </c>
    </row>
    <row r="38" spans="1:12" ht="13.5" customHeight="1" x14ac:dyDescent="0.25">
      <c r="A38" s="3"/>
      <c r="B38" s="138"/>
      <c r="C38" s="138"/>
      <c r="D38" s="138"/>
      <c r="E38" s="138"/>
      <c r="F38" s="2"/>
      <c r="G38" s="9" t="s">
        <v>300</v>
      </c>
      <c r="H38" s="76"/>
      <c r="I38" s="77"/>
      <c r="J38" s="78">
        <f>SUMIF(Funções!$C$8:$C$327,Deflatores!G38,Funções!$H$8:$H$327)</f>
        <v>0</v>
      </c>
      <c r="K38" s="79">
        <f>IF(H38="",COUNTIF(Funções!C$8:C$327,G38)*I38,H38*J38)</f>
        <v>0</v>
      </c>
      <c r="L38" s="4" t="s">
        <v>40</v>
      </c>
    </row>
    <row r="39" spans="1:12" ht="13.8" x14ac:dyDescent="0.3">
      <c r="A39" s="52"/>
      <c r="B39" s="53"/>
      <c r="C39" s="53"/>
      <c r="D39" s="53"/>
      <c r="E39" s="53"/>
      <c r="F39" s="53"/>
      <c r="G39" s="54"/>
      <c r="H39" s="55"/>
      <c r="I39" s="55"/>
      <c r="J39" s="56"/>
      <c r="K39" s="57"/>
      <c r="L39" s="4" t="s">
        <v>51</v>
      </c>
    </row>
    <row r="40" spans="1:12" ht="14.85" customHeight="1" x14ac:dyDescent="0.25">
      <c r="A40" s="160" t="s">
        <v>204</v>
      </c>
      <c r="B40" s="160"/>
      <c r="C40" s="160"/>
      <c r="D40" s="160"/>
      <c r="E40" s="160"/>
      <c r="F40" s="160"/>
      <c r="G40" s="161" t="s">
        <v>206</v>
      </c>
      <c r="H40" s="161" t="s">
        <v>207</v>
      </c>
      <c r="I40" s="161"/>
      <c r="J40" s="161" t="s">
        <v>301</v>
      </c>
      <c r="K40" s="162" t="s">
        <v>208</v>
      </c>
      <c r="L40" s="4" t="s">
        <v>46</v>
      </c>
    </row>
    <row r="41" spans="1:12" ht="14.85" customHeight="1" x14ac:dyDescent="0.25">
      <c r="A41" s="7" t="s">
        <v>209</v>
      </c>
      <c r="B41" s="161" t="s">
        <v>210</v>
      </c>
      <c r="C41" s="161"/>
      <c r="D41" s="161"/>
      <c r="E41" s="161"/>
      <c r="F41" s="8" t="s">
        <v>211</v>
      </c>
      <c r="G41" s="161"/>
      <c r="H41" s="161"/>
      <c r="I41" s="161"/>
      <c r="J41" s="161"/>
      <c r="K41" s="162"/>
      <c r="L41" s="4" t="s">
        <v>44</v>
      </c>
    </row>
    <row r="42" spans="1:12" ht="13.5" customHeight="1" x14ac:dyDescent="0.3">
      <c r="A42" s="11"/>
      <c r="B42" s="138" t="s">
        <v>302</v>
      </c>
      <c r="C42" s="138"/>
      <c r="D42" s="138"/>
      <c r="E42" s="138"/>
      <c r="F42" s="2" t="s">
        <v>303</v>
      </c>
      <c r="G42" s="9" t="s">
        <v>304</v>
      </c>
      <c r="H42" s="167">
        <v>0.6</v>
      </c>
      <c r="I42" s="167"/>
      <c r="J42" s="12">
        <f>COUNTIF(Funções!B$8:B$327,G42)</f>
        <v>0</v>
      </c>
      <c r="K42" s="10">
        <f>SUMIF(Funções!B$8:B$327,$G42,Funções!K$8:K$327)</f>
        <v>0</v>
      </c>
      <c r="L42" s="4" t="str">
        <f t="shared" ref="L42:L64" si="0">""&amp;G42</f>
        <v>PAG</v>
      </c>
    </row>
    <row r="43" spans="1:12" ht="13.5" customHeight="1" x14ac:dyDescent="0.3">
      <c r="A43" s="11"/>
      <c r="B43" s="138" t="s">
        <v>305</v>
      </c>
      <c r="C43" s="138"/>
      <c r="D43" s="138"/>
      <c r="E43" s="138"/>
      <c r="F43" s="2" t="s">
        <v>261</v>
      </c>
      <c r="G43" s="9" t="s">
        <v>306</v>
      </c>
      <c r="H43" s="167">
        <v>0.6</v>
      </c>
      <c r="I43" s="167"/>
      <c r="J43" s="12">
        <f>COUNTIF(Funções!B$8:B$327,G43)</f>
        <v>0</v>
      </c>
      <c r="K43" s="10">
        <f>SUMIF(Funções!B$8:B$327,$G43,Funções!K$8:K$327)</f>
        <v>0</v>
      </c>
      <c r="L43" s="4" t="str">
        <f t="shared" si="0"/>
        <v>COSNF</v>
      </c>
    </row>
    <row r="44" spans="1:12" ht="13.5" customHeight="1" x14ac:dyDescent="0.3">
      <c r="A44" s="11"/>
      <c r="B44" s="138" t="s">
        <v>307</v>
      </c>
      <c r="C44" s="138"/>
      <c r="D44" s="138"/>
      <c r="E44" s="138"/>
      <c r="F44" s="2"/>
      <c r="G44" s="9" t="s">
        <v>308</v>
      </c>
      <c r="H44" s="167">
        <v>0</v>
      </c>
      <c r="I44" s="167"/>
      <c r="J44" s="12">
        <f>COUNTIF(Funções!B$8:B$327,G44)</f>
        <v>0</v>
      </c>
      <c r="K44" s="10">
        <f>SUMIF(Funções!B$8:B$327,$G44,Funções!K$8:K$327)</f>
        <v>0</v>
      </c>
      <c r="L44" s="4" t="str">
        <f t="shared" si="0"/>
        <v>DC</v>
      </c>
    </row>
    <row r="45" spans="1:12" ht="13.5" customHeight="1" x14ac:dyDescent="0.3">
      <c r="A45" s="11"/>
      <c r="B45" s="138"/>
      <c r="C45" s="138"/>
      <c r="D45" s="138"/>
      <c r="E45" s="138"/>
      <c r="F45" s="2"/>
      <c r="G45" s="9" t="s">
        <v>300</v>
      </c>
      <c r="H45" s="167"/>
      <c r="I45" s="167"/>
      <c r="J45" s="12">
        <f>COUNTIF(Funções!B$8:B$327,G45)</f>
        <v>0</v>
      </c>
      <c r="K45" s="10">
        <f>SUMIF(Funções!B$8:B$327,$G45,Funções!K$8:K$327)</f>
        <v>0</v>
      </c>
      <c r="L45" s="4" t="str">
        <f t="shared" si="0"/>
        <v xml:space="preserve">           .</v>
      </c>
    </row>
    <row r="46" spans="1:12" ht="13.5" customHeight="1" x14ac:dyDescent="0.3">
      <c r="A46" s="11"/>
      <c r="B46" s="138"/>
      <c r="C46" s="138"/>
      <c r="D46" s="138"/>
      <c r="E46" s="138"/>
      <c r="F46" s="2"/>
      <c r="G46" s="9" t="s">
        <v>300</v>
      </c>
      <c r="H46" s="167"/>
      <c r="I46" s="167"/>
      <c r="J46" s="12">
        <f>COUNTIF(Funções!B$8:B$327,G46)</f>
        <v>0</v>
      </c>
      <c r="K46" s="10">
        <f>SUMIF(Funções!B$8:B$327,$G46,Funções!K$8:K$327)</f>
        <v>0</v>
      </c>
      <c r="L46" s="4" t="str">
        <f t="shared" si="0"/>
        <v xml:space="preserve">           .</v>
      </c>
    </row>
    <row r="47" spans="1:12" ht="13.8" x14ac:dyDescent="0.3">
      <c r="A47" s="11"/>
      <c r="B47" s="138"/>
      <c r="C47" s="138"/>
      <c r="D47" s="138"/>
      <c r="E47" s="138"/>
      <c r="F47" s="2"/>
      <c r="G47" s="9" t="s">
        <v>300</v>
      </c>
      <c r="H47" s="167"/>
      <c r="I47" s="167"/>
      <c r="J47" s="12">
        <f>COUNTIF(Funções!B$8:B$327,G47)</f>
        <v>0</v>
      </c>
      <c r="K47" s="10">
        <f>SUMIF(Funções!B$8:B$327,$G47,Funções!K$8:K$327)</f>
        <v>0</v>
      </c>
      <c r="L47" s="4" t="str">
        <f t="shared" si="0"/>
        <v xml:space="preserve">           .</v>
      </c>
    </row>
    <row r="48" spans="1:12" ht="13.8" x14ac:dyDescent="0.3">
      <c r="A48" s="11"/>
      <c r="B48" s="138"/>
      <c r="C48" s="138"/>
      <c r="D48" s="138"/>
      <c r="E48" s="138"/>
      <c r="F48" s="2"/>
      <c r="G48" s="9" t="s">
        <v>300</v>
      </c>
      <c r="H48" s="167"/>
      <c r="I48" s="167"/>
      <c r="J48" s="12">
        <f>COUNTIF(Funções!B$8:B$327,G48)</f>
        <v>0</v>
      </c>
      <c r="K48" s="10">
        <f>SUMIF(Funções!B$8:B$327,$G48,Funções!K$8:K$327)</f>
        <v>0</v>
      </c>
      <c r="L48" s="4" t="str">
        <f t="shared" si="0"/>
        <v xml:space="preserve">           .</v>
      </c>
    </row>
    <row r="49" spans="1:12" ht="13.8" x14ac:dyDescent="0.3">
      <c r="A49" s="11"/>
      <c r="B49" s="138"/>
      <c r="C49" s="138"/>
      <c r="D49" s="138"/>
      <c r="E49" s="138"/>
      <c r="F49" s="2"/>
      <c r="G49" s="9" t="s">
        <v>300</v>
      </c>
      <c r="H49" s="167"/>
      <c r="I49" s="167"/>
      <c r="J49" s="12">
        <f>COUNTIF(Funções!B$8:B$327,G49)</f>
        <v>0</v>
      </c>
      <c r="K49" s="10">
        <f>SUMIF(Funções!B$8:B$327,$G49,Funções!K$8:K$327)</f>
        <v>0</v>
      </c>
      <c r="L49" s="4" t="str">
        <f t="shared" si="0"/>
        <v xml:space="preserve">           .</v>
      </c>
    </row>
    <row r="50" spans="1:12" ht="13.8" x14ac:dyDescent="0.3">
      <c r="A50" s="11"/>
      <c r="B50" s="138"/>
      <c r="C50" s="138"/>
      <c r="D50" s="138"/>
      <c r="E50" s="138"/>
      <c r="F50" s="2"/>
      <c r="G50" s="9" t="s">
        <v>300</v>
      </c>
      <c r="H50" s="167"/>
      <c r="I50" s="167"/>
      <c r="J50" s="12">
        <f>COUNTIF(Funções!B$8:B$327,G50)</f>
        <v>0</v>
      </c>
      <c r="K50" s="10">
        <f>SUMIF(Funções!B$8:B$327,$G50,Funções!K$8:K$327)</f>
        <v>0</v>
      </c>
      <c r="L50" s="4" t="str">
        <f t="shared" si="0"/>
        <v xml:space="preserve">           .</v>
      </c>
    </row>
    <row r="51" spans="1:12" ht="13.8" x14ac:dyDescent="0.3">
      <c r="A51" s="11"/>
      <c r="B51" s="138"/>
      <c r="C51" s="138"/>
      <c r="D51" s="138"/>
      <c r="E51" s="138"/>
      <c r="F51" s="2"/>
      <c r="G51" s="9" t="s">
        <v>300</v>
      </c>
      <c r="H51" s="167"/>
      <c r="I51" s="167"/>
      <c r="J51" s="12">
        <f>COUNTIF(Funções!B$8:B$327,G51)</f>
        <v>0</v>
      </c>
      <c r="K51" s="10">
        <f>SUMIF(Funções!B$8:B$327,$G51,Funções!K$8:K$327)</f>
        <v>0</v>
      </c>
      <c r="L51" s="4" t="str">
        <f t="shared" si="0"/>
        <v xml:space="preserve">           .</v>
      </c>
    </row>
    <row r="52" spans="1:12" ht="13.8" x14ac:dyDescent="0.3">
      <c r="A52" s="11"/>
      <c r="B52" s="138"/>
      <c r="C52" s="138"/>
      <c r="D52" s="138"/>
      <c r="E52" s="138"/>
      <c r="F52" s="2"/>
      <c r="G52" s="9" t="s">
        <v>300</v>
      </c>
      <c r="H52" s="167"/>
      <c r="I52" s="167"/>
      <c r="J52" s="12">
        <f>COUNTIF(Funções!B$8:B$327,G52)</f>
        <v>0</v>
      </c>
      <c r="K52" s="10">
        <f>SUMIF(Funções!B$8:B$327,$G52,Funções!K$8:K$327)</f>
        <v>0</v>
      </c>
      <c r="L52" s="4" t="str">
        <f t="shared" si="0"/>
        <v xml:space="preserve">           .</v>
      </c>
    </row>
    <row r="53" spans="1:12" ht="13.8" x14ac:dyDescent="0.3">
      <c r="A53" s="11"/>
      <c r="B53" s="138"/>
      <c r="C53" s="138"/>
      <c r="D53" s="138"/>
      <c r="E53" s="138"/>
      <c r="F53" s="2"/>
      <c r="G53" s="9" t="s">
        <v>300</v>
      </c>
      <c r="H53" s="167"/>
      <c r="I53" s="167"/>
      <c r="J53" s="12">
        <f>COUNTIF(Funções!B$8:B$327,G53)</f>
        <v>0</v>
      </c>
      <c r="K53" s="10">
        <f>SUMIF(Funções!B$8:B$327,$G53,Funções!K$8:K$327)</f>
        <v>0</v>
      </c>
      <c r="L53" s="4" t="str">
        <f t="shared" si="0"/>
        <v xml:space="preserve">           .</v>
      </c>
    </row>
    <row r="54" spans="1:12" ht="13.8" x14ac:dyDescent="0.3">
      <c r="A54" s="11"/>
      <c r="B54" s="138"/>
      <c r="C54" s="138"/>
      <c r="D54" s="138"/>
      <c r="E54" s="138"/>
      <c r="F54" s="2"/>
      <c r="G54" s="9" t="s">
        <v>300</v>
      </c>
      <c r="H54" s="167"/>
      <c r="I54" s="167"/>
      <c r="J54" s="12">
        <f>COUNTIF(Funções!B$8:B$327,G54)</f>
        <v>0</v>
      </c>
      <c r="K54" s="10">
        <f>SUMIF(Funções!B$8:B$327,$G54,Funções!K$8:K$327)</f>
        <v>0</v>
      </c>
      <c r="L54" s="4" t="str">
        <f t="shared" si="0"/>
        <v xml:space="preserve">           .</v>
      </c>
    </row>
    <row r="55" spans="1:12" ht="13.8" x14ac:dyDescent="0.3">
      <c r="A55" s="11"/>
      <c r="B55" s="138"/>
      <c r="C55" s="138"/>
      <c r="D55" s="138"/>
      <c r="E55" s="138"/>
      <c r="F55" s="2"/>
      <c r="G55" s="9" t="s">
        <v>300</v>
      </c>
      <c r="H55" s="167"/>
      <c r="I55" s="167"/>
      <c r="J55" s="12">
        <f>COUNTIF(Funções!B$8:B$327,G55)</f>
        <v>0</v>
      </c>
      <c r="K55" s="10">
        <f>SUMIF(Funções!B$8:B$327,$G55,Funções!K$8:K$327)</f>
        <v>0</v>
      </c>
      <c r="L55" s="4" t="str">
        <f t="shared" si="0"/>
        <v xml:space="preserve">           .</v>
      </c>
    </row>
    <row r="56" spans="1:12" ht="13.8" x14ac:dyDescent="0.3">
      <c r="A56" s="11"/>
      <c r="B56" s="138"/>
      <c r="C56" s="138"/>
      <c r="D56" s="138"/>
      <c r="E56" s="138"/>
      <c r="F56" s="2"/>
      <c r="G56" s="9" t="s">
        <v>300</v>
      </c>
      <c r="H56" s="167"/>
      <c r="I56" s="167"/>
      <c r="J56" s="12">
        <f>COUNTIF(Funções!B$8:B$327,G56)</f>
        <v>0</v>
      </c>
      <c r="K56" s="10">
        <f>SUMIF(Funções!B$8:B$327,$G56,Funções!K$8:K$327)</f>
        <v>0</v>
      </c>
      <c r="L56" s="4" t="str">
        <f t="shared" si="0"/>
        <v xml:space="preserve">           .</v>
      </c>
    </row>
    <row r="57" spans="1:12" ht="13.8" x14ac:dyDescent="0.3">
      <c r="A57" s="11"/>
      <c r="B57" s="138"/>
      <c r="C57" s="138"/>
      <c r="D57" s="138"/>
      <c r="E57" s="138"/>
      <c r="F57" s="2"/>
      <c r="G57" s="9" t="s">
        <v>300</v>
      </c>
      <c r="H57" s="167"/>
      <c r="I57" s="167"/>
      <c r="J57" s="12">
        <f>COUNTIF(Funções!B$8:B$327,G57)</f>
        <v>0</v>
      </c>
      <c r="K57" s="10">
        <f>SUMIF(Funções!B$8:B$327,$G57,Funções!K$8:K$327)</f>
        <v>0</v>
      </c>
      <c r="L57" s="4" t="str">
        <f t="shared" si="0"/>
        <v xml:space="preserve">           .</v>
      </c>
    </row>
    <row r="58" spans="1:12" ht="13.8" x14ac:dyDescent="0.3">
      <c r="A58" s="11"/>
      <c r="B58" s="138"/>
      <c r="C58" s="138"/>
      <c r="D58" s="138"/>
      <c r="E58" s="138"/>
      <c r="F58" s="2"/>
      <c r="G58" s="9" t="s">
        <v>300</v>
      </c>
      <c r="H58" s="167"/>
      <c r="I58" s="167"/>
      <c r="J58" s="12">
        <f>COUNTIF(Funções!B$8:B$327,G58)</f>
        <v>0</v>
      </c>
      <c r="K58" s="10">
        <f>SUMIF(Funções!B$8:B$327,$G58,Funções!K$8:K$327)</f>
        <v>0</v>
      </c>
      <c r="L58" s="4" t="str">
        <f t="shared" si="0"/>
        <v xml:space="preserve">           .</v>
      </c>
    </row>
    <row r="59" spans="1:12" ht="13.8" x14ac:dyDescent="0.3">
      <c r="A59" s="11"/>
      <c r="B59" s="138"/>
      <c r="C59" s="138"/>
      <c r="D59" s="138"/>
      <c r="E59" s="138"/>
      <c r="F59" s="2"/>
      <c r="G59" s="9" t="s">
        <v>300</v>
      </c>
      <c r="H59" s="167"/>
      <c r="I59" s="167"/>
      <c r="J59" s="12">
        <f>COUNTIF(Funções!B$8:B$327,G59)</f>
        <v>0</v>
      </c>
      <c r="K59" s="10">
        <f>SUMIF(Funções!B$8:B$327,$G59,Funções!K$8:K$327)</f>
        <v>0</v>
      </c>
      <c r="L59" s="4" t="str">
        <f t="shared" si="0"/>
        <v xml:space="preserve">           .</v>
      </c>
    </row>
    <row r="60" spans="1:12" ht="13.8" x14ac:dyDescent="0.3">
      <c r="A60" s="11"/>
      <c r="B60" s="138"/>
      <c r="C60" s="138"/>
      <c r="D60" s="138"/>
      <c r="E60" s="138"/>
      <c r="F60" s="2"/>
      <c r="G60" s="9" t="s">
        <v>300</v>
      </c>
      <c r="H60" s="167"/>
      <c r="I60" s="167"/>
      <c r="J60" s="12">
        <f>COUNTIF(Funções!B$8:B$327,G60)</f>
        <v>0</v>
      </c>
      <c r="K60" s="10">
        <f>SUMIF(Funções!B$8:B$327,$G60,Funções!K$8:K$327)</f>
        <v>0</v>
      </c>
      <c r="L60" s="4" t="str">
        <f t="shared" si="0"/>
        <v xml:space="preserve">           .</v>
      </c>
    </row>
    <row r="61" spans="1:12" ht="13.8" x14ac:dyDescent="0.3">
      <c r="A61" s="11"/>
      <c r="B61" s="138"/>
      <c r="C61" s="138"/>
      <c r="D61" s="138"/>
      <c r="E61" s="138"/>
      <c r="F61" s="2"/>
      <c r="G61" s="9" t="s">
        <v>300</v>
      </c>
      <c r="H61" s="167"/>
      <c r="I61" s="167"/>
      <c r="J61" s="12">
        <f>COUNTIF(Funções!B$8:B$327,G61)</f>
        <v>0</v>
      </c>
      <c r="K61" s="10">
        <f>SUMIF(Funções!B$8:B$327,$G61,Funções!K$8:K$327)</f>
        <v>0</v>
      </c>
      <c r="L61" s="4" t="str">
        <f t="shared" si="0"/>
        <v xml:space="preserve">           .</v>
      </c>
    </row>
    <row r="62" spans="1:12" ht="13.8" x14ac:dyDescent="0.3">
      <c r="A62" s="11"/>
      <c r="B62" s="138"/>
      <c r="C62" s="138"/>
      <c r="D62" s="138"/>
      <c r="E62" s="138"/>
      <c r="F62" s="2"/>
      <c r="G62" s="9" t="s">
        <v>300</v>
      </c>
      <c r="H62" s="167"/>
      <c r="I62" s="167"/>
      <c r="J62" s="12">
        <f>COUNTIF(Funções!B$8:B$327,G62)</f>
        <v>0</v>
      </c>
      <c r="K62" s="10">
        <f>SUMIF(Funções!B$8:B$327,$G62,Funções!K$8:K$327)</f>
        <v>0</v>
      </c>
      <c r="L62" s="4" t="str">
        <f t="shared" si="0"/>
        <v xml:space="preserve">           .</v>
      </c>
    </row>
    <row r="63" spans="1:12" ht="13.8" x14ac:dyDescent="0.3">
      <c r="A63" s="11"/>
      <c r="B63" s="138"/>
      <c r="C63" s="138"/>
      <c r="D63" s="138"/>
      <c r="E63" s="138"/>
      <c r="F63" s="2"/>
      <c r="G63" s="9" t="s">
        <v>300</v>
      </c>
      <c r="H63" s="167"/>
      <c r="I63" s="167"/>
      <c r="J63" s="12">
        <f>COUNTIF(Funções!B$8:B$327,G63)</f>
        <v>0</v>
      </c>
      <c r="K63" s="10">
        <f>SUMIF(Funções!B$8:B$327,$G63,Funções!K$8:K$327)</f>
        <v>0</v>
      </c>
      <c r="L63" s="4" t="str">
        <f t="shared" si="0"/>
        <v xml:space="preserve">           .</v>
      </c>
    </row>
    <row r="64" spans="1:12" ht="13.8" x14ac:dyDescent="0.3">
      <c r="A64" s="13"/>
      <c r="B64" s="168"/>
      <c r="C64" s="168"/>
      <c r="D64" s="168"/>
      <c r="E64" s="168"/>
      <c r="F64" s="14"/>
      <c r="G64" s="15" t="s">
        <v>300</v>
      </c>
      <c r="H64" s="169"/>
      <c r="I64" s="169"/>
      <c r="J64" s="16">
        <f>COUNTIF(Funções!B$8:B$327,G64)</f>
        <v>0</v>
      </c>
      <c r="K64" s="17">
        <f>SUMIF(Funções!B$8:B$327,$G64,Funções!K$8:K$327)</f>
        <v>0</v>
      </c>
      <c r="L64" s="4" t="str">
        <f t="shared" si="0"/>
        <v xml:space="preserve">           .</v>
      </c>
    </row>
  </sheetData>
  <sheetProtection selectLockedCells="1" selectUnlockedCells="1"/>
  <mergeCells count="90"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45:E45"/>
    <mergeCell ref="H45:I45"/>
    <mergeCell ref="B46:E46"/>
    <mergeCell ref="H46:I46"/>
    <mergeCell ref="B47:E47"/>
    <mergeCell ref="H47:I47"/>
    <mergeCell ref="B43:E43"/>
    <mergeCell ref="H43:I43"/>
    <mergeCell ref="B44:E44"/>
    <mergeCell ref="H44:I44"/>
    <mergeCell ref="H40:I41"/>
    <mergeCell ref="J40:J41"/>
    <mergeCell ref="K40:K41"/>
    <mergeCell ref="B41:E41"/>
    <mergeCell ref="B42:E42"/>
    <mergeCell ref="H42:I42"/>
    <mergeCell ref="G40:G41"/>
    <mergeCell ref="B31:E31"/>
    <mergeCell ref="B36:E36"/>
    <mergeCell ref="B37:E37"/>
    <mergeCell ref="B38:E38"/>
    <mergeCell ref="A40:F40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4:E4"/>
    <mergeCell ref="B5:E5"/>
    <mergeCell ref="A1:K1"/>
    <mergeCell ref="A2:F2"/>
    <mergeCell ref="G2:G3"/>
    <mergeCell ref="H2:I2"/>
    <mergeCell ref="J2:J3"/>
    <mergeCell ref="K2:K3"/>
    <mergeCell ref="B3:E3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view="pageBreakPreview" zoomScaleSheetLayoutView="100" workbookViewId="0">
      <pane ySplit="8" topLeftCell="A15" activePane="bottomLeft" state="frozen"/>
      <selection activeCell="B11" sqref="B11"/>
      <selection pane="bottomLeft" activeCell="A9" sqref="A9"/>
    </sheetView>
  </sheetViews>
  <sheetFormatPr defaultRowHeight="13.2" x14ac:dyDescent="0.25"/>
  <cols>
    <col min="1" max="1" width="2.88671875" customWidth="1"/>
    <col min="2" max="2" width="8.33203125" customWidth="1"/>
    <col min="3" max="3" width="11.5546875" customWidth="1"/>
    <col min="4" max="4" width="1.109375" customWidth="1"/>
    <col min="5" max="5" width="7.6640625" customWidth="1"/>
    <col min="6" max="6" width="5.88671875" customWidth="1"/>
    <col min="7" max="7" width="13.44140625" customWidth="1"/>
    <col min="8" max="8" width="8.44140625" customWidth="1"/>
    <col min="9" max="9" width="5.88671875" customWidth="1"/>
    <col min="10" max="10" width="11.5546875" customWidth="1"/>
    <col min="11" max="11" width="8.44140625" customWidth="1"/>
    <col min="12" max="12" width="6.5546875" customWidth="1"/>
  </cols>
  <sheetData>
    <row r="1" spans="1:12" x14ac:dyDescent="0.25">
      <c r="A1" s="140" t="s">
        <v>309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</row>
    <row r="2" spans="1:12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</row>
    <row r="3" spans="1:12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</row>
    <row r="4" spans="1:12" x14ac:dyDescent="0.25">
      <c r="A4" s="172" t="str">
        <f>Contagem!A5&amp;" : "&amp;Contagem!F5</f>
        <v xml:space="preserve">Aplicação : </v>
      </c>
      <c r="B4" s="172"/>
      <c r="C4" s="172"/>
      <c r="D4" s="172"/>
      <c r="E4" s="172"/>
      <c r="F4" s="154" t="str">
        <f>Contagem!A8&amp;" : "&amp;Contagem!F8</f>
        <v>Projeto : SST - Saúde e Segurança no Trabalho</v>
      </c>
      <c r="G4" s="154"/>
      <c r="H4" s="154"/>
      <c r="I4" s="154"/>
      <c r="J4" s="154"/>
      <c r="K4" s="154"/>
      <c r="L4" s="154"/>
    </row>
    <row r="5" spans="1:12" x14ac:dyDescent="0.25">
      <c r="A5" s="172" t="str">
        <f>Contagem!A9&amp;" : "&amp;Contagem!F9</f>
        <v>Responsável : Ana Karyna da Silva Teixeira</v>
      </c>
      <c r="B5" s="172"/>
      <c r="C5" s="172"/>
      <c r="D5" s="172"/>
      <c r="E5" s="172"/>
      <c r="F5" s="154" t="str">
        <f>Contagem!A10&amp;" : "&amp;Contagem!F10</f>
        <v>Revisor : Luana Alves de Araujo Passos Aguiar</v>
      </c>
      <c r="G5" s="154"/>
      <c r="H5" s="154"/>
      <c r="I5" s="154"/>
      <c r="J5" s="154"/>
      <c r="K5" s="154"/>
      <c r="L5" s="154"/>
    </row>
    <row r="6" spans="1:12" x14ac:dyDescent="0.25">
      <c r="A6" s="172" t="str">
        <f>Contagem!A4&amp;" : "&amp;Contagem!F4</f>
        <v>Empresa : Secretaria de Estado de Planejamento e Gestão de Mato Grosso</v>
      </c>
      <c r="B6" s="172"/>
      <c r="C6" s="172"/>
      <c r="D6" s="172"/>
      <c r="E6" s="172"/>
      <c r="F6" s="154" t="str">
        <f>"Tipo de Contagem : "&amp;Contagem!F6</f>
        <v>Tipo de Contagem : Projeto de Desenvolvimento</v>
      </c>
      <c r="G6" s="154"/>
      <c r="H6" s="154"/>
      <c r="I6" s="154"/>
      <c r="J6" s="154"/>
      <c r="K6" s="154"/>
      <c r="L6" s="154"/>
    </row>
    <row r="7" spans="1:12" ht="12.75" customHeight="1" x14ac:dyDescent="0.25">
      <c r="A7" s="174" t="s">
        <v>310</v>
      </c>
      <c r="B7" s="174"/>
      <c r="C7" s="175" t="s">
        <v>311</v>
      </c>
      <c r="D7" s="175"/>
      <c r="E7" s="175"/>
      <c r="F7" s="175"/>
      <c r="G7" s="170" t="s">
        <v>312</v>
      </c>
      <c r="H7" s="170" t="s">
        <v>313</v>
      </c>
      <c r="I7" s="50"/>
      <c r="J7" s="170" t="s">
        <v>314</v>
      </c>
      <c r="K7" s="170"/>
      <c r="L7" s="171" t="s">
        <v>313</v>
      </c>
    </row>
    <row r="8" spans="1:12" x14ac:dyDescent="0.25">
      <c r="A8" s="174"/>
      <c r="B8" s="174"/>
      <c r="C8" s="175"/>
      <c r="D8" s="175"/>
      <c r="E8" s="175"/>
      <c r="F8" s="175"/>
      <c r="G8" s="170"/>
      <c r="H8" s="170"/>
      <c r="I8" s="51"/>
      <c r="J8" s="170"/>
      <c r="K8" s="170"/>
      <c r="L8" s="171"/>
    </row>
    <row r="9" spans="1:12" ht="6" customHeight="1" x14ac:dyDescent="0.3">
      <c r="A9" s="30"/>
      <c r="B9" s="31"/>
      <c r="C9" s="31"/>
      <c r="D9" s="31"/>
      <c r="E9" s="31"/>
      <c r="F9" s="31"/>
      <c r="G9" s="31"/>
      <c r="H9" s="31"/>
      <c r="I9" s="31"/>
      <c r="J9" s="31"/>
      <c r="K9" s="31"/>
      <c r="L9" s="32"/>
    </row>
    <row r="10" spans="1:12" ht="13.8" x14ac:dyDescent="0.3">
      <c r="A10" s="33"/>
      <c r="B10" s="34" t="s">
        <v>51</v>
      </c>
      <c r="C10" s="35">
        <f>COUNTIF(Funções!G8:G327,"EEL")</f>
        <v>54</v>
      </c>
      <c r="D10" s="34"/>
      <c r="E10" s="36" t="s">
        <v>315</v>
      </c>
      <c r="F10" s="36" t="s">
        <v>316</v>
      </c>
      <c r="G10" s="35">
        <f>C10*3</f>
        <v>162</v>
      </c>
      <c r="H10" s="34"/>
      <c r="I10" s="18"/>
      <c r="J10" s="37" t="str">
        <f>Deflatores!$G$4&amp;"="</f>
        <v>I=</v>
      </c>
      <c r="K10" s="38">
        <f>SUMIF(Funções!$J$8:$J$327,"EE"&amp;Deflatores!G4,Funções!$L$8:$L$327)</f>
        <v>410</v>
      </c>
      <c r="L10" s="39"/>
    </row>
    <row r="11" spans="1:12" ht="13.8" x14ac:dyDescent="0.3">
      <c r="A11" s="40"/>
      <c r="B11" s="34"/>
      <c r="C11" s="35">
        <f>COUNTIF(Funções!G8:G327,"EEA")</f>
        <v>8</v>
      </c>
      <c r="D11" s="34"/>
      <c r="E11" s="36" t="s">
        <v>317</v>
      </c>
      <c r="F11" s="36" t="s">
        <v>318</v>
      </c>
      <c r="G11" s="35">
        <f>C11*4</f>
        <v>32</v>
      </c>
      <c r="H11" s="34"/>
      <c r="I11" s="18"/>
      <c r="J11" s="37" t="str">
        <f>Deflatores!$G$5&amp;"="</f>
        <v>A=</v>
      </c>
      <c r="K11" s="38">
        <f>SUMIF(Funções!$J$8:$J$327,"EE"&amp;Deflatores!G5,Funções!$L$8:$L$327)</f>
        <v>0</v>
      </c>
      <c r="L11" s="39"/>
    </row>
    <row r="12" spans="1:12" ht="13.8" x14ac:dyDescent="0.3">
      <c r="A12" s="40"/>
      <c r="B12" s="34"/>
      <c r="C12" s="35">
        <f>COUNTIF(Funções!G8:G327,"EEH")</f>
        <v>37</v>
      </c>
      <c r="D12" s="34"/>
      <c r="E12" s="36" t="s">
        <v>319</v>
      </c>
      <c r="F12" s="36" t="s">
        <v>320</v>
      </c>
      <c r="G12" s="35">
        <f>C12*6</f>
        <v>222</v>
      </c>
      <c r="H12" s="34"/>
      <c r="I12" s="18"/>
      <c r="J12" s="37" t="str">
        <f>Deflatores!$G$6&amp;"="</f>
        <v>E=</v>
      </c>
      <c r="K12" s="38">
        <f>SUMIF(Funções!$J$8:$J$327,"EE"&amp;Deflatores!G6,Funções!$L$8:$L$327)</f>
        <v>0</v>
      </c>
      <c r="L12" s="41"/>
    </row>
    <row r="13" spans="1:12" ht="13.8" x14ac:dyDescent="0.3">
      <c r="A13" s="40"/>
      <c r="B13" s="34"/>
      <c r="C13" s="34"/>
      <c r="D13" s="34"/>
      <c r="E13" s="34"/>
      <c r="F13" s="34"/>
      <c r="G13" s="34"/>
      <c r="H13" s="34"/>
      <c r="I13" s="34"/>
      <c r="J13" s="34"/>
      <c r="K13" s="42"/>
      <c r="L13" s="39"/>
    </row>
    <row r="14" spans="1:12" ht="13.8" x14ac:dyDescent="0.3">
      <c r="A14" s="40"/>
      <c r="B14" s="43" t="s">
        <v>321</v>
      </c>
      <c r="C14" s="35">
        <f>SUM(C10:C12)</f>
        <v>99</v>
      </c>
      <c r="D14" s="34"/>
      <c r="E14" s="34"/>
      <c r="F14" s="43" t="s">
        <v>322</v>
      </c>
      <c r="G14" s="35">
        <f>SUM(G10:G12)</f>
        <v>416</v>
      </c>
      <c r="H14" s="18">
        <f>IF($G$45&lt;&gt;0,G14/$G$45,"")</f>
        <v>0.36173913043478262</v>
      </c>
      <c r="J14" s="37"/>
      <c r="K14" s="38">
        <f>SUM(K10:K13)</f>
        <v>410</v>
      </c>
      <c r="L14" s="19">
        <f>IF('Sumário 2'!L11&lt;&gt;0,K14/'Sumário 2'!L11,"")</f>
        <v>0.20347394540942929</v>
      </c>
    </row>
    <row r="15" spans="1:12" ht="6" customHeight="1" x14ac:dyDescent="0.3">
      <c r="A15" s="44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45"/>
    </row>
    <row r="16" spans="1:12" ht="6" customHeight="1" x14ac:dyDescent="0.3">
      <c r="A16" s="40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9"/>
    </row>
    <row r="17" spans="1:12" ht="13.8" x14ac:dyDescent="0.3">
      <c r="A17" s="40"/>
      <c r="B17" s="34" t="s">
        <v>44</v>
      </c>
      <c r="C17" s="37">
        <f>COUNTIF(Funções!G8:G327,"SEL")</f>
        <v>1</v>
      </c>
      <c r="D17" s="34"/>
      <c r="E17" s="36" t="s">
        <v>315</v>
      </c>
      <c r="F17" s="36" t="s">
        <v>318</v>
      </c>
      <c r="G17" s="37">
        <f>C17*4</f>
        <v>4</v>
      </c>
      <c r="H17" s="34"/>
      <c r="I17" s="34"/>
      <c r="J17" s="37" t="str">
        <f>Deflatores!$G$4&amp;"="</f>
        <v>I=</v>
      </c>
      <c r="K17" s="46">
        <f>SUMIF(Funções!$J$8:$J$327,"SE"&amp;Deflatores!$G$4,Funções!$L$8:$L$327)</f>
        <v>4</v>
      </c>
      <c r="L17" s="39"/>
    </row>
    <row r="18" spans="1:12" ht="13.8" x14ac:dyDescent="0.3">
      <c r="A18" s="40"/>
      <c r="B18" s="34"/>
      <c r="C18" s="37">
        <f>COUNTIF(Funções!G8:G327,"SEA")</f>
        <v>0</v>
      </c>
      <c r="D18" s="34"/>
      <c r="E18" s="36" t="s">
        <v>317</v>
      </c>
      <c r="F18" s="36" t="s">
        <v>323</v>
      </c>
      <c r="G18" s="37">
        <f>C18*5</f>
        <v>0</v>
      </c>
      <c r="H18" s="34"/>
      <c r="I18" s="34"/>
      <c r="J18" s="37" t="str">
        <f>Deflatores!$G$5&amp;"="</f>
        <v>A=</v>
      </c>
      <c r="K18" s="46">
        <f>SUMIF(Funções!$J$8:$J$327,"SE"&amp;Deflatores!$G$5,Funções!$L$8:$L$327)</f>
        <v>0</v>
      </c>
      <c r="L18" s="39"/>
    </row>
    <row r="19" spans="1:12" ht="13.8" x14ac:dyDescent="0.3">
      <c r="A19" s="40"/>
      <c r="B19" s="34"/>
      <c r="C19" s="37">
        <f>COUNTIF(Funções!G8:G327,"SEH")</f>
        <v>0</v>
      </c>
      <c r="D19" s="34"/>
      <c r="E19" s="36" t="s">
        <v>319</v>
      </c>
      <c r="F19" s="36" t="s">
        <v>324</v>
      </c>
      <c r="G19" s="37">
        <f>C19*7</f>
        <v>0</v>
      </c>
      <c r="H19" s="34"/>
      <c r="I19" s="34"/>
      <c r="J19" s="37" t="str">
        <f>Deflatores!$G$6&amp;"="</f>
        <v>E=</v>
      </c>
      <c r="K19" s="46">
        <f>SUMIF(Funções!$J$8:$J$327,"SE"&amp;Deflatores!$G$6,Funções!$L$8:$L$327)</f>
        <v>0</v>
      </c>
      <c r="L19" s="41"/>
    </row>
    <row r="20" spans="1:12" ht="13.8" x14ac:dyDescent="0.3">
      <c r="A20" s="40"/>
      <c r="B20" s="34"/>
      <c r="C20" s="34"/>
      <c r="D20" s="34"/>
      <c r="E20" s="34"/>
      <c r="F20" s="34"/>
      <c r="G20" s="34"/>
      <c r="H20" s="34"/>
      <c r="I20" s="34"/>
      <c r="J20" s="34"/>
      <c r="K20" s="42"/>
      <c r="L20" s="39"/>
    </row>
    <row r="21" spans="1:12" ht="13.8" x14ac:dyDescent="0.3">
      <c r="A21" s="40"/>
      <c r="B21" s="43" t="s">
        <v>321</v>
      </c>
      <c r="C21" s="35">
        <f>SUM(C17:C19)</f>
        <v>1</v>
      </c>
      <c r="D21" s="34"/>
      <c r="E21" s="34"/>
      <c r="F21" s="43" t="s">
        <v>322</v>
      </c>
      <c r="G21" s="35">
        <f>SUM(G17:G19)</f>
        <v>4</v>
      </c>
      <c r="H21" s="18">
        <f>IF($G$45&lt;&gt;0,G21/$G$45,"")</f>
        <v>3.4782608695652175E-3</v>
      </c>
      <c r="J21" s="37"/>
      <c r="K21" s="38">
        <f>SUM(K17:K20)</f>
        <v>4</v>
      </c>
      <c r="L21" s="19">
        <f>IF('Sumário 2'!L11&lt;&gt;0,K21/'Sumário 2'!L11,"")</f>
        <v>1.9851116625310174E-3</v>
      </c>
    </row>
    <row r="22" spans="1:12" ht="6" customHeight="1" x14ac:dyDescent="0.3">
      <c r="A22" s="44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45"/>
    </row>
    <row r="23" spans="1:12" ht="6" customHeight="1" x14ac:dyDescent="0.3">
      <c r="A23" s="30"/>
      <c r="B23" s="31"/>
      <c r="C23" s="34"/>
      <c r="D23" s="31"/>
      <c r="E23" s="31"/>
      <c r="F23" s="31"/>
      <c r="G23" s="34"/>
      <c r="H23" s="31"/>
      <c r="I23" s="31"/>
      <c r="J23" s="31"/>
      <c r="K23" s="31"/>
      <c r="L23" s="32"/>
    </row>
    <row r="24" spans="1:12" ht="13.8" x14ac:dyDescent="0.3">
      <c r="A24" s="40"/>
      <c r="B24" s="34" t="s">
        <v>46</v>
      </c>
      <c r="C24" s="35">
        <f>COUNTIF(Funções!G8:G327,"CEL")</f>
        <v>65</v>
      </c>
      <c r="D24" s="34"/>
      <c r="E24" s="36" t="s">
        <v>315</v>
      </c>
      <c r="F24" s="36" t="s">
        <v>316</v>
      </c>
      <c r="G24" s="35">
        <f>C24*3</f>
        <v>195</v>
      </c>
      <c r="H24" s="34"/>
      <c r="I24" s="34"/>
      <c r="J24" s="37" t="str">
        <f>Deflatores!$G$4&amp;"="</f>
        <v>I=</v>
      </c>
      <c r="K24" s="38">
        <f>SUMIF(Funções!$J$8:$J$327,"CE"&amp;Deflatores!$G$4,Funções!$L$8:$L$327)</f>
        <v>509</v>
      </c>
      <c r="L24" s="39"/>
    </row>
    <row r="25" spans="1:12" ht="13.8" x14ac:dyDescent="0.3">
      <c r="A25" s="40"/>
      <c r="B25" s="34"/>
      <c r="C25" s="35">
        <f>COUNTIF(Funções!G8:G327,"CEA")</f>
        <v>29</v>
      </c>
      <c r="D25" s="34"/>
      <c r="E25" s="36" t="s">
        <v>317</v>
      </c>
      <c r="F25" s="36" t="s">
        <v>318</v>
      </c>
      <c r="G25" s="35">
        <f>C25*4</f>
        <v>116</v>
      </c>
      <c r="H25" s="34"/>
      <c r="I25" s="34"/>
      <c r="J25" s="37" t="str">
        <f>Deflatores!$G$5&amp;"="</f>
        <v>A=</v>
      </c>
      <c r="K25" s="38">
        <f>SUMIF(Funções!$J$8:$J$327,"CE"&amp;Deflatores!$G$5,Funções!$L$8:$L$327)</f>
        <v>0</v>
      </c>
      <c r="L25" s="39"/>
    </row>
    <row r="26" spans="1:12" ht="13.8" x14ac:dyDescent="0.3">
      <c r="A26" s="40"/>
      <c r="B26" s="34"/>
      <c r="C26" s="35">
        <f>COUNTIF(Funções!G8:G327,"CEH")</f>
        <v>33</v>
      </c>
      <c r="D26" s="34"/>
      <c r="E26" s="36" t="s">
        <v>319</v>
      </c>
      <c r="F26" s="36" t="s">
        <v>320</v>
      </c>
      <c r="G26" s="35">
        <f>C26*6</f>
        <v>198</v>
      </c>
      <c r="H26" s="34"/>
      <c r="I26" s="34"/>
      <c r="J26" s="37" t="str">
        <f>Deflatores!$G$6&amp;"="</f>
        <v>E=</v>
      </c>
      <c r="K26" s="38">
        <f>SUMIF(Funções!$J$8:$J$327,"CE"&amp;Deflatores!$G$6,Funções!$L$8:$L$327)</f>
        <v>0</v>
      </c>
      <c r="L26" s="41"/>
    </row>
    <row r="27" spans="1:12" ht="13.8" x14ac:dyDescent="0.3">
      <c r="A27" s="40"/>
      <c r="B27" s="34"/>
      <c r="C27" s="34"/>
      <c r="D27" s="34"/>
      <c r="E27" s="34"/>
      <c r="F27" s="34"/>
      <c r="G27" s="34"/>
      <c r="H27" s="34"/>
      <c r="I27" s="34"/>
      <c r="J27" s="34"/>
      <c r="K27" s="42"/>
      <c r="L27" s="39"/>
    </row>
    <row r="28" spans="1:12" ht="13.8" x14ac:dyDescent="0.3">
      <c r="A28" s="40"/>
      <c r="B28" s="43" t="s">
        <v>321</v>
      </c>
      <c r="C28" s="35">
        <f>SUM(C24:C26)</f>
        <v>127</v>
      </c>
      <c r="D28" s="34"/>
      <c r="E28" s="34"/>
      <c r="F28" s="43" t="s">
        <v>322</v>
      </c>
      <c r="G28" s="35">
        <f>SUM(G24:G26)</f>
        <v>509</v>
      </c>
      <c r="H28" s="18">
        <f>IF($G$45&lt;&gt;0,G28/$G$45,"")</f>
        <v>0.44260869565217392</v>
      </c>
      <c r="J28" s="37"/>
      <c r="K28" s="38">
        <f>SUM(K24:K27)</f>
        <v>509</v>
      </c>
      <c r="L28" s="19">
        <f>IF('Sumário 2'!L11&lt;&gt;0,K28/'Sumário 2'!L11,"")</f>
        <v>0.25260545905707193</v>
      </c>
    </row>
    <row r="29" spans="1:12" ht="6" customHeight="1" x14ac:dyDescent="0.3">
      <c r="A29" s="44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45"/>
    </row>
    <row r="30" spans="1:12" ht="6" customHeight="1" x14ac:dyDescent="0.3">
      <c r="A30" s="30"/>
      <c r="B30" s="31"/>
      <c r="C30" s="34"/>
      <c r="D30" s="31"/>
      <c r="E30" s="31"/>
      <c r="F30" s="31"/>
      <c r="G30" s="34"/>
      <c r="H30" s="31"/>
      <c r="I30" s="31"/>
      <c r="J30" s="31"/>
      <c r="K30" s="31"/>
      <c r="L30" s="32"/>
    </row>
    <row r="31" spans="1:12" ht="13.8" x14ac:dyDescent="0.3">
      <c r="A31" s="40"/>
      <c r="B31" s="34" t="s">
        <v>49</v>
      </c>
      <c r="C31" s="35">
        <f>COUNTIF(Funções!G8:G327,"ALIL")</f>
        <v>18</v>
      </c>
      <c r="D31" s="34"/>
      <c r="E31" s="34" t="s">
        <v>315</v>
      </c>
      <c r="F31" s="34" t="s">
        <v>324</v>
      </c>
      <c r="G31" s="35">
        <f>C31*7</f>
        <v>126</v>
      </c>
      <c r="H31" s="34"/>
      <c r="I31" s="34"/>
      <c r="J31" s="37" t="str">
        <f>Deflatores!$G$4&amp;"="</f>
        <v>I=</v>
      </c>
      <c r="K31" s="38">
        <f>SUMIF(Funções!$J$8:$J$327,"ALI"&amp;Deflatores!$G$4,Funções!$L$8:$L$327)</f>
        <v>191</v>
      </c>
      <c r="L31" s="39"/>
    </row>
    <row r="32" spans="1:12" ht="13.8" x14ac:dyDescent="0.3">
      <c r="A32" s="40"/>
      <c r="B32" s="34"/>
      <c r="C32" s="35">
        <f>COUNTIF(Funções!G8:G327,"ALIA")</f>
        <v>5</v>
      </c>
      <c r="D32" s="34"/>
      <c r="E32" s="34" t="s">
        <v>317</v>
      </c>
      <c r="F32" s="34" t="s">
        <v>325</v>
      </c>
      <c r="G32" s="35">
        <f>C32*10</f>
        <v>50</v>
      </c>
      <c r="H32" s="34"/>
      <c r="I32" s="34"/>
      <c r="J32" s="37" t="str">
        <f>Deflatores!$G$5&amp;"="</f>
        <v>A=</v>
      </c>
      <c r="K32" s="38">
        <f>SUMIF(Funções!$J$8:$J$327,"ALI"&amp;Deflatores!$G$5,Funções!$L$8:$L$327)</f>
        <v>0</v>
      </c>
      <c r="L32" s="39"/>
    </row>
    <row r="33" spans="1:12" ht="13.8" x14ac:dyDescent="0.3">
      <c r="A33" s="40"/>
      <c r="B33" s="34"/>
      <c r="C33" s="35">
        <f>COUNTIF(Funções!G8:G327,"ALIH")</f>
        <v>1</v>
      </c>
      <c r="D33" s="34"/>
      <c r="E33" s="34" t="s">
        <v>319</v>
      </c>
      <c r="F33" s="34" t="s">
        <v>326</v>
      </c>
      <c r="G33" s="35">
        <f>C33*15</f>
        <v>15</v>
      </c>
      <c r="H33" s="34"/>
      <c r="I33" s="34"/>
      <c r="J33" s="37" t="str">
        <f>Deflatores!$G$6&amp;"="</f>
        <v>E=</v>
      </c>
      <c r="K33" s="38">
        <f>SUMIF(Funções!$J$8:$J$327,"ALI"&amp;Deflatores!$G$6,Funções!$L$8:$L$327)</f>
        <v>0</v>
      </c>
      <c r="L33" s="41"/>
    </row>
    <row r="34" spans="1:12" ht="13.8" x14ac:dyDescent="0.3">
      <c r="A34" s="40"/>
      <c r="B34" s="34"/>
      <c r="C34" s="34"/>
      <c r="D34" s="34"/>
      <c r="E34" s="34"/>
      <c r="F34" s="34"/>
      <c r="G34" s="34"/>
      <c r="H34" s="34"/>
      <c r="I34" s="34"/>
      <c r="J34" s="34"/>
      <c r="K34" s="42"/>
      <c r="L34" s="39"/>
    </row>
    <row r="35" spans="1:12" ht="13.8" x14ac:dyDescent="0.3">
      <c r="A35" s="40"/>
      <c r="B35" s="43" t="s">
        <v>321</v>
      </c>
      <c r="C35" s="35">
        <f>SUM(C31:C33)</f>
        <v>24</v>
      </c>
      <c r="D35" s="34"/>
      <c r="E35" s="34"/>
      <c r="F35" s="43" t="s">
        <v>322</v>
      </c>
      <c r="G35" s="35">
        <f>SUM(G31:G33)</f>
        <v>191</v>
      </c>
      <c r="H35" s="18">
        <f>IF($G$45&lt;&gt;0,G35/$G$45,"")</f>
        <v>0.16608695652173913</v>
      </c>
      <c r="J35" s="37"/>
      <c r="K35" s="38">
        <f>SUM(K31:K34)</f>
        <v>191</v>
      </c>
      <c r="L35" s="19">
        <f>IF('Sumário 2'!L11&lt;&gt;0,K35/'Sumário 2'!L11,"")</f>
        <v>9.478908188585608E-2</v>
      </c>
    </row>
    <row r="36" spans="1:12" ht="6" customHeight="1" x14ac:dyDescent="0.3">
      <c r="A36" s="44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45"/>
    </row>
    <row r="37" spans="1:12" ht="6" customHeight="1" x14ac:dyDescent="0.3">
      <c r="A37" s="30"/>
      <c r="B37" s="31"/>
      <c r="C37" s="34"/>
      <c r="D37" s="31"/>
      <c r="E37" s="31"/>
      <c r="F37" s="31"/>
      <c r="G37" s="34"/>
      <c r="H37" s="31"/>
      <c r="I37" s="31"/>
      <c r="J37" s="31"/>
      <c r="K37" s="31"/>
      <c r="L37" s="32"/>
    </row>
    <row r="38" spans="1:12" ht="13.8" x14ac:dyDescent="0.3">
      <c r="A38" s="40"/>
      <c r="B38" s="34" t="s">
        <v>40</v>
      </c>
      <c r="C38" s="35">
        <f>COUNTIF(Funções!G8:G327,"AIEL")</f>
        <v>6</v>
      </c>
      <c r="D38" s="34"/>
      <c r="E38" s="34" t="s">
        <v>315</v>
      </c>
      <c r="F38" s="34" t="s">
        <v>323</v>
      </c>
      <c r="G38" s="35">
        <f>C38*5</f>
        <v>30</v>
      </c>
      <c r="H38" s="34"/>
      <c r="I38" s="34"/>
      <c r="J38" s="37" t="str">
        <f>Deflatores!$G$4&amp;"="</f>
        <v>I=</v>
      </c>
      <c r="K38" s="38">
        <f>SUMIF(Funções!$J$8:$J$327,"AIE"&amp;Deflatores!$G$4,Funções!$L$8:$L$327)</f>
        <v>30</v>
      </c>
      <c r="L38" s="39"/>
    </row>
    <row r="39" spans="1:12" ht="13.8" x14ac:dyDescent="0.3">
      <c r="A39" s="40"/>
      <c r="B39" s="34"/>
      <c r="C39" s="35">
        <f>COUNTIF(Funções!G8:G327,"AIEA")</f>
        <v>0</v>
      </c>
      <c r="D39" s="34"/>
      <c r="E39" s="34" t="s">
        <v>317</v>
      </c>
      <c r="F39" s="34" t="s">
        <v>324</v>
      </c>
      <c r="G39" s="35">
        <f>C39*7</f>
        <v>0</v>
      </c>
      <c r="H39" s="34"/>
      <c r="I39" s="34"/>
      <c r="J39" s="37" t="str">
        <f>Deflatores!$G$5&amp;"="</f>
        <v>A=</v>
      </c>
      <c r="K39" s="38">
        <f>SUMIF(Funções!$J$8:$J$327,"AIE"&amp;Deflatores!$G$5,Funções!$L$8:$L$327)</f>
        <v>0</v>
      </c>
      <c r="L39" s="39"/>
    </row>
    <row r="40" spans="1:12" ht="13.8" x14ac:dyDescent="0.3">
      <c r="A40" s="40"/>
      <c r="B40" s="34"/>
      <c r="C40" s="35">
        <f>COUNTIF(Funções!G8:G327,"AIEH")</f>
        <v>0</v>
      </c>
      <c r="D40" s="34"/>
      <c r="E40" s="34" t="s">
        <v>319</v>
      </c>
      <c r="F40" s="34" t="s">
        <v>325</v>
      </c>
      <c r="G40" s="35">
        <f>C40*10</f>
        <v>0</v>
      </c>
      <c r="H40" s="34"/>
      <c r="I40" s="34"/>
      <c r="J40" s="37" t="str">
        <f>Deflatores!$G$6&amp;"="</f>
        <v>E=</v>
      </c>
      <c r="K40" s="38">
        <f>SUMIF(Funções!$J$8:$J$327,"AIE"&amp;Deflatores!$G$6,Funções!$L$8:$L$327)</f>
        <v>0</v>
      </c>
      <c r="L40" s="41"/>
    </row>
    <row r="41" spans="1:12" ht="13.8" x14ac:dyDescent="0.3">
      <c r="A41" s="40"/>
      <c r="B41" s="34"/>
      <c r="C41" s="34"/>
      <c r="D41" s="34"/>
      <c r="E41" s="34"/>
      <c r="F41" s="34"/>
      <c r="G41" s="34"/>
      <c r="H41" s="34"/>
      <c r="I41" s="34"/>
      <c r="J41" s="34"/>
      <c r="K41" s="42"/>
      <c r="L41" s="39"/>
    </row>
    <row r="42" spans="1:12" ht="13.8" x14ac:dyDescent="0.3">
      <c r="A42" s="40"/>
      <c r="B42" s="43" t="s">
        <v>321</v>
      </c>
      <c r="C42" s="35">
        <f>SUM(C38:C40)</f>
        <v>6</v>
      </c>
      <c r="D42" s="34"/>
      <c r="E42" s="34"/>
      <c r="F42" s="43" t="s">
        <v>322</v>
      </c>
      <c r="G42" s="35">
        <f>SUM(G38:G40)</f>
        <v>30</v>
      </c>
      <c r="H42" s="18">
        <f>IF($G$45&lt;&gt;0,G42/$G$45,"")</f>
        <v>2.6086956521739129E-2</v>
      </c>
      <c r="J42" s="37"/>
      <c r="K42" s="38">
        <f>SUM(K38:K41)</f>
        <v>30</v>
      </c>
      <c r="L42" s="19">
        <f>IF('Sumário 2'!L11&lt;&gt;0,K42/'Sumário 2'!L11,"")</f>
        <v>1.488833746898263E-2</v>
      </c>
    </row>
    <row r="43" spans="1:12" ht="6" customHeight="1" x14ac:dyDescent="0.3">
      <c r="A43" s="44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45"/>
    </row>
    <row r="44" spans="1:12" ht="6" customHeight="1" x14ac:dyDescent="0.3">
      <c r="A44" s="4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9"/>
    </row>
    <row r="45" spans="1:12" ht="13.8" x14ac:dyDescent="0.3">
      <c r="A45" s="40"/>
      <c r="B45" s="173" t="s">
        <v>327</v>
      </c>
      <c r="C45" s="173"/>
      <c r="D45" s="173"/>
      <c r="E45" s="173"/>
      <c r="F45" s="173"/>
      <c r="G45" s="35">
        <f>SUM(G14+G21+G28+G35+G42)</f>
        <v>1150</v>
      </c>
      <c r="H45" s="34"/>
      <c r="I45" s="34"/>
      <c r="J45" s="34"/>
      <c r="K45" s="34"/>
      <c r="L45" s="39"/>
    </row>
    <row r="46" spans="1:12" ht="13.8" x14ac:dyDescent="0.3">
      <c r="A46" s="40"/>
      <c r="B46" s="173" t="s">
        <v>328</v>
      </c>
      <c r="C46" s="173"/>
      <c r="D46" s="173"/>
      <c r="E46" s="173"/>
      <c r="F46" s="173"/>
      <c r="G46" s="35">
        <f>(C10+C11+C12)*4+(C17+C18+C19)*5+(C24+C25+C26)*4+(C31+C32+C33)*7+(C38+C39+C40)*5</f>
        <v>1107</v>
      </c>
      <c r="H46" s="34"/>
      <c r="I46" s="34"/>
      <c r="J46" s="34"/>
      <c r="K46" s="34"/>
      <c r="L46" s="39"/>
    </row>
    <row r="47" spans="1:12" ht="13.8" x14ac:dyDescent="0.3">
      <c r="A47" s="40"/>
      <c r="B47" s="173" t="s">
        <v>329</v>
      </c>
      <c r="C47" s="173"/>
      <c r="D47" s="173"/>
      <c r="E47" s="173"/>
      <c r="F47" s="173"/>
      <c r="G47" s="35">
        <f>(C31+C32+C33)*35+(C38+C39+C40)*15</f>
        <v>930</v>
      </c>
      <c r="H47" s="34"/>
      <c r="I47" s="34"/>
      <c r="J47" s="34"/>
      <c r="K47" s="34"/>
      <c r="L47" s="39"/>
    </row>
    <row r="48" spans="1:12" ht="13.8" x14ac:dyDescent="0.3">
      <c r="A48" s="4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9"/>
    </row>
    <row r="49" spans="1:12" ht="13.8" x14ac:dyDescent="0.3">
      <c r="A49" s="40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9"/>
    </row>
    <row r="50" spans="1:12" ht="13.8" x14ac:dyDescent="0.3">
      <c r="A50" s="40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9"/>
    </row>
    <row r="51" spans="1:12" ht="13.8" x14ac:dyDescent="0.3">
      <c r="A51" s="40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9"/>
    </row>
    <row r="52" spans="1:12" ht="13.8" x14ac:dyDescent="0.3">
      <c r="A52" s="47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9"/>
    </row>
  </sheetData>
  <sheetProtection selectLockedCells="1" selectUnlockedCells="1"/>
  <mergeCells count="16">
    <mergeCell ref="B45:F45"/>
    <mergeCell ref="B46:F46"/>
    <mergeCell ref="B47:F47"/>
    <mergeCell ref="A7:B8"/>
    <mergeCell ref="C7:F8"/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view="pageBreakPreview" zoomScaleSheetLayoutView="100" workbookViewId="0">
      <pane ySplit="6" topLeftCell="A9" activePane="bottomLeft" state="frozen"/>
      <selection activeCell="B11" sqref="B11"/>
      <selection pane="bottomLeft" activeCell="L14" sqref="L14"/>
    </sheetView>
  </sheetViews>
  <sheetFormatPr defaultColWidth="11.5546875" defaultRowHeight="13.2" x14ac:dyDescent="0.25"/>
  <cols>
    <col min="1" max="1" width="3.109375" customWidth="1"/>
    <col min="2" max="2" width="32.5546875" customWidth="1"/>
    <col min="3" max="3" width="36.44140625" customWidth="1"/>
    <col min="4" max="4" width="7" customWidth="1"/>
    <col min="5" max="5" width="9.88671875" customWidth="1"/>
    <col min="6" max="6" width="9.33203125" customWidth="1"/>
    <col min="7" max="8" width="12.33203125" customWidth="1"/>
    <col min="9" max="9" width="12.5546875" customWidth="1"/>
    <col min="10" max="10" width="7.5546875" customWidth="1"/>
    <col min="11" max="11" width="2.109375" customWidth="1"/>
    <col min="12" max="12" width="13.5546875" customWidth="1"/>
    <col min="13" max="13" width="1.88671875" customWidth="1"/>
  </cols>
  <sheetData>
    <row r="1" spans="1:13" x14ac:dyDescent="0.25">
      <c r="A1" s="140" t="s">
        <v>330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</row>
    <row r="3" spans="1:13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x14ac:dyDescent="0.25">
      <c r="A4" s="172" t="str">
        <f>Contagem!A5&amp;" : "&amp;Contagem!F5</f>
        <v xml:space="preserve">Aplicação : </v>
      </c>
      <c r="B4" s="172"/>
      <c r="C4" s="172"/>
      <c r="D4" s="172"/>
      <c r="E4" s="172"/>
      <c r="F4" s="154" t="str">
        <f>Contagem!A8&amp;" : "&amp;Contagem!F8</f>
        <v>Projeto : SST - Saúde e Segurança no Trabalho</v>
      </c>
      <c r="G4" s="154"/>
      <c r="H4" s="154"/>
      <c r="I4" s="154"/>
      <c r="J4" s="154"/>
      <c r="K4" s="154"/>
      <c r="L4" s="154"/>
      <c r="M4" s="154"/>
    </row>
    <row r="5" spans="1:13" x14ac:dyDescent="0.25">
      <c r="A5" s="176" t="str">
        <f>Contagem!A9&amp;" : "&amp;Contagem!F9</f>
        <v>Responsável : Ana Karyna da Silva Teixeira</v>
      </c>
      <c r="B5" s="176"/>
      <c r="C5" s="176"/>
      <c r="D5" s="176"/>
      <c r="E5" s="176"/>
      <c r="F5" s="154" t="str">
        <f>Contagem!A10&amp;" : "&amp;Contagem!F10</f>
        <v>Revisor : Luana Alves de Araujo Passos Aguiar</v>
      </c>
      <c r="G5" s="154"/>
      <c r="H5" s="154"/>
      <c r="I5" s="154"/>
      <c r="J5" s="154"/>
      <c r="K5" s="154"/>
      <c r="L5" s="154"/>
      <c r="M5" s="154"/>
    </row>
    <row r="6" spans="1:13" x14ac:dyDescent="0.25">
      <c r="A6" s="176" t="str">
        <f>Contagem!A4&amp;" : "&amp;Contagem!F4</f>
        <v>Empresa : Secretaria de Estado de Planejamento e Gestão de Mato Grosso</v>
      </c>
      <c r="B6" s="176"/>
      <c r="C6" s="176"/>
      <c r="D6" s="176"/>
      <c r="E6" s="176"/>
      <c r="F6" s="154" t="str">
        <f>"Tipo de Contagem : "&amp;Contagem!F6</f>
        <v>Tipo de Contagem : Projeto de Desenvolvimento</v>
      </c>
      <c r="G6" s="154"/>
      <c r="H6" s="154"/>
      <c r="I6" s="154"/>
      <c r="J6" s="154"/>
      <c r="K6" s="154"/>
      <c r="L6" s="154"/>
      <c r="M6" s="154"/>
    </row>
    <row r="7" spans="1:13" x14ac:dyDescent="0.25">
      <c r="A7" s="58"/>
      <c r="M7" s="59"/>
    </row>
    <row r="8" spans="1:13" ht="13.8" x14ac:dyDescent="0.3">
      <c r="A8" s="58"/>
      <c r="B8" s="177"/>
      <c r="C8" s="177"/>
      <c r="D8" s="177"/>
      <c r="E8" s="177"/>
      <c r="F8" s="177"/>
      <c r="G8" s="177"/>
      <c r="H8" s="177"/>
      <c r="I8" s="177"/>
      <c r="M8" s="59"/>
    </row>
    <row r="9" spans="1:13" ht="13.8" x14ac:dyDescent="0.3">
      <c r="A9" s="58"/>
      <c r="B9" s="178" t="s">
        <v>331</v>
      </c>
      <c r="C9" s="178"/>
      <c r="D9" s="178"/>
      <c r="E9" s="20" t="s">
        <v>301</v>
      </c>
      <c r="F9" s="20" t="s">
        <v>3</v>
      </c>
      <c r="G9" s="20" t="s">
        <v>332</v>
      </c>
      <c r="H9" s="20" t="s">
        <v>333</v>
      </c>
      <c r="I9" s="20" t="s">
        <v>8</v>
      </c>
      <c r="J9" s="20" t="s">
        <v>334</v>
      </c>
      <c r="M9" s="59"/>
    </row>
    <row r="10" spans="1:13" ht="13.5" customHeight="1" x14ac:dyDescent="0.3">
      <c r="A10" s="58"/>
      <c r="B10" s="138" t="str">
        <f>""&amp;Deflatores!B4</f>
        <v>Inclusão</v>
      </c>
      <c r="C10" s="138"/>
      <c r="D10" s="9" t="str">
        <f>""&amp;Deflatores!G4</f>
        <v>I</v>
      </c>
      <c r="E10" s="80">
        <f>IF(D10="","",COUNTIF(Funções!C$8:C$327,D10))</f>
        <v>256</v>
      </c>
      <c r="F10" s="81">
        <f>SUMIF(Funções!$C$8:$C$327,Deflatores!G4,Funções!$H$8:$H$327)</f>
        <v>1144</v>
      </c>
      <c r="G10" s="82">
        <f>IF(ISBLANK(Deflatores!H4),"",Deflatores!H4)</f>
        <v>1</v>
      </c>
      <c r="H10" s="81" t="str">
        <f>IF(ISBLANK(Deflatores!I4),"",Deflatores!I4)</f>
        <v/>
      </c>
      <c r="I10" s="83">
        <f>IF(F10=0,Deflatores!K4,F10*G10)</f>
        <v>1144</v>
      </c>
      <c r="J10" s="84">
        <f t="shared" ref="J10:J44" si="0">IF($L$11&lt;&gt;0,I10/$L$11,"")</f>
        <v>0.56774193548387097</v>
      </c>
      <c r="L10" s="25" t="s">
        <v>8</v>
      </c>
      <c r="M10" s="39"/>
    </row>
    <row r="11" spans="1:13" ht="13.5" customHeight="1" x14ac:dyDescent="0.3">
      <c r="A11" s="58"/>
      <c r="B11" s="138" t="str">
        <f>""&amp;Deflatores!B5</f>
        <v>Alteração (sem conhecimento do Fator de Impacto)</v>
      </c>
      <c r="C11" s="138"/>
      <c r="D11" s="9" t="str">
        <f>""&amp;Deflatores!G5</f>
        <v>A</v>
      </c>
      <c r="E11" s="80">
        <f>IF(D11="","",COUNTIF(Funções!C$8:C$327,D11))</f>
        <v>0</v>
      </c>
      <c r="F11" s="81">
        <f>SUMIF(Funções!$C$8:$C$327,Deflatores!G5,Funções!$H$8:$H$327)</f>
        <v>0</v>
      </c>
      <c r="G11" s="82">
        <f>IF(ISBLANK(Deflatores!H5),"",Deflatores!H5)</f>
        <v>0.5</v>
      </c>
      <c r="H11" s="81" t="str">
        <f>IF(ISBLANK(Deflatores!I5),"",Deflatores!I5)</f>
        <v/>
      </c>
      <c r="I11" s="83">
        <f>IF(F11=0,Deflatores!K5,F11*G11)</f>
        <v>0</v>
      </c>
      <c r="J11" s="84">
        <f t="shared" si="0"/>
        <v>0</v>
      </c>
      <c r="K11" s="70"/>
      <c r="L11" s="26">
        <f>Contagem!Q6</f>
        <v>2015</v>
      </c>
      <c r="M11" s="39"/>
    </row>
    <row r="12" spans="1:13" ht="13.5" customHeight="1" x14ac:dyDescent="0.3">
      <c r="A12" s="58"/>
      <c r="B12" s="138" t="str">
        <f>""&amp;Deflatores!B6</f>
        <v>Exclusão</v>
      </c>
      <c r="C12" s="138"/>
      <c r="D12" s="9" t="str">
        <f>""&amp;Deflatores!G6</f>
        <v>E</v>
      </c>
      <c r="E12" s="80">
        <f>IF(D12="","",COUNTIF(Funções!C$8:C$327,D12))</f>
        <v>0</v>
      </c>
      <c r="F12" s="81">
        <f>SUMIF(Funções!$C$8:$C$327,Deflatores!G6,Funções!$H$8:$H$327)</f>
        <v>0</v>
      </c>
      <c r="G12" s="82">
        <f>IF(ISBLANK(Deflatores!H6),"",Deflatores!H6)</f>
        <v>0.4</v>
      </c>
      <c r="H12" s="81" t="str">
        <f>IF(ISBLANK(Deflatores!I6),"",Deflatores!I6)</f>
        <v/>
      </c>
      <c r="I12" s="83">
        <f>IF(F12=0,Deflatores!K6,F12*G12)</f>
        <v>0</v>
      </c>
      <c r="J12" s="84">
        <f t="shared" si="0"/>
        <v>0</v>
      </c>
      <c r="K12" s="70"/>
      <c r="L12" s="71"/>
      <c r="M12" s="39"/>
    </row>
    <row r="13" spans="1:13" ht="13.5" customHeight="1" x14ac:dyDescent="0.3">
      <c r="A13" s="58"/>
      <c r="B13" s="138" t="str">
        <f>""&amp;Deflatores!B7</f>
        <v>Alteração (50%) de função desenvolvida ou já alterada pela empresa atual</v>
      </c>
      <c r="C13" s="138"/>
      <c r="D13" s="9" t="str">
        <f>""&amp;Deflatores!G7</f>
        <v>A50</v>
      </c>
      <c r="E13" s="80">
        <f>IF(D13="","",COUNTIF(Funções!C$8:C$327,D13))</f>
        <v>1</v>
      </c>
      <c r="F13" s="81">
        <f>SUMIF(Funções!$C$8:$C$327,Deflatores!G7,Funções!$H$8:$H$327)</f>
        <v>6</v>
      </c>
      <c r="G13" s="82">
        <f>IF(ISBLANK(Deflatores!H7),"",Deflatores!H7)</f>
        <v>0.5</v>
      </c>
      <c r="H13" s="81" t="str">
        <f>IF(ISBLANK(Deflatores!I7),"",Deflatores!I7)</f>
        <v/>
      </c>
      <c r="I13" s="83">
        <f>Deflatores!K7</f>
        <v>3</v>
      </c>
      <c r="J13" s="84">
        <f t="shared" si="0"/>
        <v>1.488833746898263E-3</v>
      </c>
      <c r="K13" s="70"/>
      <c r="L13" s="25" t="s">
        <v>335</v>
      </c>
      <c r="M13" s="39"/>
    </row>
    <row r="14" spans="1:13" ht="13.5" customHeight="1" x14ac:dyDescent="0.3">
      <c r="A14" s="58"/>
      <c r="B14" s="138" t="str">
        <f>""&amp;Deflatores!B8</f>
        <v>Alteração (75%) de função não desenv. e ainda não alterada pela empresa atual</v>
      </c>
      <c r="C14" s="138"/>
      <c r="D14" s="9" t="str">
        <f>""&amp;Deflatores!G8</f>
        <v>A75</v>
      </c>
      <c r="E14" s="80">
        <f>IF(D14="","",COUNTIF(Funções!C$8:C$327,D14))</f>
        <v>0</v>
      </c>
      <c r="F14" s="81">
        <f>SUMIF(Funções!$C$8:$C$327,Deflatores!G8,Funções!$H$8:$H$327)</f>
        <v>0</v>
      </c>
      <c r="G14" s="82">
        <f>IF(ISBLANK(Deflatores!H8),"",Deflatores!H8)</f>
        <v>0.75</v>
      </c>
      <c r="H14" s="81" t="str">
        <f>IF(ISBLANK(Deflatores!I8),"",Deflatores!I8)</f>
        <v/>
      </c>
      <c r="I14" s="83">
        <f>Deflatores!K8</f>
        <v>0</v>
      </c>
      <c r="J14" s="84">
        <f t="shared" si="0"/>
        <v>0</v>
      </c>
      <c r="L14" s="26">
        <f>Contagem!Q4</f>
        <v>2018</v>
      </c>
      <c r="M14" s="39"/>
    </row>
    <row r="15" spans="1:13" ht="13.5" customHeight="1" x14ac:dyDescent="0.25">
      <c r="A15" s="58"/>
      <c r="B15" s="138" t="str">
        <f>""&amp;Deflatores!B9</f>
        <v>Alteração (75%+15%): o mesmo acima + redocumentar a função</v>
      </c>
      <c r="C15" s="138"/>
      <c r="D15" s="9" t="str">
        <f>""&amp;Deflatores!G9</f>
        <v>A90</v>
      </c>
      <c r="E15" s="80">
        <f>IF(D15="","",COUNTIF(Funções!C$8:C$327,D15))</f>
        <v>0</v>
      </c>
      <c r="F15" s="81">
        <f>SUMIF(Funções!$C$8:$C$327,Deflatores!G9,Funções!$H$8:$H$327)</f>
        <v>0</v>
      </c>
      <c r="G15" s="82">
        <f>IF(ISBLANK(Deflatores!H9),"",Deflatores!H9)</f>
        <v>0.9</v>
      </c>
      <c r="H15" s="81" t="str">
        <f>IF(ISBLANK(Deflatores!I9),"",Deflatores!I9)</f>
        <v/>
      </c>
      <c r="I15" s="83">
        <f>Deflatores!K9</f>
        <v>0</v>
      </c>
      <c r="J15" s="84">
        <f t="shared" si="0"/>
        <v>0</v>
      </c>
      <c r="M15" s="59"/>
    </row>
    <row r="16" spans="1:13" ht="13.5" customHeight="1" x14ac:dyDescent="0.25">
      <c r="A16" s="58"/>
      <c r="B16" s="138" t="str">
        <f>""&amp;Deflatores!B10</f>
        <v>Migração de Dados</v>
      </c>
      <c r="C16" s="138"/>
      <c r="D16" s="9" t="str">
        <f>""&amp;Deflatores!G10</f>
        <v>PMD</v>
      </c>
      <c r="E16" s="80">
        <f>IF(D16="","",COUNTIF(Funções!C$8:C$327,D16))</f>
        <v>0</v>
      </c>
      <c r="F16" s="81">
        <f>SUMIF(Funções!$C$8:$C$327,Deflatores!G10,Funções!$H$8:$H$327)</f>
        <v>0</v>
      </c>
      <c r="G16" s="82">
        <f>IF(ISBLANK(Deflatores!H10),"",Deflatores!H10)</f>
        <v>1</v>
      </c>
      <c r="H16" s="81" t="str">
        <f>IF(ISBLANK(Deflatores!I10),"",Deflatores!I10)</f>
        <v/>
      </c>
      <c r="I16" s="83">
        <f>Deflatores!K10</f>
        <v>0</v>
      </c>
      <c r="J16" s="84">
        <f t="shared" si="0"/>
        <v>0</v>
      </c>
      <c r="M16" s="59"/>
    </row>
    <row r="17" spans="1:13" ht="13.5" customHeight="1" x14ac:dyDescent="0.25">
      <c r="A17" s="58"/>
      <c r="B17" s="138" t="str">
        <f>""&amp;Deflatores!B11</f>
        <v>Corretiva (sem conhecimento do Fator de Impacto)</v>
      </c>
      <c r="C17" s="138"/>
      <c r="D17" s="9" t="str">
        <f>""&amp;Deflatores!G11</f>
        <v>COR</v>
      </c>
      <c r="E17" s="80">
        <f>IF(D17="","",COUNTIF(Funções!C$8:C$327,D17))</f>
        <v>0</v>
      </c>
      <c r="F17" s="81">
        <f>SUMIF(Funções!$C$8:$C$327,Deflatores!G11,Funções!$H$8:$H$327)</f>
        <v>0</v>
      </c>
      <c r="G17" s="82">
        <f>IF(ISBLANK(Deflatores!H11),"",Deflatores!H11)</f>
        <v>0.5</v>
      </c>
      <c r="H17" s="81" t="str">
        <f>IF(ISBLANK(Deflatores!I11),"",Deflatores!I11)</f>
        <v/>
      </c>
      <c r="I17" s="83">
        <f>Deflatores!K11</f>
        <v>0</v>
      </c>
      <c r="J17" s="84">
        <f>IF($L$11&lt;&gt;0,I17/$L$11,"")</f>
        <v>0</v>
      </c>
      <c r="M17" s="59"/>
    </row>
    <row r="18" spans="1:13" ht="13.5" customHeight="1" x14ac:dyDescent="0.25">
      <c r="A18" s="58"/>
      <c r="B18" s="138" t="str">
        <f>""&amp;Deflatores!B12</f>
        <v>Corretiva (50%) - Fora da garantia (mesma empresa)</v>
      </c>
      <c r="C18" s="138"/>
      <c r="D18" s="9" t="str">
        <f>""&amp;Deflatores!G12</f>
        <v>COR50</v>
      </c>
      <c r="E18" s="80">
        <f>IF(D18="","",COUNTIF(Funções!C$8:C$327,D18))</f>
        <v>0</v>
      </c>
      <c r="F18" s="81">
        <f>SUMIF(Funções!$C$8:$C$327,Deflatores!G12,Funções!$H$8:$H$327)</f>
        <v>0</v>
      </c>
      <c r="G18" s="82">
        <f>IF(ISBLANK(Deflatores!H12),"",Deflatores!H12)</f>
        <v>0.5</v>
      </c>
      <c r="H18" s="81" t="str">
        <f>IF(ISBLANK(Deflatores!I12),"",Deflatores!I12)</f>
        <v/>
      </c>
      <c r="I18" s="83">
        <f>Deflatores!K12</f>
        <v>0</v>
      </c>
      <c r="J18" s="84">
        <f t="shared" si="0"/>
        <v>0</v>
      </c>
      <c r="M18" s="59"/>
    </row>
    <row r="19" spans="1:13" ht="13.5" customHeight="1" x14ac:dyDescent="0.25">
      <c r="A19" s="58"/>
      <c r="B19" s="138" t="str">
        <f>""&amp;Deflatores!B13</f>
        <v>Corretiva (75%) - Fora da garantia (outra empresa)</v>
      </c>
      <c r="C19" s="138"/>
      <c r="D19" s="9" t="str">
        <f>""&amp;Deflatores!G13</f>
        <v>COR75</v>
      </c>
      <c r="E19" s="80">
        <f>IF(D19="","",COUNTIF(Funções!C$8:C$327,D19))</f>
        <v>0</v>
      </c>
      <c r="F19" s="81">
        <f>SUMIF(Funções!$C$8:$C$327,Deflatores!G13,Funções!$H$8:$H$327)</f>
        <v>0</v>
      </c>
      <c r="G19" s="82">
        <f>IF(ISBLANK(Deflatores!H13),"",Deflatores!H13)</f>
        <v>0.75</v>
      </c>
      <c r="H19" s="81" t="str">
        <f>IF(ISBLANK(Deflatores!I13),"",Deflatores!I13)</f>
        <v/>
      </c>
      <c r="I19" s="83">
        <f>Deflatores!K13</f>
        <v>0</v>
      </c>
      <c r="J19" s="84">
        <f t="shared" si="0"/>
        <v>0</v>
      </c>
      <c r="M19" s="59"/>
    </row>
    <row r="20" spans="1:13" ht="13.5" customHeight="1" x14ac:dyDescent="0.25">
      <c r="A20" s="58"/>
      <c r="B20" s="138" t="str">
        <f>""&amp;Deflatores!B14</f>
        <v>Corretiva (75%+15%) - Fora da garantia (outra empresa) + Redocumentação</v>
      </c>
      <c r="C20" s="138"/>
      <c r="D20" s="9" t="str">
        <f>""&amp;Deflatores!G14</f>
        <v>COR90</v>
      </c>
      <c r="E20" s="80">
        <f>IF(D20="","",COUNTIF(Funções!C$8:C$327,D20))</f>
        <v>0</v>
      </c>
      <c r="F20" s="81">
        <f>SUMIF(Funções!$C$8:$C$327,Deflatores!G14,Funções!$H$8:$H$327)</f>
        <v>0</v>
      </c>
      <c r="G20" s="82">
        <f>IF(ISBLANK(Deflatores!H14),"",Deflatores!H14)</f>
        <v>0.9</v>
      </c>
      <c r="H20" s="81" t="str">
        <f>IF(ISBLANK(Deflatores!I14),"",Deflatores!I14)</f>
        <v/>
      </c>
      <c r="I20" s="83">
        <f>Deflatores!K14</f>
        <v>0</v>
      </c>
      <c r="J20" s="84">
        <f>IF($L$11&lt;&gt;0,I20/$L$11,"")</f>
        <v>0</v>
      </c>
      <c r="M20" s="59"/>
    </row>
    <row r="21" spans="1:13" ht="13.5" customHeight="1" x14ac:dyDescent="0.25">
      <c r="A21" s="58"/>
      <c r="B21" s="138" t="str">
        <f>""&amp;Deflatores!B15</f>
        <v>Corretiva em Garantia</v>
      </c>
      <c r="C21" s="138"/>
      <c r="D21" s="9" t="str">
        <f>""&amp;Deflatores!G15</f>
        <v>GAR</v>
      </c>
      <c r="E21" s="80">
        <f>IF(D21="","",COUNTIF(Funções!C$8:C$327,D21))</f>
        <v>0</v>
      </c>
      <c r="F21" s="81">
        <f>SUMIF(Funções!$C$8:$C$327,Deflatores!G15,Funções!$H$8:$H$327)</f>
        <v>0</v>
      </c>
      <c r="G21" s="82">
        <f>IF(ISBLANK(Deflatores!H15),"",Deflatores!H15)</f>
        <v>0</v>
      </c>
      <c r="H21" s="81" t="str">
        <f>IF(ISBLANK(Deflatores!I15),"",Deflatores!I15)</f>
        <v/>
      </c>
      <c r="I21" s="83">
        <f>Deflatores!K15</f>
        <v>0</v>
      </c>
      <c r="J21" s="84">
        <f>IF($L$11&lt;&gt;0,I21/$L$11,"")</f>
        <v>0</v>
      </c>
      <c r="M21" s="59"/>
    </row>
    <row r="22" spans="1:13" ht="13.5" customHeight="1" x14ac:dyDescent="0.25">
      <c r="A22" s="58"/>
      <c r="B22" s="138" t="str">
        <f>""&amp;Deflatores!B16</f>
        <v>Mudança de Plataforma - Linguagem de Programação</v>
      </c>
      <c r="C22" s="138"/>
      <c r="D22" s="9" t="str">
        <f>""&amp;Deflatores!G16</f>
        <v>MLP</v>
      </c>
      <c r="E22" s="80">
        <f>IF(D22="","",COUNTIF(Funções!C$8:C$327,D22))</f>
        <v>0</v>
      </c>
      <c r="F22" s="81">
        <f>SUMIF(Funções!$C$8:$C$327,Deflatores!G16,Funções!$H$8:$H$327)</f>
        <v>0</v>
      </c>
      <c r="G22" s="82">
        <f>IF(ISBLANK(Deflatores!H16),"",Deflatores!H16)</f>
        <v>1</v>
      </c>
      <c r="H22" s="81" t="str">
        <f>IF(ISBLANK(Deflatores!I16),"",Deflatores!I16)</f>
        <v/>
      </c>
      <c r="I22" s="83">
        <f>Deflatores!K16</f>
        <v>0</v>
      </c>
      <c r="J22" s="84">
        <f t="shared" si="0"/>
        <v>0</v>
      </c>
      <c r="M22" s="59"/>
    </row>
    <row r="23" spans="1:13" ht="13.5" customHeight="1" x14ac:dyDescent="0.25">
      <c r="A23" s="58"/>
      <c r="B23" s="138" t="str">
        <f>""&amp;Deflatores!B17</f>
        <v>Mudança de Plataforma - Banco de Dados (outro paradigma)</v>
      </c>
      <c r="C23" s="138"/>
      <c r="D23" s="9" t="str">
        <f>""&amp;Deflatores!G17</f>
        <v>MBO</v>
      </c>
      <c r="E23" s="80">
        <f>IF(D23="","",COUNTIF(Funções!C$8:C$327,D23))</f>
        <v>0</v>
      </c>
      <c r="F23" s="81">
        <f>SUMIF(Funções!$C$8:$C$327,Deflatores!G17,Funções!$H$8:$H$327)</f>
        <v>0</v>
      </c>
      <c r="G23" s="82">
        <f>IF(ISBLANK(Deflatores!H17),"",Deflatores!H17)</f>
        <v>1</v>
      </c>
      <c r="H23" s="81" t="str">
        <f>IF(ISBLANK(Deflatores!I17),"",Deflatores!I17)</f>
        <v/>
      </c>
      <c r="I23" s="83">
        <f>Deflatores!K17</f>
        <v>0</v>
      </c>
      <c r="J23" s="84">
        <f t="shared" si="0"/>
        <v>0</v>
      </c>
      <c r="M23" s="59"/>
    </row>
    <row r="24" spans="1:13" ht="13.5" customHeight="1" x14ac:dyDescent="0.25">
      <c r="A24" s="58"/>
      <c r="B24" s="138" t="str">
        <f>""&amp;Deflatores!B18</f>
        <v>Mudança de Plataforma - Banco de Dados (mesmo paradigma com alterações)</v>
      </c>
      <c r="C24" s="138"/>
      <c r="D24" s="9" t="str">
        <f>""&amp;Deflatores!G18</f>
        <v>MBM</v>
      </c>
      <c r="E24" s="80">
        <f>IF(D24="","",COUNTIF(Funções!C$8:C$327,D24))</f>
        <v>0</v>
      </c>
      <c r="F24" s="81">
        <f>SUMIF(Funções!$C$8:$C$327,Deflatores!G18,Funções!$H$8:$H$327)</f>
        <v>0</v>
      </c>
      <c r="G24" s="82">
        <f>IF(ISBLANK(Deflatores!H18),"",Deflatores!H18)</f>
        <v>0.3</v>
      </c>
      <c r="H24" s="81" t="str">
        <f>IF(ISBLANK(Deflatores!I18),"",Deflatores!I18)</f>
        <v/>
      </c>
      <c r="I24" s="83">
        <f>Deflatores!K18</f>
        <v>0</v>
      </c>
      <c r="J24" s="84">
        <f t="shared" si="0"/>
        <v>0</v>
      </c>
      <c r="K24" s="70"/>
      <c r="M24" s="59"/>
    </row>
    <row r="25" spans="1:13" ht="13.5" customHeight="1" x14ac:dyDescent="0.25">
      <c r="A25" s="58"/>
      <c r="B25" s="138" t="str">
        <f>""&amp;Deflatores!B19</f>
        <v>Atualização de Versão – Linguagem de Programação</v>
      </c>
      <c r="C25" s="138"/>
      <c r="D25" s="9" t="str">
        <f>""&amp;Deflatores!G19</f>
        <v>ALP</v>
      </c>
      <c r="E25" s="80">
        <f>IF(D25="","",COUNTIF(Funções!C$8:C$327,D25))</f>
        <v>0</v>
      </c>
      <c r="F25" s="81">
        <f>SUMIF(Funções!$C$8:$C$327,Deflatores!G19,Funções!$H$8:$H$327)</f>
        <v>0</v>
      </c>
      <c r="G25" s="82">
        <f>IF(ISBLANK(Deflatores!H19),"",Deflatores!H19)</f>
        <v>0.3</v>
      </c>
      <c r="H25" s="81" t="str">
        <f>IF(ISBLANK(Deflatores!I19),"",Deflatores!I19)</f>
        <v/>
      </c>
      <c r="I25" s="83">
        <f>Deflatores!K19</f>
        <v>0</v>
      </c>
      <c r="J25" s="84">
        <f t="shared" si="0"/>
        <v>0</v>
      </c>
      <c r="K25" s="70"/>
      <c r="M25" s="59"/>
    </row>
    <row r="26" spans="1:13" ht="13.5" customHeight="1" x14ac:dyDescent="0.25">
      <c r="A26" s="58"/>
      <c r="B26" s="138" t="str">
        <f>""&amp;Deflatores!B20</f>
        <v>Atualização de Versão – Browser</v>
      </c>
      <c r="C26" s="138"/>
      <c r="D26" s="9" t="str">
        <f>""&amp;Deflatores!G20</f>
        <v>AVB</v>
      </c>
      <c r="E26" s="80">
        <f>IF(D26="","",COUNTIF(Funções!C$8:C$327,D26))</f>
        <v>0</v>
      </c>
      <c r="F26" s="81">
        <f>SUMIF(Funções!$C$8:$C$327,Deflatores!G20,Funções!$H$8:$H$327)</f>
        <v>0</v>
      </c>
      <c r="G26" s="82">
        <f>IF(ISBLANK(Deflatores!H20),"",Deflatores!H20)</f>
        <v>0.3</v>
      </c>
      <c r="H26" s="81" t="str">
        <f>IF(ISBLANK(Deflatores!I20),"",Deflatores!I20)</f>
        <v/>
      </c>
      <c r="I26" s="83">
        <f>Deflatores!K20</f>
        <v>0</v>
      </c>
      <c r="J26" s="84">
        <f t="shared" si="0"/>
        <v>0</v>
      </c>
      <c r="K26" s="70"/>
      <c r="M26" s="59"/>
    </row>
    <row r="27" spans="1:13" ht="13.5" customHeight="1" x14ac:dyDescent="0.25">
      <c r="A27" s="58"/>
      <c r="B27" s="138" t="str">
        <f>""&amp;Deflatores!B21</f>
        <v>Atualização de Versão – Banco de Dados</v>
      </c>
      <c r="C27" s="138"/>
      <c r="D27" s="9" t="str">
        <f>""&amp;Deflatores!G21</f>
        <v>ABD</v>
      </c>
      <c r="E27" s="80">
        <f>IF(D27="","",COUNTIF(Funções!C$8:C$327,D27))</f>
        <v>0</v>
      </c>
      <c r="F27" s="81">
        <f>SUMIF(Funções!$C$8:$C$327,Deflatores!G21,Funções!$H$8:$H$327)</f>
        <v>0</v>
      </c>
      <c r="G27" s="82">
        <f>IF(ISBLANK(Deflatores!H21),"",Deflatores!H21)</f>
        <v>0.3</v>
      </c>
      <c r="H27" s="81" t="str">
        <f>IF(ISBLANK(Deflatores!I21),"",Deflatores!I21)</f>
        <v/>
      </c>
      <c r="I27" s="83">
        <f>Deflatores!K21</f>
        <v>0</v>
      </c>
      <c r="J27" s="84">
        <f t="shared" si="0"/>
        <v>0</v>
      </c>
      <c r="K27" s="70"/>
      <c r="M27" s="59"/>
    </row>
    <row r="28" spans="1:13" ht="13.5" customHeight="1" x14ac:dyDescent="0.25">
      <c r="A28" s="58"/>
      <c r="B28" s="138" t="str">
        <f>""&amp;Deflatores!B22</f>
        <v>Manutenção Cosmética</v>
      </c>
      <c r="C28" s="138"/>
      <c r="D28" s="9" t="str">
        <f>""&amp;Deflatores!G22</f>
        <v>COS</v>
      </c>
      <c r="E28" s="80">
        <f>IF(D28="","",COUNTIF(Funções!C$8:C$327,D28))</f>
        <v>0</v>
      </c>
      <c r="F28" s="81">
        <f>SUMIF(Funções!$C$8:$C$327,Deflatores!G22,Funções!$H$8:$H$327)</f>
        <v>0</v>
      </c>
      <c r="G28" s="82" t="str">
        <f>IF(ISBLANK(Deflatores!H22),"",Deflatores!H22)</f>
        <v/>
      </c>
      <c r="H28" s="81">
        <f>IF(ISBLANK(Deflatores!I22),"",Deflatores!I22)</f>
        <v>0.6</v>
      </c>
      <c r="I28" s="83">
        <f>Deflatores!K22</f>
        <v>0</v>
      </c>
      <c r="J28" s="84">
        <f t="shared" si="0"/>
        <v>0</v>
      </c>
      <c r="M28" s="59"/>
    </row>
    <row r="29" spans="1:13" ht="27" customHeight="1" x14ac:dyDescent="0.25">
      <c r="A29" s="58"/>
      <c r="B29" s="163" t="str">
        <f>""&amp;Deflatores!B23</f>
        <v>Adaptação em Funcionalidades sem Alteração de Requisitos Funcionais
(sem conhecimento do Fator de Impacto)</v>
      </c>
      <c r="C29" s="165"/>
      <c r="D29" s="9" t="str">
        <f>""&amp;Deflatores!G23</f>
        <v>ARN</v>
      </c>
      <c r="E29" s="80">
        <f>IF(D29="","",COUNTIF(Funções!C$8:C$327,D29))</f>
        <v>0</v>
      </c>
      <c r="F29" s="81">
        <f>SUMIF(Funções!$C$8:$C$327,Deflatores!G23,Funções!$H$8:$H$327)</f>
        <v>0</v>
      </c>
      <c r="G29" s="82">
        <f>IF(ISBLANK(Deflatores!H23),"",Deflatores!H23)</f>
        <v>0.5</v>
      </c>
      <c r="H29" s="81" t="str">
        <f>IF(ISBLANK(Deflatores!I23),"",Deflatores!I23)</f>
        <v/>
      </c>
      <c r="I29" s="83">
        <f>Deflatores!K23</f>
        <v>0</v>
      </c>
      <c r="J29" s="84">
        <f>IF($L$11&lt;&gt;0,I29/$L$11,"")</f>
        <v>0</v>
      </c>
      <c r="M29" s="59"/>
    </row>
    <row r="30" spans="1:13" ht="27" customHeight="1" x14ac:dyDescent="0.25">
      <c r="A30" s="58"/>
      <c r="B30" s="163" t="str">
        <f>""&amp;Deflatores!B24</f>
        <v>Adaptação em Funcionalidades sem Alteração de Requisitos Funcionais (50%)
(em função desenvolvida ou já alterada pela empresa atual)</v>
      </c>
      <c r="C30" s="165"/>
      <c r="D30" s="9" t="str">
        <f>""&amp;Deflatores!G24</f>
        <v>ARN50</v>
      </c>
      <c r="E30" s="80">
        <f>IF(D30="","",COUNTIF(Funções!C$8:C$327,D30))</f>
        <v>0</v>
      </c>
      <c r="F30" s="81">
        <f>SUMIF(Funções!$C$8:$C$327,Deflatores!G24,Funções!$H$8:$H$327)</f>
        <v>0</v>
      </c>
      <c r="G30" s="82">
        <f>IF(ISBLANK(Deflatores!H24),"",Deflatores!H24)</f>
        <v>0.5</v>
      </c>
      <c r="H30" s="81" t="str">
        <f>IF(ISBLANK(Deflatores!I24),"",Deflatores!I24)</f>
        <v/>
      </c>
      <c r="I30" s="83">
        <f>Deflatores!K24</f>
        <v>0</v>
      </c>
      <c r="J30" s="84">
        <f t="shared" si="0"/>
        <v>0</v>
      </c>
      <c r="M30" s="59"/>
    </row>
    <row r="31" spans="1:13" ht="27" customHeight="1" x14ac:dyDescent="0.25">
      <c r="A31" s="58"/>
      <c r="B31" s="163" t="str">
        <f>""&amp;Deflatores!B25</f>
        <v>Adaptação em Funcionalidades sem Alteração de Requisitos Funcionais (75%)
(em função não desenvolvida e ainda não alterada pela empresa atual)</v>
      </c>
      <c r="C31" s="165"/>
      <c r="D31" s="9" t="str">
        <f>""&amp;Deflatores!G25</f>
        <v>ARN75</v>
      </c>
      <c r="E31" s="80">
        <f>IF(D31="","",COUNTIF(Funções!C$8:C$327,D31))</f>
        <v>0</v>
      </c>
      <c r="F31" s="81">
        <f>SUMIF(Funções!$C$8:$C$327,Deflatores!G25,Funções!$H$8:$H$327)</f>
        <v>0</v>
      </c>
      <c r="G31" s="82">
        <f>IF(ISBLANK(Deflatores!H25),"",Deflatores!H25)</f>
        <v>0.75</v>
      </c>
      <c r="H31" s="81" t="str">
        <f>IF(ISBLANK(Deflatores!I25),"",Deflatores!I25)</f>
        <v/>
      </c>
      <c r="I31" s="83">
        <f>Deflatores!K25</f>
        <v>0</v>
      </c>
      <c r="J31" s="84">
        <f t="shared" si="0"/>
        <v>0</v>
      </c>
      <c r="M31" s="59"/>
    </row>
    <row r="32" spans="1:13" ht="13.5" customHeight="1" x14ac:dyDescent="0.25">
      <c r="A32" s="58"/>
      <c r="B32" s="138" t="str">
        <f>""&amp;Deflatores!B26</f>
        <v>Atualização de Dados sem Consulta Prévia</v>
      </c>
      <c r="C32" s="138"/>
      <c r="D32" s="9" t="str">
        <f>""&amp;Deflatores!G26</f>
        <v>ADS</v>
      </c>
      <c r="E32" s="80">
        <f>IF(D32="","",COUNTIF(Funções!C$8:C$327,D32))</f>
        <v>0</v>
      </c>
      <c r="F32" s="81">
        <f>SUMIF(Funções!$C$8:$C$327,Deflatores!G26,Funções!$H$8:$H$327)</f>
        <v>0</v>
      </c>
      <c r="G32" s="82">
        <f>IF(ISBLANK(Deflatores!H26),"",Deflatores!H26)</f>
        <v>1</v>
      </c>
      <c r="H32" s="81" t="str">
        <f>IF(ISBLANK(Deflatores!I26),"",Deflatores!I26)</f>
        <v/>
      </c>
      <c r="I32" s="83">
        <f>Deflatores!K26</f>
        <v>0</v>
      </c>
      <c r="J32" s="84">
        <f t="shared" si="0"/>
        <v>0</v>
      </c>
      <c r="M32" s="59"/>
    </row>
    <row r="33" spans="1:13" ht="13.5" customHeight="1" x14ac:dyDescent="0.25">
      <c r="A33" s="58"/>
      <c r="B33" s="138" t="str">
        <f>""&amp;Deflatores!B27</f>
        <v>Consulta Prévia sem Atualização</v>
      </c>
      <c r="C33" s="138"/>
      <c r="D33" s="9" t="str">
        <f>""&amp;Deflatores!G27</f>
        <v>CPA</v>
      </c>
      <c r="E33" s="80">
        <f>IF(D33="","",COUNTIF(Funções!C$8:C$327,D33))</f>
        <v>0</v>
      </c>
      <c r="F33" s="81">
        <f>SUMIF(Funções!$C$8:$C$327,Deflatores!G27,Funções!$H$8:$H$327)</f>
        <v>0</v>
      </c>
      <c r="G33" s="82">
        <f>IF(ISBLANK(Deflatores!H27),"",Deflatores!H27)</f>
        <v>1</v>
      </c>
      <c r="H33" s="81" t="str">
        <f>IF(ISBLANK(Deflatores!I27),"",Deflatores!I27)</f>
        <v/>
      </c>
      <c r="I33" s="83">
        <f>Deflatores!K27</f>
        <v>0</v>
      </c>
      <c r="J33" s="84">
        <f t="shared" si="0"/>
        <v>0</v>
      </c>
      <c r="M33" s="59"/>
    </row>
    <row r="34" spans="1:13" ht="13.5" customHeight="1" x14ac:dyDescent="0.25">
      <c r="A34" s="58"/>
      <c r="B34" s="138" t="str">
        <f>""&amp;Deflatores!B28</f>
        <v>Atualização de Dados com Consulta Prévia</v>
      </c>
      <c r="C34" s="138"/>
      <c r="D34" s="9" t="str">
        <f>""&amp;Deflatores!G28</f>
        <v>ADC</v>
      </c>
      <c r="E34" s="80">
        <f>IF(D34="","",COUNTIF(Funções!C$8:C$327,D34))</f>
        <v>0</v>
      </c>
      <c r="F34" s="81">
        <f>SUMIF(Funções!$C$8:$C$327,Deflatores!G28,Funções!$H$8:$H$327)</f>
        <v>0</v>
      </c>
      <c r="G34" s="82">
        <f>IF(ISBLANK(Deflatores!H28),"",Deflatores!H28)</f>
        <v>0.6</v>
      </c>
      <c r="H34" s="81" t="str">
        <f>IF(ISBLANK(Deflatores!I28),"",Deflatores!I28)</f>
        <v/>
      </c>
      <c r="I34" s="83">
        <f>Deflatores!K28</f>
        <v>0</v>
      </c>
      <c r="J34" s="84">
        <f t="shared" si="0"/>
        <v>0</v>
      </c>
      <c r="M34" s="59"/>
    </row>
    <row r="35" spans="1:13" ht="13.5" customHeight="1" x14ac:dyDescent="0.25">
      <c r="A35" s="58"/>
      <c r="B35" s="138" t="str">
        <f>""&amp;Deflatores!B29</f>
        <v>Apuração Especial – Geração de Relatórios</v>
      </c>
      <c r="C35" s="138"/>
      <c r="D35" s="9" t="str">
        <f>""&amp;Deflatores!G29</f>
        <v>AGR</v>
      </c>
      <c r="E35" s="80">
        <f>IF(D35="","",COUNTIF(Funções!C$8:C$327,D35))</f>
        <v>0</v>
      </c>
      <c r="F35" s="81">
        <f>SUMIF(Funções!$C$8:$C$327,Deflatores!G29,Funções!$H$8:$H$327)</f>
        <v>0</v>
      </c>
      <c r="G35" s="82">
        <f>IF(ISBLANK(Deflatores!H29),"",Deflatores!H29)</f>
        <v>1</v>
      </c>
      <c r="H35" s="81" t="str">
        <f>IF(ISBLANK(Deflatores!I29),"",Deflatores!I29)</f>
        <v/>
      </c>
      <c r="I35" s="83">
        <f>Deflatores!K29</f>
        <v>0</v>
      </c>
      <c r="J35" s="84">
        <f t="shared" si="0"/>
        <v>0</v>
      </c>
      <c r="M35" s="59"/>
    </row>
    <row r="36" spans="1:13" ht="13.5" customHeight="1" x14ac:dyDescent="0.25">
      <c r="A36" s="58"/>
      <c r="B36" s="138" t="str">
        <f>""&amp;Deflatores!B30</f>
        <v>Apuração Especial – Reexecução</v>
      </c>
      <c r="C36" s="138"/>
      <c r="D36" s="9" t="str">
        <f>""&amp;Deflatores!G30</f>
        <v>AER</v>
      </c>
      <c r="E36" s="80">
        <f>IF(D36="","",COUNTIF(Funções!C$8:C$327,D36))</f>
        <v>0</v>
      </c>
      <c r="F36" s="81">
        <f>SUMIF(Funções!$C$8:$C$327,Deflatores!G30,Funções!$H$8:$H$327)</f>
        <v>0</v>
      </c>
      <c r="G36" s="82">
        <f>IF(ISBLANK(Deflatores!H30),"",Deflatores!H30)</f>
        <v>0.1</v>
      </c>
      <c r="H36" s="81" t="str">
        <f>IF(ISBLANK(Deflatores!I30),"",Deflatores!I30)</f>
        <v/>
      </c>
      <c r="I36" s="83">
        <f>Deflatores!K30</f>
        <v>0</v>
      </c>
      <c r="J36" s="84">
        <f t="shared" si="0"/>
        <v>0</v>
      </c>
      <c r="M36" s="59"/>
    </row>
    <row r="37" spans="1:13" ht="13.5" customHeight="1" x14ac:dyDescent="0.25">
      <c r="A37" s="58"/>
      <c r="B37" s="138" t="str">
        <f>""&amp;Deflatores!B31</f>
        <v>Atualização de Dados</v>
      </c>
      <c r="C37" s="138"/>
      <c r="D37" s="9" t="str">
        <f>""&amp;Deflatores!G31</f>
        <v>ATD</v>
      </c>
      <c r="E37" s="80">
        <f>IF(D37="","",COUNTIF(Funções!C$8:C$327,D37))</f>
        <v>0</v>
      </c>
      <c r="F37" s="81">
        <f>SUMIF(Funções!$C$8:$C$327,Deflatores!G31,Funções!$H$8:$H$327)</f>
        <v>0</v>
      </c>
      <c r="G37" s="82">
        <f>IF(ISBLANK(Deflatores!H31),"",Deflatores!H31)</f>
        <v>0.1</v>
      </c>
      <c r="H37" s="81" t="str">
        <f>IF(ISBLANK(Deflatores!I31),"",Deflatores!I31)</f>
        <v/>
      </c>
      <c r="I37" s="83">
        <f>Deflatores!K31</f>
        <v>0</v>
      </c>
      <c r="J37" s="84">
        <f t="shared" si="0"/>
        <v>0</v>
      </c>
      <c r="M37" s="59"/>
    </row>
    <row r="38" spans="1:13" ht="13.5" customHeight="1" x14ac:dyDescent="0.25">
      <c r="A38" s="58"/>
      <c r="B38" s="138" t="str">
        <f>""&amp;Deflatores!B32</f>
        <v>Manutenção de Documentação de Sistemas Legados</v>
      </c>
      <c r="C38" s="138"/>
      <c r="D38" s="9" t="str">
        <f>""&amp;Deflatores!G32</f>
        <v>MSL</v>
      </c>
      <c r="E38" s="80">
        <f>IF(D38="","",COUNTIF(Funções!C$8:C$327,D38))</f>
        <v>0</v>
      </c>
      <c r="F38" s="81">
        <f>SUMIF(Funções!$C$8:$C$327,Deflatores!G32,Funções!$H$8:$H$327)</f>
        <v>0</v>
      </c>
      <c r="G38" s="82">
        <f>IF(ISBLANK(Deflatores!H32),"",Deflatores!H32)</f>
        <v>0.25</v>
      </c>
      <c r="H38" s="81" t="str">
        <f>IF(ISBLANK(Deflatores!I32),"",Deflatores!I32)</f>
        <v/>
      </c>
      <c r="I38" s="83">
        <f>Deflatores!K32</f>
        <v>0</v>
      </c>
      <c r="J38" s="84">
        <f>IF($L$11&lt;&gt;0,I38/$L$11,"")</f>
        <v>0</v>
      </c>
      <c r="M38" s="59"/>
    </row>
    <row r="39" spans="1:13" ht="13.5" customHeight="1" x14ac:dyDescent="0.25">
      <c r="A39" s="58"/>
      <c r="B39" s="138" t="str">
        <f>""&amp;Deflatores!B33</f>
        <v>Verificação de Erros (Sem Documentação de Teste existente)</v>
      </c>
      <c r="C39" s="138"/>
      <c r="D39" s="9" t="str">
        <f>""&amp;Deflatores!G33</f>
        <v>VES</v>
      </c>
      <c r="E39" s="80">
        <f>IF(D39="","",COUNTIF(Funções!C$8:C$327,D39))</f>
        <v>0</v>
      </c>
      <c r="F39" s="81">
        <f>SUMIF(Funções!$C$8:$C$327,Deflatores!G33,Funções!$H$8:$H$327)</f>
        <v>0</v>
      </c>
      <c r="G39" s="82">
        <f>IF(ISBLANK(Deflatores!H33),"",Deflatores!H33)</f>
        <v>0.2</v>
      </c>
      <c r="H39" s="81" t="str">
        <f>IF(ISBLANK(Deflatores!I33),"",Deflatores!I33)</f>
        <v/>
      </c>
      <c r="I39" s="83">
        <f>Deflatores!K33</f>
        <v>0</v>
      </c>
      <c r="J39" s="84">
        <f>IF($L$11&lt;&gt;0,I39/$L$11,"")</f>
        <v>0</v>
      </c>
      <c r="M39" s="59"/>
    </row>
    <row r="40" spans="1:13" ht="13.5" customHeight="1" x14ac:dyDescent="0.25">
      <c r="A40" s="58"/>
      <c r="B40" s="138" t="str">
        <f>""&amp;Deflatores!B34</f>
        <v>Verificação de Erros (Com Documentação de Teste existente)</v>
      </c>
      <c r="C40" s="138"/>
      <c r="D40" s="9" t="str">
        <f>""&amp;Deflatores!G34</f>
        <v>VEC</v>
      </c>
      <c r="E40" s="80">
        <f>IF(D40="","",COUNTIF(Funções!C$8:C$327,D40))</f>
        <v>0</v>
      </c>
      <c r="F40" s="81">
        <f>SUMIF(Funções!$C$8:$C$327,Deflatores!G34,Funções!$H$8:$H$327)</f>
        <v>0</v>
      </c>
      <c r="G40" s="82">
        <f>IF(ISBLANK(Deflatores!H34),"",Deflatores!H34)</f>
        <v>0.15</v>
      </c>
      <c r="H40" s="81" t="str">
        <f>IF(ISBLANK(Deflatores!I34),"",Deflatores!I34)</f>
        <v/>
      </c>
      <c r="I40" s="83">
        <f>Deflatores!K34</f>
        <v>0</v>
      </c>
      <c r="J40" s="84">
        <f>IF($L$11&lt;&gt;0,I40/$L$11,"")</f>
        <v>0</v>
      </c>
      <c r="M40" s="59"/>
    </row>
    <row r="41" spans="1:13" ht="13.5" customHeight="1" x14ac:dyDescent="0.25">
      <c r="A41" s="58"/>
      <c r="B41" s="138" t="str">
        <f>""&amp;Deflatores!B35</f>
        <v>Pontos de Função de Teste</v>
      </c>
      <c r="C41" s="138"/>
      <c r="D41" s="9" t="str">
        <f>""&amp;Deflatores!G35</f>
        <v>PFT</v>
      </c>
      <c r="E41" s="80">
        <f>IF(D41="","",COUNTIF(Funções!C$8:C$327,D41))</f>
        <v>0</v>
      </c>
      <c r="F41" s="81">
        <f>SUMIF(Funções!$C$8:$C$327,Deflatores!G35,Funções!$H$8:$H$327)</f>
        <v>0</v>
      </c>
      <c r="G41" s="82">
        <f>IF(ISBLANK(Deflatores!H35),"",Deflatores!H35)</f>
        <v>0.15</v>
      </c>
      <c r="H41" s="81" t="str">
        <f>IF(ISBLANK(Deflatores!I35),"",Deflatores!I35)</f>
        <v/>
      </c>
      <c r="I41" s="83">
        <f>Deflatores!K35</f>
        <v>0</v>
      </c>
      <c r="J41" s="84">
        <f>IF($L$11&lt;&gt;0,I41/$L$11,"")</f>
        <v>0</v>
      </c>
      <c r="M41" s="59"/>
    </row>
    <row r="42" spans="1:13" ht="13.5" customHeight="1" x14ac:dyDescent="0.25">
      <c r="A42" s="58"/>
      <c r="B42" s="138" t="str">
        <f>""&amp;Deflatores!B36</f>
        <v>Componente Interno Reusável</v>
      </c>
      <c r="C42" s="138"/>
      <c r="D42" s="9" t="str">
        <f>""&amp;Deflatores!G36</f>
        <v>CIR</v>
      </c>
      <c r="E42" s="80">
        <f>IF(D42="","",COUNTIF(Funções!C$8:C$327,D42))</f>
        <v>0</v>
      </c>
      <c r="F42" s="81">
        <f>SUMIF(Funções!$C$8:$C$327,Deflatores!G36,Funções!$H$8:$H$327)</f>
        <v>0</v>
      </c>
      <c r="G42" s="82">
        <f>IF(ISBLANK(Deflatores!H36),"",Deflatores!H36)</f>
        <v>1</v>
      </c>
      <c r="H42" s="81" t="str">
        <f>IF(ISBLANK(Deflatores!I36),"",Deflatores!I36)</f>
        <v/>
      </c>
      <c r="I42" s="83">
        <f>Deflatores!K36</f>
        <v>0</v>
      </c>
      <c r="J42" s="84">
        <f t="shared" si="0"/>
        <v>0</v>
      </c>
      <c r="M42" s="59"/>
    </row>
    <row r="43" spans="1:13" ht="13.5" customHeight="1" x14ac:dyDescent="0.25">
      <c r="A43" s="58"/>
      <c r="B43" s="138" t="str">
        <f>""&amp;Deflatores!B37</f>
        <v/>
      </c>
      <c r="C43" s="138"/>
      <c r="D43" s="9" t="str">
        <f>""&amp;Deflatores!G37</f>
        <v xml:space="preserve">           .</v>
      </c>
      <c r="E43" s="80">
        <f>IF(D43="","",COUNTIF(Funções!C$8:C$327,D43))</f>
        <v>0</v>
      </c>
      <c r="F43" s="81">
        <f>SUMIF(Funções!$C$8:$C$327,Deflatores!G37,Funções!$H$8:$H$327)</f>
        <v>0</v>
      </c>
      <c r="G43" s="82" t="str">
        <f>IF(ISBLANK(Deflatores!H37),"",Deflatores!H37)</f>
        <v/>
      </c>
      <c r="H43" s="81" t="str">
        <f>IF(ISBLANK(Deflatores!I37),"",Deflatores!I37)</f>
        <v/>
      </c>
      <c r="I43" s="83">
        <f>Deflatores!K37</f>
        <v>0</v>
      </c>
      <c r="J43" s="84">
        <f t="shared" si="0"/>
        <v>0</v>
      </c>
      <c r="M43" s="59"/>
    </row>
    <row r="44" spans="1:13" ht="13.5" customHeight="1" x14ac:dyDescent="0.25">
      <c r="A44" s="58"/>
      <c r="B44" s="138" t="str">
        <f>""&amp;Deflatores!B38</f>
        <v/>
      </c>
      <c r="C44" s="138"/>
      <c r="D44" s="9" t="str">
        <f>""&amp;Deflatores!G38</f>
        <v xml:space="preserve">           .</v>
      </c>
      <c r="E44" s="80">
        <f>IF(D44="","",COUNTIF(Funções!C$8:C$327,D44))</f>
        <v>0</v>
      </c>
      <c r="F44" s="81">
        <f>SUMIF(Funções!$C$8:$C$327,Deflatores!G38,Funções!$H$8:$H$327)</f>
        <v>0</v>
      </c>
      <c r="G44" s="82" t="str">
        <f>IF(ISBLANK(Deflatores!H38),"",Deflatores!H38)</f>
        <v/>
      </c>
      <c r="H44" s="81" t="str">
        <f>IF(ISBLANK(Deflatores!I38),"",Deflatores!I38)</f>
        <v/>
      </c>
      <c r="I44" s="83">
        <f>Deflatores!K38</f>
        <v>0</v>
      </c>
      <c r="J44" s="84">
        <f t="shared" si="0"/>
        <v>0</v>
      </c>
      <c r="M44" s="59"/>
    </row>
    <row r="45" spans="1:13" ht="13.8" x14ac:dyDescent="0.3">
      <c r="A45" s="58"/>
      <c r="B45" s="72"/>
      <c r="C45" s="43"/>
      <c r="D45" s="60"/>
      <c r="E45" s="56"/>
      <c r="F45" s="56"/>
      <c r="G45" s="27"/>
      <c r="H45" s="73"/>
      <c r="I45" s="74"/>
      <c r="M45" s="59"/>
    </row>
    <row r="46" spans="1:13" ht="13.5" customHeight="1" x14ac:dyDescent="0.3">
      <c r="A46" s="58"/>
      <c r="B46" s="179" t="s">
        <v>336</v>
      </c>
      <c r="C46" s="179"/>
      <c r="D46" s="179"/>
      <c r="E46" s="28" t="s">
        <v>301</v>
      </c>
      <c r="F46" s="29"/>
      <c r="G46" s="27"/>
      <c r="H46" s="28" t="s">
        <v>333</v>
      </c>
      <c r="I46" s="28" t="s">
        <v>8</v>
      </c>
      <c r="J46" s="28" t="s">
        <v>334</v>
      </c>
      <c r="M46" s="59"/>
    </row>
    <row r="47" spans="1:13" ht="13.5" customHeight="1" x14ac:dyDescent="0.3">
      <c r="A47" s="58"/>
      <c r="B47" s="138" t="str">
        <f>""&amp;Deflatores!B42</f>
        <v>Páginas Estáticas</v>
      </c>
      <c r="C47" s="138"/>
      <c r="D47" s="21" t="str">
        <f>""&amp;Deflatores!G42</f>
        <v>PAG</v>
      </c>
      <c r="E47" s="22">
        <f>Deflatores!J42</f>
        <v>0</v>
      </c>
      <c r="H47" s="23">
        <f>IF(ISBLANK(Deflatores!H42),"",Deflatores!H42)</f>
        <v>0.6</v>
      </c>
      <c r="I47" s="23">
        <f t="shared" ref="I47:I69" si="1">IF(ISNUMBER(H47),E47*H47,"")</f>
        <v>0</v>
      </c>
      <c r="J47" s="24">
        <f t="shared" ref="J47:J69" si="2">IF(ISNUMBER(I47),IF($L$11&lt;&gt;0,I47/$L$11,""),"")</f>
        <v>0</v>
      </c>
      <c r="M47" s="59"/>
    </row>
    <row r="48" spans="1:13" ht="13.5" customHeight="1" x14ac:dyDescent="0.3">
      <c r="A48" s="58"/>
      <c r="B48" s="138" t="str">
        <f>""&amp;Deflatores!B43</f>
        <v>Manutenção Cosmética (atrelada a algo não funcional)</v>
      </c>
      <c r="C48" s="138"/>
      <c r="D48" s="21" t="str">
        <f>""&amp;Deflatores!G43</f>
        <v>COSNF</v>
      </c>
      <c r="E48" s="22">
        <f>Deflatores!J43</f>
        <v>0</v>
      </c>
      <c r="H48" s="23">
        <f>IF(ISBLANK(Deflatores!H43),"",Deflatores!H43)</f>
        <v>0.6</v>
      </c>
      <c r="I48" s="23">
        <f t="shared" si="1"/>
        <v>0</v>
      </c>
      <c r="J48" s="24">
        <f t="shared" si="2"/>
        <v>0</v>
      </c>
      <c r="M48" s="59"/>
    </row>
    <row r="49" spans="1:13" ht="13.8" x14ac:dyDescent="0.3">
      <c r="A49" s="58"/>
      <c r="B49" s="138" t="str">
        <f>""&amp;Deflatores!B44</f>
        <v>Dados de Código</v>
      </c>
      <c r="C49" s="138"/>
      <c r="D49" s="21" t="str">
        <f>""&amp;Deflatores!G44</f>
        <v>DC</v>
      </c>
      <c r="E49" s="22">
        <f>Deflatores!J44</f>
        <v>0</v>
      </c>
      <c r="H49" s="23">
        <f>IF(ISBLANK(Deflatores!H44),"",Deflatores!H44)</f>
        <v>0</v>
      </c>
      <c r="I49" s="23">
        <f t="shared" si="1"/>
        <v>0</v>
      </c>
      <c r="J49" s="24">
        <f t="shared" si="2"/>
        <v>0</v>
      </c>
      <c r="M49" s="59"/>
    </row>
    <row r="50" spans="1:13" ht="13.8" x14ac:dyDescent="0.3">
      <c r="A50" s="58"/>
      <c r="B50" s="138" t="str">
        <f>""&amp;Deflatores!B45</f>
        <v/>
      </c>
      <c r="C50" s="138"/>
      <c r="D50" s="21" t="str">
        <f>""&amp;Deflatores!G45</f>
        <v xml:space="preserve">           .</v>
      </c>
      <c r="E50" s="22">
        <f>Deflatores!J45</f>
        <v>0</v>
      </c>
      <c r="H50" s="23" t="str">
        <f>IF(ISBLANK(Deflatores!H45),"",Deflatores!H45)</f>
        <v/>
      </c>
      <c r="I50" s="23" t="str">
        <f t="shared" si="1"/>
        <v/>
      </c>
      <c r="J50" s="24" t="str">
        <f t="shared" si="2"/>
        <v/>
      </c>
      <c r="M50" s="59"/>
    </row>
    <row r="51" spans="1:13" ht="13.8" x14ac:dyDescent="0.3">
      <c r="A51" s="58"/>
      <c r="B51" s="138" t="str">
        <f>""&amp;Deflatores!B46</f>
        <v/>
      </c>
      <c r="C51" s="138"/>
      <c r="D51" s="21" t="str">
        <f>""&amp;Deflatores!G46</f>
        <v xml:space="preserve">           .</v>
      </c>
      <c r="E51" s="22">
        <f>Deflatores!J46</f>
        <v>0</v>
      </c>
      <c r="H51" s="23" t="str">
        <f>IF(ISBLANK(Deflatores!H46),"",Deflatores!H46)</f>
        <v/>
      </c>
      <c r="I51" s="23" t="str">
        <f t="shared" si="1"/>
        <v/>
      </c>
      <c r="J51" s="24" t="str">
        <f t="shared" si="2"/>
        <v/>
      </c>
      <c r="M51" s="59"/>
    </row>
    <row r="52" spans="1:13" ht="13.8" x14ac:dyDescent="0.3">
      <c r="A52" s="58"/>
      <c r="B52" s="138" t="str">
        <f>""&amp;Deflatores!B47</f>
        <v/>
      </c>
      <c r="C52" s="138"/>
      <c r="D52" s="21" t="str">
        <f>""&amp;Deflatores!G47</f>
        <v xml:space="preserve">           .</v>
      </c>
      <c r="E52" s="22">
        <f>Deflatores!J47</f>
        <v>0</v>
      </c>
      <c r="H52" s="23" t="str">
        <f>IF(ISBLANK(Deflatores!H47),"",Deflatores!H47)</f>
        <v/>
      </c>
      <c r="I52" s="23" t="str">
        <f t="shared" si="1"/>
        <v/>
      </c>
      <c r="J52" s="24" t="str">
        <f t="shared" si="2"/>
        <v/>
      </c>
      <c r="M52" s="59"/>
    </row>
    <row r="53" spans="1:13" ht="13.8" x14ac:dyDescent="0.3">
      <c r="A53" s="58"/>
      <c r="B53" s="138" t="str">
        <f>""&amp;Deflatores!B48</f>
        <v/>
      </c>
      <c r="C53" s="138"/>
      <c r="D53" s="21" t="str">
        <f>""&amp;Deflatores!G48</f>
        <v xml:space="preserve">           .</v>
      </c>
      <c r="E53" s="22">
        <f>Deflatores!J48</f>
        <v>0</v>
      </c>
      <c r="H53" s="23" t="str">
        <f>IF(ISBLANK(Deflatores!H48),"",Deflatores!H48)</f>
        <v/>
      </c>
      <c r="I53" s="23" t="str">
        <f t="shared" si="1"/>
        <v/>
      </c>
      <c r="J53" s="24" t="str">
        <f t="shared" si="2"/>
        <v/>
      </c>
      <c r="M53" s="59"/>
    </row>
    <row r="54" spans="1:13" ht="13.8" x14ac:dyDescent="0.3">
      <c r="A54" s="58"/>
      <c r="B54" s="138" t="str">
        <f>""&amp;Deflatores!B49</f>
        <v/>
      </c>
      <c r="C54" s="138"/>
      <c r="D54" s="21" t="str">
        <f>""&amp;Deflatores!G49</f>
        <v xml:space="preserve">           .</v>
      </c>
      <c r="E54" s="22">
        <f>Deflatores!J49</f>
        <v>0</v>
      </c>
      <c r="H54" s="23" t="str">
        <f>IF(ISBLANK(Deflatores!H49),"",Deflatores!H49)</f>
        <v/>
      </c>
      <c r="I54" s="23" t="str">
        <f t="shared" si="1"/>
        <v/>
      </c>
      <c r="J54" s="24" t="str">
        <f t="shared" si="2"/>
        <v/>
      </c>
      <c r="M54" s="59"/>
    </row>
    <row r="55" spans="1:13" ht="13.8" x14ac:dyDescent="0.3">
      <c r="A55" s="58"/>
      <c r="B55" s="138" t="str">
        <f>""&amp;Deflatores!B50</f>
        <v/>
      </c>
      <c r="C55" s="138"/>
      <c r="D55" s="21" t="str">
        <f>""&amp;Deflatores!G50</f>
        <v xml:space="preserve">           .</v>
      </c>
      <c r="E55" s="22">
        <f>Deflatores!J50</f>
        <v>0</v>
      </c>
      <c r="H55" s="23" t="str">
        <f>IF(ISBLANK(Deflatores!H50),"",Deflatores!H50)</f>
        <v/>
      </c>
      <c r="I55" s="23" t="str">
        <f t="shared" si="1"/>
        <v/>
      </c>
      <c r="J55" s="24" t="str">
        <f t="shared" si="2"/>
        <v/>
      </c>
      <c r="M55" s="59"/>
    </row>
    <row r="56" spans="1:13" ht="13.8" x14ac:dyDescent="0.3">
      <c r="A56" s="58"/>
      <c r="B56" s="138" t="str">
        <f>""&amp;Deflatores!B51</f>
        <v/>
      </c>
      <c r="C56" s="138"/>
      <c r="D56" s="21" t="str">
        <f>""&amp;Deflatores!G51</f>
        <v xml:space="preserve">           .</v>
      </c>
      <c r="E56" s="22">
        <f>Deflatores!J51</f>
        <v>0</v>
      </c>
      <c r="H56" s="23" t="str">
        <f>IF(ISBLANK(Deflatores!H51),"",Deflatores!H51)</f>
        <v/>
      </c>
      <c r="I56" s="23" t="str">
        <f t="shared" si="1"/>
        <v/>
      </c>
      <c r="J56" s="24" t="str">
        <f t="shared" si="2"/>
        <v/>
      </c>
      <c r="M56" s="59"/>
    </row>
    <row r="57" spans="1:13" ht="13.8" x14ac:dyDescent="0.3">
      <c r="A57" s="58"/>
      <c r="B57" s="138" t="str">
        <f>""&amp;Deflatores!B52</f>
        <v/>
      </c>
      <c r="C57" s="138"/>
      <c r="D57" s="21" t="str">
        <f>""&amp;Deflatores!G52</f>
        <v xml:space="preserve">           .</v>
      </c>
      <c r="E57" s="22">
        <f>Deflatores!J52</f>
        <v>0</v>
      </c>
      <c r="H57" s="23" t="str">
        <f>IF(ISBLANK(Deflatores!H52),"",Deflatores!H52)</f>
        <v/>
      </c>
      <c r="I57" s="23" t="str">
        <f t="shared" si="1"/>
        <v/>
      </c>
      <c r="J57" s="24" t="str">
        <f t="shared" si="2"/>
        <v/>
      </c>
      <c r="M57" s="59"/>
    </row>
    <row r="58" spans="1:13" ht="13.8" x14ac:dyDescent="0.3">
      <c r="A58" s="58"/>
      <c r="B58" s="138" t="str">
        <f>""&amp;Deflatores!B53</f>
        <v/>
      </c>
      <c r="C58" s="138"/>
      <c r="D58" s="21" t="str">
        <f>""&amp;Deflatores!G53</f>
        <v xml:space="preserve">           .</v>
      </c>
      <c r="E58" s="22">
        <f>Deflatores!J53</f>
        <v>0</v>
      </c>
      <c r="H58" s="23" t="str">
        <f>IF(ISBLANK(Deflatores!H53),"",Deflatores!H53)</f>
        <v/>
      </c>
      <c r="I58" s="23" t="str">
        <f t="shared" si="1"/>
        <v/>
      </c>
      <c r="J58" s="24" t="str">
        <f t="shared" si="2"/>
        <v/>
      </c>
      <c r="M58" s="59"/>
    </row>
    <row r="59" spans="1:13" ht="13.8" x14ac:dyDescent="0.3">
      <c r="A59" s="58"/>
      <c r="B59" s="138" t="str">
        <f>""&amp;Deflatores!B54</f>
        <v/>
      </c>
      <c r="C59" s="138"/>
      <c r="D59" s="21" t="str">
        <f>""&amp;Deflatores!G54</f>
        <v xml:space="preserve">           .</v>
      </c>
      <c r="E59" s="22">
        <f>Deflatores!J54</f>
        <v>0</v>
      </c>
      <c r="H59" s="23" t="str">
        <f>IF(ISBLANK(Deflatores!H54),"",Deflatores!H54)</f>
        <v/>
      </c>
      <c r="I59" s="23" t="str">
        <f t="shared" si="1"/>
        <v/>
      </c>
      <c r="J59" s="24" t="str">
        <f t="shared" si="2"/>
        <v/>
      </c>
      <c r="M59" s="59"/>
    </row>
    <row r="60" spans="1:13" ht="13.8" x14ac:dyDescent="0.3">
      <c r="A60" s="58"/>
      <c r="B60" s="138" t="str">
        <f>""&amp;Deflatores!B55</f>
        <v/>
      </c>
      <c r="C60" s="138"/>
      <c r="D60" s="21" t="str">
        <f>""&amp;Deflatores!G55</f>
        <v xml:space="preserve">           .</v>
      </c>
      <c r="E60" s="22">
        <f>Deflatores!J55</f>
        <v>0</v>
      </c>
      <c r="H60" s="23" t="str">
        <f>IF(ISBLANK(Deflatores!H55),"",Deflatores!H55)</f>
        <v/>
      </c>
      <c r="I60" s="23" t="str">
        <f t="shared" si="1"/>
        <v/>
      </c>
      <c r="J60" s="24" t="str">
        <f t="shared" si="2"/>
        <v/>
      </c>
      <c r="M60" s="59"/>
    </row>
    <row r="61" spans="1:13" ht="13.8" x14ac:dyDescent="0.3">
      <c r="A61" s="58"/>
      <c r="B61" s="138" t="str">
        <f>""&amp;Deflatores!B56</f>
        <v/>
      </c>
      <c r="C61" s="138"/>
      <c r="D61" s="21" t="str">
        <f>""&amp;Deflatores!G56</f>
        <v xml:space="preserve">           .</v>
      </c>
      <c r="E61" s="22">
        <f>Deflatores!J56</f>
        <v>0</v>
      </c>
      <c r="H61" s="23" t="str">
        <f>IF(ISBLANK(Deflatores!H56),"",Deflatores!H56)</f>
        <v/>
      </c>
      <c r="I61" s="23" t="str">
        <f t="shared" si="1"/>
        <v/>
      </c>
      <c r="J61" s="24" t="str">
        <f t="shared" si="2"/>
        <v/>
      </c>
      <c r="M61" s="59"/>
    </row>
    <row r="62" spans="1:13" ht="13.8" x14ac:dyDescent="0.3">
      <c r="A62" s="58"/>
      <c r="B62" s="138" t="str">
        <f>""&amp;Deflatores!B57</f>
        <v/>
      </c>
      <c r="C62" s="138"/>
      <c r="D62" s="21" t="str">
        <f>""&amp;Deflatores!G57</f>
        <v xml:space="preserve">           .</v>
      </c>
      <c r="E62" s="22">
        <f>Deflatores!J57</f>
        <v>0</v>
      </c>
      <c r="H62" s="23" t="str">
        <f>IF(ISBLANK(Deflatores!H57),"",Deflatores!H57)</f>
        <v/>
      </c>
      <c r="I62" s="23" t="str">
        <f t="shared" si="1"/>
        <v/>
      </c>
      <c r="J62" s="24" t="str">
        <f t="shared" si="2"/>
        <v/>
      </c>
      <c r="M62" s="59"/>
    </row>
    <row r="63" spans="1:13" ht="13.8" x14ac:dyDescent="0.3">
      <c r="A63" s="58"/>
      <c r="B63" s="138" t="str">
        <f>""&amp;Deflatores!B58</f>
        <v/>
      </c>
      <c r="C63" s="138"/>
      <c r="D63" s="21" t="str">
        <f>""&amp;Deflatores!G58</f>
        <v xml:space="preserve">           .</v>
      </c>
      <c r="E63" s="22">
        <f>Deflatores!J58</f>
        <v>0</v>
      </c>
      <c r="H63" s="23" t="str">
        <f>IF(ISBLANK(Deflatores!H58),"",Deflatores!H58)</f>
        <v/>
      </c>
      <c r="I63" s="23" t="str">
        <f t="shared" si="1"/>
        <v/>
      </c>
      <c r="J63" s="24" t="str">
        <f t="shared" si="2"/>
        <v/>
      </c>
      <c r="M63" s="59"/>
    </row>
    <row r="64" spans="1:13" ht="13.8" x14ac:dyDescent="0.3">
      <c r="A64" s="58"/>
      <c r="B64" s="138" t="str">
        <f>""&amp;Deflatores!B59</f>
        <v/>
      </c>
      <c r="C64" s="138"/>
      <c r="D64" s="21" t="str">
        <f>""&amp;Deflatores!G59</f>
        <v xml:space="preserve">           .</v>
      </c>
      <c r="E64" s="22">
        <f>Deflatores!J59</f>
        <v>0</v>
      </c>
      <c r="H64" s="23" t="str">
        <f>IF(ISBLANK(Deflatores!H59),"",Deflatores!H59)</f>
        <v/>
      </c>
      <c r="I64" s="23" t="str">
        <f t="shared" si="1"/>
        <v/>
      </c>
      <c r="J64" s="24" t="str">
        <f t="shared" si="2"/>
        <v/>
      </c>
      <c r="M64" s="59"/>
    </row>
    <row r="65" spans="1:13" ht="13.8" x14ac:dyDescent="0.3">
      <c r="A65" s="58"/>
      <c r="B65" s="138" t="str">
        <f>""&amp;Deflatores!B60</f>
        <v/>
      </c>
      <c r="C65" s="138"/>
      <c r="D65" s="21" t="str">
        <f>""&amp;Deflatores!G60</f>
        <v xml:space="preserve">           .</v>
      </c>
      <c r="E65" s="22">
        <f>Deflatores!J60</f>
        <v>0</v>
      </c>
      <c r="H65" s="23" t="str">
        <f>IF(ISBLANK(Deflatores!H60),"",Deflatores!H60)</f>
        <v/>
      </c>
      <c r="I65" s="23" t="str">
        <f t="shared" si="1"/>
        <v/>
      </c>
      <c r="J65" s="24" t="str">
        <f t="shared" si="2"/>
        <v/>
      </c>
      <c r="M65" s="59"/>
    </row>
    <row r="66" spans="1:13" ht="13.8" x14ac:dyDescent="0.3">
      <c r="A66" s="58"/>
      <c r="B66" s="138" t="str">
        <f>""&amp;Deflatores!B61</f>
        <v/>
      </c>
      <c r="C66" s="138"/>
      <c r="D66" s="21" t="str">
        <f>""&amp;Deflatores!G61</f>
        <v xml:space="preserve">           .</v>
      </c>
      <c r="E66" s="22">
        <f>Deflatores!J61</f>
        <v>0</v>
      </c>
      <c r="H66" s="23" t="str">
        <f>IF(ISBLANK(Deflatores!H61),"",Deflatores!H61)</f>
        <v/>
      </c>
      <c r="I66" s="23" t="str">
        <f t="shared" si="1"/>
        <v/>
      </c>
      <c r="J66" s="24" t="str">
        <f t="shared" si="2"/>
        <v/>
      </c>
      <c r="M66" s="59"/>
    </row>
    <row r="67" spans="1:13" ht="13.8" x14ac:dyDescent="0.3">
      <c r="A67" s="58"/>
      <c r="B67" s="138" t="str">
        <f>""&amp;Deflatores!B62</f>
        <v/>
      </c>
      <c r="C67" s="138"/>
      <c r="D67" s="21" t="str">
        <f>""&amp;Deflatores!G62</f>
        <v xml:space="preserve">           .</v>
      </c>
      <c r="E67" s="22">
        <f>Deflatores!J62</f>
        <v>0</v>
      </c>
      <c r="H67" s="23" t="str">
        <f>IF(ISBLANK(Deflatores!H62),"",Deflatores!H62)</f>
        <v/>
      </c>
      <c r="I67" s="23" t="str">
        <f t="shared" si="1"/>
        <v/>
      </c>
      <c r="J67" s="24" t="str">
        <f t="shared" si="2"/>
        <v/>
      </c>
      <c r="M67" s="59"/>
    </row>
    <row r="68" spans="1:13" ht="13.8" x14ac:dyDescent="0.3">
      <c r="A68" s="58"/>
      <c r="B68" s="138" t="str">
        <f>""&amp;Deflatores!B63</f>
        <v/>
      </c>
      <c r="C68" s="138"/>
      <c r="D68" s="21" t="str">
        <f>""&amp;Deflatores!G63</f>
        <v xml:space="preserve">           .</v>
      </c>
      <c r="E68" s="22">
        <f>Deflatores!J63</f>
        <v>0</v>
      </c>
      <c r="H68" s="23" t="str">
        <f>IF(ISBLANK(Deflatores!H63),"",Deflatores!H63)</f>
        <v/>
      </c>
      <c r="I68" s="23" t="str">
        <f t="shared" si="1"/>
        <v/>
      </c>
      <c r="J68" s="24" t="str">
        <f t="shared" si="2"/>
        <v/>
      </c>
      <c r="M68" s="59"/>
    </row>
    <row r="69" spans="1:13" ht="13.8" x14ac:dyDescent="0.3">
      <c r="A69" s="58"/>
      <c r="B69" s="138" t="str">
        <f>""&amp;Deflatores!B64</f>
        <v/>
      </c>
      <c r="C69" s="138"/>
      <c r="D69" s="21" t="str">
        <f>""&amp;Deflatores!G64</f>
        <v xml:space="preserve">           .</v>
      </c>
      <c r="E69" s="22">
        <f>Deflatores!J64</f>
        <v>0</v>
      </c>
      <c r="F69" s="27"/>
      <c r="G69" s="27"/>
      <c r="H69" s="23" t="str">
        <f>IF(ISBLANK(Deflatores!H64),"",Deflatores!H64)</f>
        <v/>
      </c>
      <c r="I69" s="23" t="str">
        <f t="shared" si="1"/>
        <v/>
      </c>
      <c r="J69" s="24" t="str">
        <f t="shared" si="2"/>
        <v/>
      </c>
      <c r="M69" s="59"/>
    </row>
    <row r="70" spans="1:13" ht="13.8" x14ac:dyDescent="0.3">
      <c r="A70" s="61"/>
      <c r="B70" s="62"/>
      <c r="C70" s="63"/>
      <c r="D70" s="64"/>
      <c r="E70" s="65"/>
      <c r="F70" s="66"/>
      <c r="G70" s="66"/>
      <c r="H70" s="67"/>
      <c r="I70" s="68"/>
      <c r="J70" s="63"/>
      <c r="K70" s="63"/>
      <c r="L70" s="63"/>
      <c r="M70" s="69"/>
    </row>
  </sheetData>
  <sheetProtection selectLockedCells="1" selectUnlockedCells="1"/>
  <mergeCells count="68"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16:C16"/>
    <mergeCell ref="B18:C18"/>
    <mergeCell ref="B19:C19"/>
    <mergeCell ref="B22:C22"/>
    <mergeCell ref="B17:C17"/>
    <mergeCell ref="B21:C21"/>
    <mergeCell ref="B20:C20"/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0a974b-267b-40a0-ba1d-a7db95a3f3f2">
      <Terms xmlns="http://schemas.microsoft.com/office/infopath/2007/PartnerControls"/>
    </lcf76f155ced4ddcb4097134ff3c332f>
    <TaxCatchAll xmlns="46465ebb-25e2-44df-b623-5e7a76671d7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5C3A4A078B24409F4073CEF5E3297D" ma:contentTypeVersion="13" ma:contentTypeDescription="Crie um novo documento." ma:contentTypeScope="" ma:versionID="482ab02a12da8d2c2c0d5192339c54ad">
  <xsd:schema xmlns:xsd="http://www.w3.org/2001/XMLSchema" xmlns:xs="http://www.w3.org/2001/XMLSchema" xmlns:p="http://schemas.microsoft.com/office/2006/metadata/properties" xmlns:ns2="46465ebb-25e2-44df-b623-5e7a76671d78" xmlns:ns3="690a974b-267b-40a0-ba1d-a7db95a3f3f2" targetNamespace="http://schemas.microsoft.com/office/2006/metadata/properties" ma:root="true" ma:fieldsID="0d5a3e74b87baaa4ca5168f590f2d820" ns2:_="" ns3:_="">
    <xsd:import namespace="46465ebb-25e2-44df-b623-5e7a76671d78"/>
    <xsd:import namespace="690a974b-267b-40a0-ba1d-a7db95a3f3f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65ebb-25e2-44df-b623-5e7a76671d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7b6dc67-11e7-49f0-a9a6-e468f874fa6b}" ma:internalName="TaxCatchAll" ma:showField="CatchAllData" ma:web="46465ebb-25e2-44df-b623-5e7a76671d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0a974b-267b-40a0-ba1d-a7db95a3f3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4910b2a-893c-444d-8c40-1668f6542f9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50CC04-14C8-456F-A6FB-3AEF638D59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61655A-4946-4EFB-948A-8A770D2FEF14}">
  <ds:schemaRefs>
    <ds:schemaRef ds:uri="http://schemas.microsoft.com/office/2006/metadata/properties"/>
    <ds:schemaRef ds:uri="http://schemas.microsoft.com/office/infopath/2007/PartnerControls"/>
    <ds:schemaRef ds:uri="690a974b-267b-40a0-ba1d-a7db95a3f3f2"/>
    <ds:schemaRef ds:uri="46465ebb-25e2-44df-b623-5e7a76671d78"/>
  </ds:schemaRefs>
</ds:datastoreItem>
</file>

<file path=customXml/itemProps3.xml><?xml version="1.0" encoding="utf-8"?>
<ds:datastoreItem xmlns:ds="http://schemas.openxmlformats.org/officeDocument/2006/customXml" ds:itemID="{4A8DB319-4A02-435F-A143-879AF12976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465ebb-25e2-44df-b623-5e7a76671d78"/>
    <ds:schemaRef ds:uri="690a974b-267b-40a0-ba1d-a7db95a3f3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Fatto Consultoria e Sistemas;Jonathas Gomes Marques</dc:creator>
  <cp:keywords/>
  <dc:description/>
  <cp:lastModifiedBy>Luana Alves de Araújo Passos Aguiar</cp:lastModifiedBy>
  <cp:revision/>
  <dcterms:created xsi:type="dcterms:W3CDTF">2015-06-26T19:24:40Z</dcterms:created>
  <dcterms:modified xsi:type="dcterms:W3CDTF">2023-07-25T02:31:28Z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0x0101007413E3606A0DF04698E92F9A23D791F5</vt:lpwstr>
  </property>
  <property fmtid="{D5CDD505-2E9C-101B-9397-08002B2CF9AE}" pid="3" name="MediaServiceImageTags">
    <vt:lpwstr/>
  </property>
</Properties>
</file>